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56" windowHeight="8808" tabRatio="1000" firstSheet="10" activeTab="13"/>
  </bookViews>
  <sheets>
    <sheet name="FSAQ1101" sheetId="1" r:id="rId1"/>
    <sheet name="FSRM 1101" sheetId="2" r:id="rId2"/>
    <sheet name="FSAQ1207" sheetId="3" r:id="rId3"/>
    <sheet name="FSEM1101  " sheetId="4" r:id="rId4"/>
    <sheet name="FSEE1101" sheetId="5" r:id="rId5"/>
    <sheet name="FSAQ1112" sheetId="6" r:id="rId6"/>
    <sheet name="FSHM1107" sheetId="7" r:id="rId7"/>
    <sheet name="FSEM1102" sheetId="8" r:id="rId8"/>
    <sheet name="FSPT1101" sheetId="9" r:id="rId9"/>
    <sheet name="FSAQ1202" sheetId="10" r:id="rId10"/>
    <sheet name="FSRM1203" sheetId="11" r:id="rId11"/>
    <sheet name="FSEM1203" sheetId="12" r:id="rId12"/>
    <sheet name="FSRM 1205 " sheetId="13" r:id="rId13"/>
    <sheet name="FSRM1206" sheetId="14" r:id="rId14"/>
    <sheet name=" FSPT 1202  " sheetId="15" r:id="rId15"/>
    <sheet name="FSEE1206   " sheetId="16" r:id="rId16"/>
    <sheet name="FSRM1101 " sheetId="17" r:id="rId17"/>
    <sheet name="FSRM2105" sheetId="18" r:id="rId18"/>
    <sheet name="FSAQ 2109  " sheetId="19" r:id="rId19"/>
    <sheet name="FSEM 2106   " sheetId="20" r:id="rId20"/>
    <sheet name="FSEM 2104  " sheetId="21" r:id="rId21"/>
    <sheet name="FSAQ 2103   " sheetId="22" r:id="rId22"/>
    <sheet name="FSPT2103" sheetId="23" r:id="rId23"/>
    <sheet name="FSAQ 2111  " sheetId="24" r:id="rId24"/>
    <sheet name="FSHM2106" sheetId="25" r:id="rId25"/>
    <sheet name="FSEE2102  " sheetId="26" r:id="rId26"/>
    <sheet name="FSRM 2109" sheetId="27" r:id="rId27"/>
    <sheet name="FSFE 2101   " sheetId="28" r:id="rId28"/>
    <sheet name="FSAQ2204 " sheetId="29" r:id="rId29"/>
    <sheet name="FSHM2204" sheetId="30" r:id="rId30"/>
    <sheet name="FSAQ2208" sheetId="31" r:id="rId31"/>
    <sheet name="FSPT 2204" sheetId="32" r:id="rId32"/>
    <sheet name="FSPT 2205" sheetId="33" r:id="rId33"/>
    <sheet name="FSHM2201" sheetId="34" r:id="rId34"/>
    <sheet name="FSFE2203" sheetId="35" r:id="rId35"/>
    <sheet name="FSEE 2207" sheetId="36" r:id="rId36"/>
    <sheet name="FSAQ2206   " sheetId="37" r:id="rId37"/>
    <sheet name=" FSEE2208        " sheetId="38" r:id="rId38"/>
    <sheet name="FSHM2202        " sheetId="39" r:id="rId39"/>
    <sheet name="FSAQ 3105   " sheetId="40" r:id="rId40"/>
    <sheet name="FSRM 3104  " sheetId="41" r:id="rId41"/>
    <sheet name=" FSHM3103      " sheetId="42" r:id="rId42"/>
    <sheet name=" FSHM3105   " sheetId="43" r:id="rId43"/>
    <sheet name="FSRM3107  " sheetId="44" r:id="rId44"/>
    <sheet name="FSEE3104" sheetId="45" r:id="rId45"/>
    <sheet name="FSFE2203 " sheetId="46" r:id="rId46"/>
    <sheet name="FSRM3108" sheetId="47" r:id="rId47"/>
    <sheet name="FSEM 3108      " sheetId="48" r:id="rId48"/>
    <sheet name="FSEM 3207" sheetId="49" r:id="rId49"/>
    <sheet name="FSAQ 3210 " sheetId="50" r:id="rId50"/>
    <sheet name="FSFE 3202 " sheetId="51" r:id="rId51"/>
    <sheet name="FSEE 3203 " sheetId="52" r:id="rId52"/>
    <sheet name="FSFE 3206" sheetId="53" r:id="rId53"/>
    <sheet name="FSFPT3206  " sheetId="54" r:id="rId54"/>
    <sheet name="FSFPT3208  " sheetId="55" r:id="rId55"/>
    <sheet name="FSFE3204   " sheetId="56" r:id="rId56"/>
    <sheet name="FSPT 3207" sheetId="57" r:id="rId57"/>
    <sheet name="FSEE 3205 " sheetId="58" r:id="rId58"/>
    <sheet name=" FSPT3209" sheetId="59" r:id="rId59"/>
    <sheet name="7th sem" sheetId="60" r:id="rId60"/>
    <sheet name="8th sem" sheetId="61" r:id="rId6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<sst xmlns="http://schemas.openxmlformats.org/spreadsheetml/2006/main" count="3646" uniqueCount="242">
  <si>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</si>
  <si>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</si>
  <si>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</si>
  <si>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</si>
  <si>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</si>
  <si>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</si>
  <si>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</si>
  <si>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</si>
  <si>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</si>
  <si>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</si>
  <si>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</si>
  <si>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</si>
  <si>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</si>
  <si>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</si>
  <si>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</si>
  <si>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</si>
  <si>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</si>
  <si>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</si>
  <si>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</si>
  <si>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</si>
  <si>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</si>
  <si>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</si>
  <si>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</si>
  <si>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</si>
  <si>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</si>
  <si>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</si>
  <si>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</si>
  <si>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</si>
  <si>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</si>
  <si>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</si>
  <si>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</si>
  <si>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</si>
  <si>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</si>
  <si>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</si>
  <si>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</si>
  <si>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</si>
  <si>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</si>
  <si>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</si>
  <si>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</si>
  <si>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</si>
  <si>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</si>
  <si>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</si>
  <si>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</si>
  <si>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</si>
  <si>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</si>
  <si>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</si>
  <si>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</si>
  <si>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Not Achieved</t>
  </si>
  <si>
    <t>Attaintment level</t>
  </si>
  <si>
    <t xml:space="preserve">CA </t>
  </si>
  <si>
    <t xml:space="preserve">Course Name :PRINCIPLES OF AQUACULTURE  : Dept: SoF </t>
  </si>
  <si>
    <t>CO 1, 2, 3,4,5</t>
  </si>
  <si>
    <t>Achieved</t>
  </si>
  <si>
    <t>CO4</t>
  </si>
  <si>
    <t>CO5</t>
  </si>
  <si>
    <t>PSO4</t>
  </si>
  <si>
    <t>PSO5</t>
  </si>
  <si>
    <t>Course Name : Taxonomy of Finfish            Department : SoF</t>
  </si>
  <si>
    <t>CO 1, 2, 3,4</t>
  </si>
  <si>
    <t>Question Paper: Aquaculture in reservoirs</t>
  </si>
  <si>
    <t>Course Name : Aquaculture in reservoirs           Department : SoF</t>
  </si>
  <si>
    <t>CO6</t>
  </si>
  <si>
    <t>CO 1, 2, 3,4,5,6</t>
  </si>
  <si>
    <t>Course Name : Meteorology, Climatology and Geography          Department : SoF</t>
  </si>
  <si>
    <t>Course Name : Statistical Method          Department : SoF</t>
  </si>
  <si>
    <t>Course Name : FUNDAMENTALS OF BIOCHEMISTRY           Department : SoF</t>
  </si>
  <si>
    <t>Course Name : Soil and Water chemistry            Department : SoF</t>
  </si>
  <si>
    <t>Course Name : FISH IN NUTRITION           Department : SoF</t>
  </si>
  <si>
    <t xml:space="preserve">Question Paper: FISH IN NUTRITION   </t>
  </si>
  <si>
    <t>Course Code :  FSPT1101                                          Max Marks :100</t>
  </si>
  <si>
    <t xml:space="preserve">Question Paper: Principles of Aquaculture    </t>
  </si>
  <si>
    <t>Course Code : FSAQ 1101                                           Max Marks :100</t>
  </si>
  <si>
    <t xml:space="preserve">Question Paper: Taxonomy of Finfish     </t>
  </si>
  <si>
    <t>Course Code : FSRM1101                                         Max Marks :100</t>
  </si>
  <si>
    <t>Course Code : FSAQ1207                                          Max Marks :100</t>
  </si>
  <si>
    <t xml:space="preserve">Question Paper: Meteorology, Climatology and Geography    </t>
  </si>
  <si>
    <t>Course Code : FSEM1101                                       Max Marks :100</t>
  </si>
  <si>
    <t xml:space="preserve">Question Paper: Statistical Method    </t>
  </si>
  <si>
    <t>Course Code : FSEE1101                                            Max Marks :100</t>
  </si>
  <si>
    <t xml:space="preserve">Question Paper: FUNDAMENTALS OF BIOCHEMISTRY     </t>
  </si>
  <si>
    <t>Course Code : FSAQ1112                                            Max Marks :100</t>
  </si>
  <si>
    <t xml:space="preserve">Question Paper: Soil and Water chemistry     </t>
  </si>
  <si>
    <t>Course Code : FSEM1102                                         Max Marks :100</t>
  </si>
  <si>
    <t>Question Paper:  FRESHWATER AQUACULTURE</t>
  </si>
  <si>
    <t>Course Name : FRESHWATER AQUACULTURE           Department : SoF</t>
  </si>
  <si>
    <t>Course Code :  FSAQ1202                                      Max Marks :100</t>
  </si>
  <si>
    <t xml:space="preserve">Question Paper: FUNDAMENTALS OF MICROBILOGY    </t>
  </si>
  <si>
    <t>Course Name : FUNDAMENTALS OF MICROBILOGY             Department : SoF</t>
  </si>
  <si>
    <t>Course Code :  FSAQ1107                                           Max Marks :100</t>
  </si>
  <si>
    <t>Question Paper: Anatomy and biology of finfish</t>
  </si>
  <si>
    <t>Course Name : Anatomy and biology of finfish          Department : SoF</t>
  </si>
  <si>
    <t>Course Code :  FSRM1203                                      Max Marks :100</t>
  </si>
  <si>
    <t>Question Paper:  Limnology</t>
  </si>
  <si>
    <t>Course Name : Limnology          Department : SoF</t>
  </si>
  <si>
    <t>Course Code :  FSEM 1203                                     Max Marks :100</t>
  </si>
  <si>
    <t>Course Code :  FSRM 1205                                         Max Marks :100</t>
  </si>
  <si>
    <t>Question Paper: Food Chemistry</t>
  </si>
  <si>
    <t>Course Name : Food Chemistry        Department : SoF</t>
  </si>
  <si>
    <t>Course Code :   FSPT 1202                                       Max Marks :100</t>
  </si>
  <si>
    <t>Question Paper:  INFORMATION &amp; COMMUNICATION TECHNOLOGY</t>
  </si>
  <si>
    <t>Course Name :  INFORMATION &amp; COMMUNICATION TECHNOLOGY                                       Department : SoF</t>
  </si>
  <si>
    <t>Course Code :  FSEE1206                                    Max Marks :100</t>
  </si>
  <si>
    <t>Question Paper:  Taxonomy of Shellfish</t>
  </si>
  <si>
    <t>Course Name :  Taxonomy of Shellfish                                       Department : SoF</t>
  </si>
  <si>
    <t>Course Code :  FSRM1101                                    Max Marks :100</t>
  </si>
  <si>
    <t xml:space="preserve">Question Paper:  Physiology in Finfish and Shellfish   </t>
  </si>
  <si>
    <t>Course Name :Physiology in Finfish and Shellfish              Department : SoF</t>
  </si>
  <si>
    <t>Course Code :  FSRM2105                                        Max Marks :100</t>
  </si>
  <si>
    <t>Question Paper:  Fish Food Organisms</t>
  </si>
  <si>
    <t>Course Name : Fish Food Organisms        Department : SoF</t>
  </si>
  <si>
    <t>Course Code :  FSAQ 2109                                     Max Marks :100</t>
  </si>
  <si>
    <t>Question Paper:  Aquatic Ecology, Biodiversity and Disaster Management</t>
  </si>
  <si>
    <t>Course Name : Aquatic Ecology, Biodiversity and Disaster Management        Department : SoF</t>
  </si>
  <si>
    <t>Course Code :  FSEM 2106                                        Max Marks :100</t>
  </si>
  <si>
    <t>Question Paper:  Fishery Oceanography</t>
  </si>
  <si>
    <t>Course Name :Fishery Oceanography        Department : SoF</t>
  </si>
  <si>
    <t>Course Code :  FSEM 2104                                         Max Marks :100</t>
  </si>
  <si>
    <t xml:space="preserve">Question Paper: Ornamental Fish Production and Management </t>
  </si>
  <si>
    <t>Course Name : Ornamental Fish Production and Management                                                       Department : SoF</t>
  </si>
  <si>
    <t>Course Code :  FSAQ 2103                                        Max Marks :100</t>
  </si>
  <si>
    <t>Question Paper:  Freezing Technology</t>
  </si>
  <si>
    <t>Course Name :Freezing Technology        Department : SoF</t>
  </si>
  <si>
    <t>Course Code :  FSPT2103                                         Max Marks :100</t>
  </si>
  <si>
    <t xml:space="preserve">Question Paper: Genetics and Breeding  </t>
  </si>
  <si>
    <t>Course Name : Genetics and Breeding                                                        Department : SoF</t>
  </si>
  <si>
    <t>Course Code :  FSAQ 2111                                         Max Marks :100</t>
  </si>
  <si>
    <t>Question Paper: Fish Immunology</t>
  </si>
  <si>
    <t>Course Code :  FSHM2106                                   Max Marks :100</t>
  </si>
  <si>
    <t>Course Name : Fish Immunology                                                                                               Department : SoF</t>
  </si>
  <si>
    <t>Question Paper: FISHERIES ECONOMICS</t>
  </si>
  <si>
    <t>Course Name : FISHERIES ECONOMICS                                                                                             Department : SoF</t>
  </si>
  <si>
    <t>Course Code :  FSEE2102                                         Max Marks :100</t>
  </si>
  <si>
    <t>Question Paper:  Aquatic mammals, reptiles and amphibians</t>
  </si>
  <si>
    <t>Course Name : Aquatic mammals, reptiles and amphibians       Department : SoF</t>
  </si>
  <si>
    <t>Course Code :  FSRM 2109                                Max Marks :100</t>
  </si>
  <si>
    <t xml:space="preserve">Question Paper: Aquaculture Engineering </t>
  </si>
  <si>
    <t>Course Name : Aquaculture Engineering                                                        Department : SoF</t>
  </si>
  <si>
    <t>Course Code :  FSFE 2101                                        Max Marks :100</t>
  </si>
  <si>
    <t>Question Paper: Coastal Aquaculture and Mariculture</t>
  </si>
  <si>
    <t>Course Name : Coastal Aquaculture and Mariculture                                                       Department : SoF</t>
  </si>
  <si>
    <t>Course Code :  FSAQ2204                                         Max Marks :100</t>
  </si>
  <si>
    <t>Question Paper:  Therapeutics in Aquaculture</t>
  </si>
  <si>
    <t>Course Name : Therapeutics in Aquaculture       Department : SoF</t>
  </si>
  <si>
    <t>Course Code :  FSHM2204                              Max Marks :100</t>
  </si>
  <si>
    <t>Question Paper:  Fish Nutrition and Feed Technology</t>
  </si>
  <si>
    <t>Course Name : Fish Nutrition and Feed Technology       Department : SoF</t>
  </si>
  <si>
    <t>Course Code :  FSAQ2208                              Max Marks :100</t>
  </si>
  <si>
    <t>Question Paper:  Fish Canning Technology</t>
  </si>
  <si>
    <t>Course Name : Fish Canning Technology       Department : SoF</t>
  </si>
  <si>
    <t>Course Code :  FSPT 2204                              Max Marks :100</t>
  </si>
  <si>
    <t xml:space="preserve">Question Paper: Fish Packaging Technology </t>
  </si>
  <si>
    <t>Course Name : Fish Packaging Technology                                                        Department : SoF</t>
  </si>
  <si>
    <t>Course Code :  FSPT 2205                                         Max Marks :100</t>
  </si>
  <si>
    <t>Question Paper:  Fish and shellfish pathology</t>
  </si>
  <si>
    <t>Course Name : Fish and shellfish pathology       Department : SoF</t>
  </si>
  <si>
    <t>Course Code :  FSHM2201                            Max Marks :100</t>
  </si>
  <si>
    <t>Question Paper:  Fishing Craft Technology</t>
  </si>
  <si>
    <t>Course Name : Fishing Craft Technology     Department : SoF</t>
  </si>
  <si>
    <t>Course Code :  FSFE2203                           Max Marks :100</t>
  </si>
  <si>
    <t>Question Paper: Fisheries Extension Education</t>
  </si>
  <si>
    <t>Course Name : Fisheries Extension Education     Department : SoF</t>
  </si>
  <si>
    <t>Course Code :  FSEE 2207                          Max Marks :100</t>
  </si>
  <si>
    <t>Question Paper: Shellfish Hatchery Management</t>
  </si>
  <si>
    <t>Course Name : Shellfish Hatchery Management     Department : SoF</t>
  </si>
  <si>
    <t>Course Code :  FSAQ2206                             Max Marks :100</t>
  </si>
  <si>
    <t>Question Paper: COMMUNICATION SKILLS &amp; PERSONALITY DEVELOPMENT</t>
  </si>
  <si>
    <t>Course Name : COMMUNICATION SKILLS &amp; PERSONALITY DEVELOPMENT                            Department : SoF</t>
  </si>
  <si>
    <t>Course Code :  FSEE2208                                Max Marks :100</t>
  </si>
  <si>
    <t>Question Paper: Microbial and parasitic diseases of fish and shellfish</t>
  </si>
  <si>
    <t>Course Name : Microbial and parasitic diseases of fish and shellfish                            Department : SoF</t>
  </si>
  <si>
    <t>Course Code :  FSHM2202                              Max Marks :100</t>
  </si>
  <si>
    <t xml:space="preserve">Question Paper: Finfish Hatchery Management  </t>
  </si>
  <si>
    <t>Course Name : Finfish Hatchery Management                             Department : SoF</t>
  </si>
  <si>
    <t>Course Code : FSAQ 3105                          Max Marks :100</t>
  </si>
  <si>
    <t>Course Name :Anatomy and Biology of shellfish                               Department : SoF</t>
  </si>
  <si>
    <t xml:space="preserve">Question Paper: Anatomy and Biology of shellfish   </t>
  </si>
  <si>
    <t>Course Code :  FSRM 3104                             Max Marks :100</t>
  </si>
  <si>
    <t xml:space="preserve">Question Paper:Pharmacology </t>
  </si>
  <si>
    <t>Course Name :Pharmacology                               Department : SoF</t>
  </si>
  <si>
    <t>Course Code :  FSHM3103                            Max Marks :100</t>
  </si>
  <si>
    <t>Question Paper:Fish Toxicology</t>
  </si>
  <si>
    <t>Course Name :Fish Toxicology                         Department : SoF</t>
  </si>
  <si>
    <t>Course Code :  FSHM3105                            Max Marks :100</t>
  </si>
  <si>
    <t>Question Paper: Marine Fisheries</t>
  </si>
  <si>
    <t>Course Name : Marine Fisheries                   Department : SoF</t>
  </si>
  <si>
    <t>Course Code :  FSRM3107                              Max Marks :100</t>
  </si>
  <si>
    <t>Question Paper: FISHERIES COOPERATIVE &amp; MARKETING</t>
  </si>
  <si>
    <t>Course Name : FISHERIES COOPERATIVE &amp; MARKETING                                             Department : SoF</t>
  </si>
  <si>
    <t>Course Code :  FSEE3104                            Max Marks :100</t>
  </si>
  <si>
    <t>Question Paper: Fishing Craft Technology</t>
  </si>
  <si>
    <t>Course Name :  Fishing Craft Technology             Department : SoF</t>
  </si>
  <si>
    <t>Course Code : FSFE2203                             Max Marks :100</t>
  </si>
  <si>
    <t>Question Paper: Fish population dynamics and Stock assessment</t>
  </si>
  <si>
    <t>Course Name : Fish population dynamics and Stock assessment                                           Department : SoF</t>
  </si>
  <si>
    <t>Course Code : FSRM3108                            Max Marks :100</t>
  </si>
  <si>
    <t>Question Paper: Coastal Zone Management</t>
  </si>
  <si>
    <t>Course Name : Coastal Zone Management                                                                                              Department : SoF</t>
  </si>
  <si>
    <t>Course Code : FSEM 3108                               Max Marks :100</t>
  </si>
  <si>
    <t>Question Paper: Aquatic Pollution</t>
  </si>
  <si>
    <t>Course Name : Aquatic Pollution                                                                                              Department : SoF</t>
  </si>
  <si>
    <t>Course Code : FSEM 3207                               Max Marks :100</t>
  </si>
  <si>
    <t>Question Paper: Introduction to Biotechnology and Bioinformatics</t>
  </si>
  <si>
    <t>Course Name :  Introduction to Biotechnology and Bioinformatics            Department : SoF</t>
  </si>
  <si>
    <t>Course Code : FSAQ 3210                            Max Marks :100</t>
  </si>
  <si>
    <t xml:space="preserve">Question Paper: Refrigeration and Equipment Engineering </t>
  </si>
  <si>
    <t>Course Name :  Refrigeration and Equipment Engineering            Department : SoF</t>
  </si>
  <si>
    <t>Course Code : FSFE 3202                             Max Marks :100</t>
  </si>
  <si>
    <t>Question Paper: Fisheries Policy and Law</t>
  </si>
  <si>
    <t>Course Name : Fisheries Policy and Law                                                                                                                 Department : SoF</t>
  </si>
  <si>
    <t>Course Code : FSEE 3203                             Max Marks :100</t>
  </si>
  <si>
    <t xml:space="preserve">Question Paper: Fishing Technology </t>
  </si>
  <si>
    <t>Course Name : Fishing Technology                                                  Department : SoF</t>
  </si>
  <si>
    <t>Course Code :  FSFE 3206                                       Max Marks :100</t>
  </si>
  <si>
    <t xml:space="preserve">Question Paper: Fish product and value addition </t>
  </si>
  <si>
    <t>Course Name : Fish product and value addition                                                 Department : SoF</t>
  </si>
  <si>
    <t>Course Code :  FSFPT3206                                    Max Marks :100</t>
  </si>
  <si>
    <t>Course Code :  FSFPT3208                                   Max Marks :100</t>
  </si>
  <si>
    <t>Question Paper: Microbiology of Fish and Fishery Products</t>
  </si>
  <si>
    <t>Course Name : Microbiology of Fish and Fishery Products                                                 Department : SoF</t>
  </si>
  <si>
    <t>Question Paper: Navigation and seamanship</t>
  </si>
  <si>
    <t>Course Name :  Navigation and seamanship            Department : SoF</t>
  </si>
  <si>
    <t>Course Code : FSFE3204                          Max Marks :100</t>
  </si>
  <si>
    <t>Question Paper: FISH BY-PRODUCTS AND WASTE UTILIZATION</t>
  </si>
  <si>
    <t>Course Name : FISH BY-PRODUCTS AND WASTE UTILIZATION                                                                                                             Department : SoF</t>
  </si>
  <si>
    <t>Course Code : FSPT3207                            Max Marks :100</t>
  </si>
  <si>
    <t>Question Paper: Fisheries Business Management and Entrepreneurship Development</t>
  </si>
  <si>
    <t>Course Name : Fisheries Business Management and Entrepreneurship Development                                                                                                         Department : SoF</t>
  </si>
  <si>
    <t>Course Code : FSEE 3205                          Max Marks :100</t>
  </si>
  <si>
    <t>Question Paper: Quality assurance of fish and fishery products</t>
  </si>
  <si>
    <t>Course Name :  Quality assurance of fish and fishery products                                                                                                       Department : SoF</t>
  </si>
  <si>
    <t>Course Code : FSPT3209                          Max Marks :100</t>
  </si>
  <si>
    <t xml:space="preserve">Question Paper: STUDENT READY PROGRAMME (IN-PLANT ATTACHMENT ) </t>
  </si>
  <si>
    <t>Course Name :  STUDENT READY PROGRAMME (IN-PLANT ATTACHMENT )                                                                                                    Department : SoF</t>
  </si>
  <si>
    <t>Course Code :                          Max Marks :100</t>
  </si>
  <si>
    <t xml:space="preserve">Question Paper: STUDENT READY PROGRAMME (EXPERIENTIAL LEARNING ) </t>
  </si>
  <si>
    <t>Course Name :  STUDENT READY PROGRAMME (EXPERIENTIAL LEARNING )                                                                                                    Department : SoF</t>
  </si>
  <si>
    <t>CO 1, 2, 3,</t>
  </si>
  <si>
    <t>Question Paper:  Marine Biology</t>
  </si>
  <si>
    <t>Course Name :Marine Biology        Department : SoF</t>
  </si>
  <si>
    <t xml:space="preserve">Question Paper:  Inland fisheries  </t>
  </si>
  <si>
    <t>Course Name :Inland fisheries         Department : SoF</t>
  </si>
  <si>
    <t>Course Code :  FSRM 12056                                       Max Marks :100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</si>
</sst>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* #,##0_);_(* \(#,##0\);_(* &quot;-&quot;_);_(@_)"/>
    <numFmt numFmtId="170" formatCode="_(&quot;₹&quot;* #,##0.00_);_(&quot;₹&quot;* \(#,##0.00\);_(&quot;₹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3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7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7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" fontId="50" fillId="21" borderId="12" xfId="0" applyNumberFormat="1" applyFont="1" applyFill="1" applyBorder="1" applyAlignment="1">
      <alignment vertical="center"/>
    </xf>
    <xf numFmtId="1" fontId="50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82" fontId="47" fillId="33" borderId="12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47" fillId="0" borderId="10" xfId="59" applyNumberFormat="1" applyFont="1" applyBorder="1" applyAlignment="1">
      <alignment vertical="center"/>
    </xf>
    <xf numFmtId="0" fontId="47" fillId="35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182" fontId="0" fillId="36" borderId="10" xfId="0" applyNumberForma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" fontId="50" fillId="0" borderId="0" xfId="0" applyNumberFormat="1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2" fontId="0" fillId="37" borderId="10" xfId="0" applyNumberForma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3" fontId="47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/>
    </xf>
    <xf numFmtId="1" fontId="50" fillId="38" borderId="12" xfId="0" applyNumberFormat="1" applyFont="1" applyFill="1" applyBorder="1" applyAlignment="1">
      <alignment vertical="center"/>
    </xf>
    <xf numFmtId="1" fontId="0" fillId="33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83" fontId="0" fillId="33" borderId="15" xfId="0" applyNumberFormat="1" applyFill="1" applyBorder="1" applyAlignment="1">
      <alignment horizontal="center" vertical="center"/>
    </xf>
    <xf numFmtId="2" fontId="0" fillId="37" borderId="16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7" fillId="35" borderId="10" xfId="0" applyNumberFormat="1" applyFont="1" applyFill="1" applyBorder="1" applyAlignment="1">
      <alignment horizontal="center" vertical="center"/>
    </xf>
    <xf numFmtId="182" fontId="0" fillId="36" borderId="12" xfId="0" applyNumberFormat="1" applyFill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1" fontId="4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2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1" fontId="50" fillId="38" borderId="16" xfId="0" applyNumberFormat="1" applyFont="1" applyFill="1" applyBorder="1" applyAlignment="1">
      <alignment vertical="center"/>
    </xf>
    <xf numFmtId="2" fontId="47" fillId="35" borderId="14" xfId="0" applyNumberFormat="1" applyFont="1" applyFill="1" applyBorder="1" applyAlignment="1">
      <alignment horizontal="center" vertical="center"/>
    </xf>
    <xf numFmtId="1" fontId="50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182" fontId="0" fillId="0" borderId="15" xfId="0" applyNumberForma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2" fontId="47" fillId="35" borderId="19" xfId="0" applyNumberFormat="1" applyFont="1" applyFill="1" applyBorder="1" applyAlignment="1">
      <alignment horizontal="center" vertical="center"/>
    </xf>
    <xf numFmtId="2" fontId="47" fillId="0" borderId="20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" fontId="47" fillId="0" borderId="13" xfId="0" applyNumberFormat="1" applyFont="1" applyBorder="1" applyAlignment="1">
      <alignment vertical="center"/>
    </xf>
    <xf numFmtId="1" fontId="50" fillId="38" borderId="15" xfId="0" applyNumberFormat="1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2" fontId="47" fillId="35" borderId="10" xfId="0" applyNumberFormat="1" applyFont="1" applyFill="1" applyBorder="1" applyAlignment="1">
      <alignment vertical="center"/>
    </xf>
    <xf numFmtId="2" fontId="3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zoomScale="50" zoomScaleNormal="50" zoomScalePageLayoutView="0" workbookViewId="0" topLeftCell="A1">
      <selection activeCell="H17" sqref="H17:W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249" width="5.7109375" style="1" bestFit="1" customWidth="1"/>
    <col min="250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70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50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71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78.571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75.0005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(0.55*50)</f>
        <v>27.500000000000004</v>
      </c>
      <c r="E10" s="9">
        <v>50</v>
      </c>
      <c r="F10" s="34">
        <f>0.55*50</f>
        <v>27.500000000000004</v>
      </c>
      <c r="G10" s="22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27.77777777777778</v>
      </c>
      <c r="D11" s="10">
        <f>COUNTIF(C11:C24,"&gt;="&amp;D10)</f>
        <v>10</v>
      </c>
      <c r="E11" s="10">
        <v>31.818181818181817</v>
      </c>
      <c r="F11" s="32">
        <f>COUNTIF(E11:E24,"&gt;="&amp;F10)</f>
        <v>11</v>
      </c>
      <c r="G11" s="26" t="s">
        <v>6</v>
      </c>
      <c r="H11" s="40">
        <v>3</v>
      </c>
      <c r="I11" s="40">
        <v>3</v>
      </c>
      <c r="J11" s="41">
        <v>3</v>
      </c>
      <c r="K11" s="41">
        <v>3</v>
      </c>
      <c r="L11" s="41">
        <v>3</v>
      </c>
      <c r="M11" s="41">
        <v>2</v>
      </c>
      <c r="N11" s="41">
        <v>2</v>
      </c>
      <c r="O11" s="41">
        <v>2</v>
      </c>
      <c r="P11" s="41">
        <v>2</v>
      </c>
      <c r="Q11" s="48"/>
      <c r="R11" s="48"/>
      <c r="S11" s="48"/>
      <c r="T11" s="41">
        <v>3</v>
      </c>
      <c r="U11" s="41">
        <v>2</v>
      </c>
      <c r="V11" s="41">
        <v>2</v>
      </c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10">
        <v>45.55555555555556</v>
      </c>
      <c r="D12" s="61">
        <f>(10/14)*100</f>
        <v>71.42857142857143</v>
      </c>
      <c r="E12" s="10">
        <v>40.909090909090914</v>
      </c>
      <c r="F12" s="81">
        <f>(11/14)*100</f>
        <v>78.57142857142857</v>
      </c>
      <c r="G12" s="26" t="s">
        <v>7</v>
      </c>
      <c r="H12" s="79">
        <v>3</v>
      </c>
      <c r="I12" s="79">
        <v>3</v>
      </c>
      <c r="J12" s="41">
        <v>2</v>
      </c>
      <c r="K12" s="41">
        <v>3</v>
      </c>
      <c r="L12" s="41">
        <v>2</v>
      </c>
      <c r="M12" s="41">
        <v>2</v>
      </c>
      <c r="N12" s="41">
        <v>1</v>
      </c>
      <c r="O12" s="41">
        <v>2</v>
      </c>
      <c r="P12" s="41">
        <v>2</v>
      </c>
      <c r="Q12" s="25"/>
      <c r="R12" s="25"/>
      <c r="S12" s="25"/>
      <c r="T12" s="41">
        <v>2</v>
      </c>
      <c r="U12" s="41">
        <v>3</v>
      </c>
      <c r="V12" s="41">
        <v>2</v>
      </c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0">
        <v>38.88888888888889</v>
      </c>
      <c r="D13" s="35"/>
      <c r="E13" s="10">
        <v>35.45454545454545</v>
      </c>
      <c r="F13" s="80"/>
      <c r="G13" s="26" t="s">
        <v>9</v>
      </c>
      <c r="H13" s="79">
        <v>3</v>
      </c>
      <c r="I13" s="79">
        <v>3</v>
      </c>
      <c r="J13" s="41">
        <v>2</v>
      </c>
      <c r="K13" s="41">
        <v>3</v>
      </c>
      <c r="L13" s="41">
        <v>2</v>
      </c>
      <c r="M13" s="41">
        <v>2</v>
      </c>
      <c r="N13" s="41">
        <v>2</v>
      </c>
      <c r="O13" s="41">
        <v>1</v>
      </c>
      <c r="P13" s="41">
        <v>1</v>
      </c>
      <c r="Q13" s="25"/>
      <c r="R13" s="25"/>
      <c r="S13" s="25"/>
      <c r="T13" s="41">
        <v>2</v>
      </c>
      <c r="U13" s="41">
        <v>3</v>
      </c>
      <c r="V13" s="41">
        <v>2</v>
      </c>
      <c r="W13" s="41">
        <v>3</v>
      </c>
      <c r="X13" s="41"/>
    </row>
    <row r="14" spans="1:24" ht="24.75" customHeight="1">
      <c r="A14" s="4">
        <v>4</v>
      </c>
      <c r="B14" s="14">
        <v>170804230007</v>
      </c>
      <c r="C14" s="10">
        <v>50</v>
      </c>
      <c r="D14" s="35"/>
      <c r="E14" s="10">
        <v>45.45454545454545</v>
      </c>
      <c r="F14" s="80"/>
      <c r="G14" s="26" t="s">
        <v>53</v>
      </c>
      <c r="H14" s="79">
        <v>2</v>
      </c>
      <c r="I14" s="79">
        <v>2</v>
      </c>
      <c r="J14" s="40">
        <v>3</v>
      </c>
      <c r="K14" s="41">
        <v>3</v>
      </c>
      <c r="L14" s="41">
        <v>2</v>
      </c>
      <c r="M14" s="41">
        <v>2</v>
      </c>
      <c r="N14" s="41">
        <v>1</v>
      </c>
      <c r="O14" s="41">
        <v>2</v>
      </c>
      <c r="P14" s="41">
        <v>1</v>
      </c>
      <c r="Q14" s="25"/>
      <c r="R14" s="25"/>
      <c r="S14" s="25"/>
      <c r="T14" s="41">
        <v>2</v>
      </c>
      <c r="U14" s="41">
        <v>3</v>
      </c>
      <c r="V14" s="41">
        <v>2</v>
      </c>
      <c r="W14" s="41">
        <v>2</v>
      </c>
      <c r="X14" s="41"/>
    </row>
    <row r="15" spans="1:24" ht="24.75" customHeight="1">
      <c r="A15" s="4">
        <v>5</v>
      </c>
      <c r="B15" s="14">
        <v>170804230008</v>
      </c>
      <c r="C15" s="10">
        <v>30</v>
      </c>
      <c r="D15" s="10"/>
      <c r="E15" s="10">
        <v>32.72727272727273</v>
      </c>
      <c r="F15" s="76"/>
      <c r="G15" s="26" t="s">
        <v>54</v>
      </c>
      <c r="H15" s="79">
        <v>3</v>
      </c>
      <c r="I15" s="79">
        <v>3</v>
      </c>
      <c r="J15" s="41">
        <v>2</v>
      </c>
      <c r="K15" s="41">
        <v>3</v>
      </c>
      <c r="L15" s="41">
        <v>2</v>
      </c>
      <c r="M15" s="41">
        <v>2</v>
      </c>
      <c r="N15" s="41">
        <v>2</v>
      </c>
      <c r="O15" s="41">
        <v>3</v>
      </c>
      <c r="P15" s="41">
        <v>2</v>
      </c>
      <c r="Q15" s="25"/>
      <c r="R15" s="25"/>
      <c r="S15" s="25"/>
      <c r="T15" s="41">
        <v>3</v>
      </c>
      <c r="U15" s="41">
        <v>3</v>
      </c>
      <c r="V15" s="41">
        <v>3</v>
      </c>
      <c r="W15" s="41">
        <v>3</v>
      </c>
      <c r="X15" s="41"/>
    </row>
    <row r="16" spans="1:24" ht="35.25" customHeight="1">
      <c r="A16" s="4">
        <v>6</v>
      </c>
      <c r="B16" s="14">
        <v>170804230009</v>
      </c>
      <c r="C16" s="10">
        <v>17.77777777777778</v>
      </c>
      <c r="D16" s="10"/>
      <c r="E16" s="10">
        <v>21.818181818181817</v>
      </c>
      <c r="F16" s="33"/>
      <c r="G16" s="27" t="s">
        <v>43</v>
      </c>
      <c r="H16" s="20">
        <f>AVERAGE(H11:H15)</f>
        <v>2.8</v>
      </c>
      <c r="I16" s="20">
        <f aca="true" t="shared" si="0" ref="I16:W16">AVERAGE(I11:I15)</f>
        <v>2.8</v>
      </c>
      <c r="J16" s="20">
        <f t="shared" si="0"/>
        <v>2.4</v>
      </c>
      <c r="K16" s="20">
        <f t="shared" si="0"/>
        <v>3</v>
      </c>
      <c r="L16" s="20">
        <f t="shared" si="0"/>
        <v>2.2</v>
      </c>
      <c r="M16" s="20">
        <f t="shared" si="0"/>
        <v>2</v>
      </c>
      <c r="N16" s="20">
        <f t="shared" si="0"/>
        <v>1.6</v>
      </c>
      <c r="O16" s="20">
        <f t="shared" si="0"/>
        <v>2</v>
      </c>
      <c r="P16" s="20">
        <f t="shared" si="0"/>
        <v>1.6</v>
      </c>
      <c r="Q16" s="20"/>
      <c r="R16" s="20"/>
      <c r="S16" s="20"/>
      <c r="T16" s="20">
        <f t="shared" si="0"/>
        <v>2.4</v>
      </c>
      <c r="U16" s="20">
        <f t="shared" si="0"/>
        <v>2.8</v>
      </c>
      <c r="V16" s="20">
        <f t="shared" si="0"/>
        <v>2.2</v>
      </c>
      <c r="W16" s="20">
        <f t="shared" si="0"/>
        <v>2.6</v>
      </c>
      <c r="X16" s="20"/>
    </row>
    <row r="17" spans="1:24" ht="37.5" customHeight="1">
      <c r="A17" s="4">
        <v>7</v>
      </c>
      <c r="B17" s="14">
        <v>170804230010</v>
      </c>
      <c r="C17" s="10">
        <v>37.77777777777778</v>
      </c>
      <c r="D17" s="10"/>
      <c r="E17" s="10">
        <v>35.45454545454545</v>
      </c>
      <c r="F17" s="33"/>
      <c r="G17" s="75" t="s">
        <v>45</v>
      </c>
      <c r="H17" s="66">
        <f aca="true" t="shared" si="1" ref="H17:P17">(75*H16)/100</f>
        <v>2.1</v>
      </c>
      <c r="I17" s="66">
        <f t="shared" si="1"/>
        <v>2.1</v>
      </c>
      <c r="J17" s="66">
        <f t="shared" si="1"/>
        <v>1.8</v>
      </c>
      <c r="K17" s="66">
        <f t="shared" si="1"/>
        <v>2.25</v>
      </c>
      <c r="L17" s="66">
        <f t="shared" si="1"/>
        <v>1.65</v>
      </c>
      <c r="M17" s="66">
        <f t="shared" si="1"/>
        <v>1.5</v>
      </c>
      <c r="N17" s="66">
        <f t="shared" si="1"/>
        <v>1.2</v>
      </c>
      <c r="O17" s="66">
        <f t="shared" si="1"/>
        <v>1.5</v>
      </c>
      <c r="P17" s="66">
        <f t="shared" si="1"/>
        <v>1.2</v>
      </c>
      <c r="Q17" s="66"/>
      <c r="R17" s="66"/>
      <c r="S17" s="66"/>
      <c r="T17" s="66">
        <f>(75*T16)/100</f>
        <v>1.8</v>
      </c>
      <c r="U17" s="66">
        <f>(75*U16)/100</f>
        <v>2.1</v>
      </c>
      <c r="V17" s="66">
        <f>(75*V16)/100</f>
        <v>1.65</v>
      </c>
      <c r="W17" s="66">
        <f>(75*W16)/100</f>
        <v>1.95</v>
      </c>
      <c r="X17" s="66"/>
    </row>
    <row r="18" spans="1:22" ht="24.75" customHeight="1">
      <c r="A18" s="4">
        <v>8</v>
      </c>
      <c r="B18" s="14">
        <v>170804230011</v>
      </c>
      <c r="C18" s="10">
        <v>12.222222222222221</v>
      </c>
      <c r="D18" s="10"/>
      <c r="E18" s="10">
        <v>18.181818181818183</v>
      </c>
      <c r="F18" s="33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40.5" customHeight="1">
      <c r="A19" s="4">
        <v>9</v>
      </c>
      <c r="B19" s="14">
        <v>170804230012</v>
      </c>
      <c r="C19" s="10">
        <v>10</v>
      </c>
      <c r="D19" s="10"/>
      <c r="E19" s="10">
        <v>15.454545454545453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33.33333333333333</v>
      </c>
      <c r="D20" s="10"/>
      <c r="E20" s="10">
        <v>35.45454545454545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51.11111111111111</v>
      </c>
      <c r="D21" s="10"/>
      <c r="E21" s="10">
        <v>46.36363636363636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41.11111111111111</v>
      </c>
      <c r="D22" s="10"/>
      <c r="E22" s="10">
        <v>39.09090909090909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70">
        <v>23.333333333333332</v>
      </c>
      <c r="D23" s="10"/>
      <c r="E23" s="70">
        <v>28.18181818181818</v>
      </c>
      <c r="F23" s="33"/>
      <c r="H23" s="37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48.888888888888886</v>
      </c>
      <c r="D24" s="70"/>
      <c r="E24" s="70">
        <v>43.63636363636363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G1:M1"/>
    <mergeCell ref="I23:J23"/>
    <mergeCell ref="A2:E2"/>
    <mergeCell ref="A3:E3"/>
    <mergeCell ref="A4:E4"/>
    <mergeCell ref="A1:E1"/>
    <mergeCell ref="A5:E5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83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84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85</v>
      </c>
      <c r="B5" s="137"/>
      <c r="C5" s="137"/>
      <c r="D5" s="137"/>
      <c r="E5" s="138"/>
      <c r="F5" s="30"/>
      <c r="G5" s="40" t="s">
        <v>30</v>
      </c>
      <c r="H5" s="35">
        <v>92.86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42.30769230769231</v>
      </c>
      <c r="D11" s="10">
        <f>COUNTIF(C11:C24,"&gt;="&amp;D10)</f>
        <v>13</v>
      </c>
      <c r="E11" s="10">
        <v>32.94117647058823</v>
      </c>
      <c r="F11" s="32">
        <f>COUNTIF(E11:E24,"&gt;="&amp;F10)</f>
        <v>8</v>
      </c>
      <c r="G11" s="27" t="s">
        <v>6</v>
      </c>
      <c r="H11" s="40">
        <v>3</v>
      </c>
      <c r="I11" s="40"/>
      <c r="J11" s="41"/>
      <c r="K11" s="41"/>
      <c r="L11" s="41"/>
      <c r="M11" s="41"/>
      <c r="N11" s="41">
        <v>3</v>
      </c>
      <c r="O11" s="41"/>
      <c r="P11" s="41">
        <v>3</v>
      </c>
      <c r="Q11" s="48"/>
      <c r="R11" s="48"/>
      <c r="S11" s="48"/>
      <c r="T11" s="41">
        <v>3</v>
      </c>
      <c r="U11" s="41">
        <v>3</v>
      </c>
      <c r="V11" s="41"/>
      <c r="W11" s="41"/>
      <c r="X11" s="41"/>
    </row>
    <row r="12" spans="1:24" ht="24.75" customHeight="1">
      <c r="A12" s="4">
        <v>2</v>
      </c>
      <c r="B12" s="14">
        <v>170804230004</v>
      </c>
      <c r="C12" s="10">
        <v>50</v>
      </c>
      <c r="D12" s="61">
        <f>(13/14)*100</f>
        <v>92.85714285714286</v>
      </c>
      <c r="E12" s="10">
        <v>40</v>
      </c>
      <c r="F12" s="81">
        <f>(8/14)*100</f>
        <v>57.14285714285714</v>
      </c>
      <c r="G12" s="27" t="s">
        <v>7</v>
      </c>
      <c r="H12" s="79">
        <v>3</v>
      </c>
      <c r="I12" s="79"/>
      <c r="J12" s="41"/>
      <c r="K12" s="41"/>
      <c r="L12" s="41"/>
      <c r="M12" s="41">
        <v>3</v>
      </c>
      <c r="N12" s="41"/>
      <c r="O12" s="41">
        <v>3</v>
      </c>
      <c r="P12" s="41"/>
      <c r="Q12" s="25"/>
      <c r="R12" s="25"/>
      <c r="S12" s="25"/>
      <c r="T12" s="41">
        <v>3</v>
      </c>
      <c r="U12" s="41">
        <v>3</v>
      </c>
      <c r="V12" s="41"/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10">
        <v>50</v>
      </c>
      <c r="D13" s="35"/>
      <c r="E13" s="10">
        <v>38.82352941176471</v>
      </c>
      <c r="F13" s="80"/>
      <c r="G13" s="27" t="s">
        <v>9</v>
      </c>
      <c r="H13" s="79">
        <v>3</v>
      </c>
      <c r="I13" s="79"/>
      <c r="J13" s="41"/>
      <c r="K13" s="41">
        <v>3</v>
      </c>
      <c r="L13" s="41"/>
      <c r="M13" s="41">
        <v>3</v>
      </c>
      <c r="N13" s="41"/>
      <c r="O13" s="41"/>
      <c r="P13" s="41"/>
      <c r="Q13" s="93"/>
      <c r="R13" s="93"/>
      <c r="S13" s="93"/>
      <c r="T13" s="41">
        <v>3</v>
      </c>
      <c r="U13" s="41"/>
      <c r="V13" s="41"/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10">
        <v>50</v>
      </c>
      <c r="D14" s="35"/>
      <c r="E14" s="10">
        <v>43.529411764705884</v>
      </c>
      <c r="F14" s="80"/>
      <c r="G14" s="27" t="s">
        <v>53</v>
      </c>
      <c r="H14" s="79">
        <v>3</v>
      </c>
      <c r="I14" s="79"/>
      <c r="J14" s="41"/>
      <c r="K14" s="41">
        <v>3</v>
      </c>
      <c r="L14" s="41"/>
      <c r="M14" s="41">
        <v>3</v>
      </c>
      <c r="N14" s="41"/>
      <c r="O14" s="41"/>
      <c r="P14" s="41"/>
      <c r="Q14" s="93"/>
      <c r="R14" s="93"/>
      <c r="S14" s="93"/>
      <c r="T14" s="41">
        <v>3</v>
      </c>
      <c r="U14" s="41"/>
      <c r="V14" s="41"/>
      <c r="W14" s="41">
        <v>3</v>
      </c>
      <c r="X14" s="93"/>
    </row>
    <row r="15" spans="1:24" ht="24.75" customHeight="1">
      <c r="A15" s="4">
        <v>5</v>
      </c>
      <c r="B15" s="14">
        <v>170804230008</v>
      </c>
      <c r="C15" s="10">
        <v>43.07692307692308</v>
      </c>
      <c r="D15" s="10"/>
      <c r="E15" s="10">
        <v>31.764705882352942</v>
      </c>
      <c r="F15" s="76"/>
      <c r="G15" s="27" t="s">
        <v>54</v>
      </c>
      <c r="H15" s="79">
        <v>3</v>
      </c>
      <c r="I15" s="79">
        <v>3</v>
      </c>
      <c r="J15" s="41"/>
      <c r="K15" s="41">
        <v>3</v>
      </c>
      <c r="L15" s="41"/>
      <c r="M15" s="41"/>
      <c r="N15" s="41"/>
      <c r="O15" s="41"/>
      <c r="P15" s="41"/>
      <c r="Q15" s="93"/>
      <c r="R15" s="93"/>
      <c r="S15" s="93"/>
      <c r="T15" s="41"/>
      <c r="U15" s="41">
        <v>3</v>
      </c>
      <c r="V15" s="41"/>
      <c r="W15" s="41"/>
      <c r="X15" s="93"/>
    </row>
    <row r="16" spans="1:24" ht="35.25" customHeight="1">
      <c r="A16" s="4">
        <v>6</v>
      </c>
      <c r="B16" s="14">
        <v>170804230009</v>
      </c>
      <c r="C16" s="10">
        <v>34.61538461538461</v>
      </c>
      <c r="D16" s="10"/>
      <c r="E16" s="10">
        <v>22.352941176470587</v>
      </c>
      <c r="F16" s="33"/>
      <c r="G16" s="27" t="s">
        <v>43</v>
      </c>
      <c r="H16" s="20">
        <f>AVERAGE(H11:H15)</f>
        <v>3</v>
      </c>
      <c r="I16" s="20">
        <f aca="true" t="shared" si="0" ref="I16:W16">AVERAGE(I11:I15)</f>
        <v>3</v>
      </c>
      <c r="J16" s="20"/>
      <c r="K16" s="20">
        <f t="shared" si="0"/>
        <v>3</v>
      </c>
      <c r="L16" s="20"/>
      <c r="M16" s="20">
        <f t="shared" si="0"/>
        <v>3</v>
      </c>
      <c r="N16" s="20">
        <f t="shared" si="0"/>
        <v>3</v>
      </c>
      <c r="O16" s="20">
        <f t="shared" si="0"/>
        <v>3</v>
      </c>
      <c r="P16" s="20">
        <f t="shared" si="0"/>
        <v>3</v>
      </c>
      <c r="Q16" s="20"/>
      <c r="R16" s="20"/>
      <c r="S16" s="20"/>
      <c r="T16" s="20">
        <f t="shared" si="0"/>
        <v>3</v>
      </c>
      <c r="U16" s="20">
        <f t="shared" si="0"/>
        <v>3</v>
      </c>
      <c r="V16" s="20"/>
      <c r="W16" s="20">
        <f t="shared" si="0"/>
        <v>3</v>
      </c>
      <c r="X16" s="20"/>
    </row>
    <row r="17" spans="1:25" ht="37.5" customHeight="1">
      <c r="A17" s="4">
        <v>7</v>
      </c>
      <c r="B17" s="14">
        <v>170804230010</v>
      </c>
      <c r="C17" s="10">
        <v>46.15384615384615</v>
      </c>
      <c r="D17" s="10"/>
      <c r="E17" s="10">
        <v>34.11764705882353</v>
      </c>
      <c r="F17" s="33"/>
      <c r="G17" s="107" t="s">
        <v>45</v>
      </c>
      <c r="H17" s="85">
        <f>(75*H16)/100</f>
        <v>2.25</v>
      </c>
      <c r="I17" s="85">
        <f aca="true" t="shared" si="1" ref="I17:W17">(75*I16)/100</f>
        <v>2.25</v>
      </c>
      <c r="J17" s="85"/>
      <c r="K17" s="85">
        <f t="shared" si="1"/>
        <v>2.25</v>
      </c>
      <c r="L17" s="85"/>
      <c r="M17" s="85">
        <f t="shared" si="1"/>
        <v>2.25</v>
      </c>
      <c r="N17" s="85">
        <f t="shared" si="1"/>
        <v>2.25</v>
      </c>
      <c r="O17" s="85">
        <f t="shared" si="1"/>
        <v>2.25</v>
      </c>
      <c r="P17" s="85">
        <f t="shared" si="1"/>
        <v>2.25</v>
      </c>
      <c r="Q17" s="85"/>
      <c r="R17" s="85"/>
      <c r="S17" s="85"/>
      <c r="T17" s="85">
        <f t="shared" si="1"/>
        <v>2.25</v>
      </c>
      <c r="U17" s="85">
        <f t="shared" si="1"/>
        <v>2.25</v>
      </c>
      <c r="V17" s="85"/>
      <c r="W17" s="85">
        <f t="shared" si="1"/>
        <v>2.25</v>
      </c>
      <c r="X17" s="85"/>
      <c r="Y17" s="55"/>
    </row>
    <row r="18" spans="1:6" ht="24.75" customHeight="1">
      <c r="A18" s="4">
        <v>8</v>
      </c>
      <c r="B18" s="14">
        <v>170804230011</v>
      </c>
      <c r="C18" s="10">
        <v>35.38461538461539</v>
      </c>
      <c r="D18" s="10"/>
      <c r="E18" s="10">
        <v>17.058823529411764</v>
      </c>
      <c r="F18" s="33"/>
    </row>
    <row r="19" spans="1:22" ht="40.5" customHeight="1">
      <c r="A19" s="4">
        <v>9</v>
      </c>
      <c r="B19" s="14">
        <v>170804230012</v>
      </c>
      <c r="C19" s="10">
        <v>33.84615384615385</v>
      </c>
      <c r="D19" s="10"/>
      <c r="E19" s="10">
        <v>18.823529411764703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40.76923076923077</v>
      </c>
      <c r="D20" s="10"/>
      <c r="E20" s="10">
        <v>24.705882352941174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48.46153846153846</v>
      </c>
      <c r="D21" s="10"/>
      <c r="E21" s="10">
        <v>43.529411764705884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45.38461538461539</v>
      </c>
      <c r="D22" s="10"/>
      <c r="E22" s="10">
        <v>38.23529411764706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29.23076923076923</v>
      </c>
      <c r="D23" s="10"/>
      <c r="E23" s="10">
        <v>22.352941176470587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48.46153846153846</v>
      </c>
      <c r="D24" s="70"/>
      <c r="E24" s="10">
        <v>42.35294117647059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89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90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91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71.43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5">
        <v>33.07692307692308</v>
      </c>
      <c r="D11" s="10">
        <f>COUNTIF(C11:C24,"&gt;="&amp;D10)</f>
        <v>11</v>
      </c>
      <c r="E11" s="15">
        <v>38.23529411764706</v>
      </c>
      <c r="F11" s="32">
        <f>COUNTIF(E11:E24,"&gt;="&amp;F10)</f>
        <v>9</v>
      </c>
      <c r="G11" s="27" t="s">
        <v>6</v>
      </c>
      <c r="H11" s="40">
        <v>3</v>
      </c>
      <c r="I11" s="40"/>
      <c r="J11" s="40">
        <v>2</v>
      </c>
      <c r="K11" s="40">
        <v>1</v>
      </c>
      <c r="L11" s="40">
        <v>2</v>
      </c>
      <c r="M11" s="40"/>
      <c r="N11" s="40"/>
      <c r="O11" s="41">
        <v>1</v>
      </c>
      <c r="P11" s="41"/>
      <c r="Q11" s="48"/>
      <c r="R11" s="48"/>
      <c r="S11" s="48"/>
      <c r="T11" s="41">
        <v>2</v>
      </c>
      <c r="U11" s="41">
        <v>2</v>
      </c>
      <c r="V11" s="41">
        <v>1</v>
      </c>
      <c r="W11" s="41">
        <v>1</v>
      </c>
      <c r="X11" s="41"/>
    </row>
    <row r="12" spans="1:24" ht="24.75" customHeight="1">
      <c r="A12" s="4">
        <v>2</v>
      </c>
      <c r="B12" s="14">
        <v>170804230004</v>
      </c>
      <c r="C12" s="15">
        <v>40</v>
      </c>
      <c r="D12" s="61">
        <f>(11/14)*100</f>
        <v>78.57142857142857</v>
      </c>
      <c r="E12" s="15">
        <v>38.8235294117647</v>
      </c>
      <c r="F12" s="81">
        <f>(9/14)*100</f>
        <v>64.28571428571429</v>
      </c>
      <c r="G12" s="27" t="s">
        <v>7</v>
      </c>
      <c r="H12" s="79">
        <v>3</v>
      </c>
      <c r="I12" s="79"/>
      <c r="J12" s="40">
        <v>1</v>
      </c>
      <c r="K12" s="40">
        <v>1</v>
      </c>
      <c r="L12" s="40">
        <v>2</v>
      </c>
      <c r="M12" s="40"/>
      <c r="N12" s="40"/>
      <c r="O12" s="41">
        <v>1</v>
      </c>
      <c r="P12" s="41"/>
      <c r="Q12" s="25"/>
      <c r="R12" s="25"/>
      <c r="S12" s="25"/>
      <c r="T12" s="41">
        <v>2</v>
      </c>
      <c r="U12" s="41">
        <v>2</v>
      </c>
      <c r="V12" s="41">
        <v>1</v>
      </c>
      <c r="W12" s="41">
        <v>1</v>
      </c>
      <c r="X12" s="41"/>
    </row>
    <row r="13" spans="1:24" ht="24.75" customHeight="1">
      <c r="A13" s="4">
        <v>3</v>
      </c>
      <c r="B13" s="14">
        <v>170804230006</v>
      </c>
      <c r="C13" s="15">
        <v>36.92307692307692</v>
      </c>
      <c r="D13" s="35"/>
      <c r="E13" s="15">
        <v>33.529411764705884</v>
      </c>
      <c r="F13" s="80"/>
      <c r="G13" s="27" t="s">
        <v>9</v>
      </c>
      <c r="H13" s="79">
        <v>1</v>
      </c>
      <c r="I13" s="79"/>
      <c r="J13" s="40">
        <v>1</v>
      </c>
      <c r="K13" s="40">
        <v>1</v>
      </c>
      <c r="L13" s="40">
        <v>1</v>
      </c>
      <c r="M13" s="40"/>
      <c r="N13" s="40"/>
      <c r="O13" s="41">
        <v>1</v>
      </c>
      <c r="P13" s="41"/>
      <c r="Q13" s="93"/>
      <c r="R13" s="93"/>
      <c r="S13" s="93"/>
      <c r="T13" s="41">
        <v>2</v>
      </c>
      <c r="U13" s="41">
        <v>2</v>
      </c>
      <c r="V13" s="41">
        <v>1</v>
      </c>
      <c r="W13" s="41">
        <v>1</v>
      </c>
      <c r="X13" s="93"/>
    </row>
    <row r="14" spans="1:24" ht="24.75" customHeight="1">
      <c r="A14" s="4">
        <v>4</v>
      </c>
      <c r="B14" s="14">
        <v>170804230007</v>
      </c>
      <c r="C14" s="15">
        <v>47.69230769230769</v>
      </c>
      <c r="D14" s="35"/>
      <c r="E14" s="15">
        <v>47.05882352941177</v>
      </c>
      <c r="F14" s="80"/>
      <c r="G14" s="27" t="s">
        <v>43</v>
      </c>
      <c r="H14" s="20">
        <f>AVERAGE(H11:H13)</f>
        <v>2.3333333333333335</v>
      </c>
      <c r="I14" s="20"/>
      <c r="J14" s="20">
        <f aca="true" t="shared" si="0" ref="J14:W14">AVERAGE(J11:J13)</f>
        <v>1.3333333333333333</v>
      </c>
      <c r="K14" s="20">
        <f t="shared" si="0"/>
        <v>1</v>
      </c>
      <c r="L14" s="20">
        <f t="shared" si="0"/>
        <v>1.6666666666666667</v>
      </c>
      <c r="M14" s="20"/>
      <c r="N14" s="20"/>
      <c r="O14" s="20">
        <f t="shared" si="0"/>
        <v>1</v>
      </c>
      <c r="P14" s="20"/>
      <c r="Q14" s="20"/>
      <c r="R14" s="20"/>
      <c r="S14" s="20"/>
      <c r="T14" s="20">
        <f t="shared" si="0"/>
        <v>2</v>
      </c>
      <c r="U14" s="20">
        <f t="shared" si="0"/>
        <v>2</v>
      </c>
      <c r="V14" s="20">
        <f t="shared" si="0"/>
        <v>1</v>
      </c>
      <c r="W14" s="20">
        <f t="shared" si="0"/>
        <v>1</v>
      </c>
      <c r="X14" s="20"/>
    </row>
    <row r="15" spans="1:24" ht="24.75" customHeight="1">
      <c r="A15" s="4">
        <v>5</v>
      </c>
      <c r="B15" s="14">
        <v>170804230008</v>
      </c>
      <c r="C15" s="15">
        <v>32.30769230769231</v>
      </c>
      <c r="D15" s="10"/>
      <c r="E15" s="15">
        <v>34.11764705882353</v>
      </c>
      <c r="F15" s="76"/>
      <c r="G15" s="107" t="s">
        <v>45</v>
      </c>
      <c r="H15" s="85">
        <f>(71.43*H14)/100</f>
        <v>1.6667</v>
      </c>
      <c r="I15" s="85"/>
      <c r="J15" s="85">
        <f aca="true" t="shared" si="1" ref="J15:W15">(71.43*J14)/100</f>
        <v>0.9524000000000001</v>
      </c>
      <c r="K15" s="85">
        <f t="shared" si="1"/>
        <v>0.7143</v>
      </c>
      <c r="L15" s="85">
        <f t="shared" si="1"/>
        <v>1.1905000000000001</v>
      </c>
      <c r="M15" s="85"/>
      <c r="N15" s="85"/>
      <c r="O15" s="85">
        <f t="shared" si="1"/>
        <v>0.7143</v>
      </c>
      <c r="P15" s="85"/>
      <c r="Q15" s="85"/>
      <c r="R15" s="85"/>
      <c r="S15" s="85"/>
      <c r="T15" s="85">
        <f t="shared" si="1"/>
        <v>1.4286</v>
      </c>
      <c r="U15" s="85">
        <f t="shared" si="1"/>
        <v>1.4286</v>
      </c>
      <c r="V15" s="85">
        <f t="shared" si="1"/>
        <v>0.7143</v>
      </c>
      <c r="W15" s="85">
        <f t="shared" si="1"/>
        <v>0.7143</v>
      </c>
      <c r="X15" s="85"/>
    </row>
    <row r="16" spans="1:7" ht="35.25" customHeight="1">
      <c r="A16" s="4">
        <v>6</v>
      </c>
      <c r="B16" s="14">
        <v>170804230009</v>
      </c>
      <c r="C16" s="15">
        <v>27.692307692307693</v>
      </c>
      <c r="D16" s="10"/>
      <c r="E16" s="15">
        <v>15.294117647058824</v>
      </c>
      <c r="F16" s="33"/>
      <c r="G16" s="1"/>
    </row>
    <row r="17" spans="1:25" ht="37.5" customHeight="1">
      <c r="A17" s="4">
        <v>7</v>
      </c>
      <c r="B17" s="14">
        <v>170804230010</v>
      </c>
      <c r="C17" s="15">
        <v>43.07692307692308</v>
      </c>
      <c r="D17" s="10"/>
      <c r="E17" s="15">
        <v>35.294117647058826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5">
        <v>27.692307692307693</v>
      </c>
      <c r="D18" s="10"/>
      <c r="E18" s="15">
        <v>22.941176470588236</v>
      </c>
      <c r="F18" s="33"/>
    </row>
    <row r="19" spans="1:22" ht="40.5" customHeight="1">
      <c r="A19" s="4">
        <v>9</v>
      </c>
      <c r="B19" s="14">
        <v>170804230012</v>
      </c>
      <c r="C19" s="15">
        <v>26.923076923076923</v>
      </c>
      <c r="D19" s="10"/>
      <c r="E19" s="15">
        <v>23.529411764705884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31.53846153846154</v>
      </c>
      <c r="D20" s="10"/>
      <c r="E20" s="15">
        <v>16.470588235294116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5">
        <v>43.07692307692308</v>
      </c>
      <c r="D21" s="10"/>
      <c r="E21" s="15">
        <v>37.05882352941177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5">
        <v>44.61538461538461</v>
      </c>
      <c r="D22" s="10"/>
      <c r="E22" s="15">
        <v>41.1764705882353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5">
        <v>31.53846153846154</v>
      </c>
      <c r="D23" s="10"/>
      <c r="E23" s="10">
        <v>17.058823529411764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5">
        <v>46.15384615384615</v>
      </c>
      <c r="D24" s="70"/>
      <c r="E24" s="15">
        <v>40.588235294117645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92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93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94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60.715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40.769230769230774</v>
      </c>
      <c r="D11" s="10">
        <f>COUNTIF(C11:C24,"&gt;="&amp;D10)</f>
        <v>8</v>
      </c>
      <c r="E11" s="10">
        <v>45.38461538461539</v>
      </c>
      <c r="F11" s="32">
        <f>COUNTIF(E11:E24,"&gt;="&amp;F10)</f>
        <v>9</v>
      </c>
      <c r="G11" s="27" t="s">
        <v>6</v>
      </c>
      <c r="H11" s="40">
        <v>3</v>
      </c>
      <c r="I11" s="40"/>
      <c r="J11" s="41"/>
      <c r="K11" s="41"/>
      <c r="L11" s="41"/>
      <c r="M11" s="41"/>
      <c r="N11" s="41">
        <v>3</v>
      </c>
      <c r="O11" s="41"/>
      <c r="P11" s="41">
        <v>3</v>
      </c>
      <c r="Q11" s="48"/>
      <c r="R11" s="48"/>
      <c r="S11" s="48"/>
      <c r="T11" s="41">
        <v>3</v>
      </c>
      <c r="U11" s="41">
        <v>3</v>
      </c>
      <c r="V11" s="41"/>
      <c r="W11" s="41"/>
      <c r="X11" s="41"/>
    </row>
    <row r="12" spans="1:24" ht="24.75" customHeight="1">
      <c r="A12" s="4">
        <v>2</v>
      </c>
      <c r="B12" s="14">
        <v>170804230004</v>
      </c>
      <c r="C12" s="10">
        <v>43.07692307692308</v>
      </c>
      <c r="D12" s="61">
        <f>(8/14)*100</f>
        <v>57.14285714285714</v>
      </c>
      <c r="E12" s="10">
        <v>46.9683257918552</v>
      </c>
      <c r="F12" s="81">
        <f>(9/14)*100</f>
        <v>64.28571428571429</v>
      </c>
      <c r="G12" s="27" t="s">
        <v>7</v>
      </c>
      <c r="H12" s="79">
        <v>3</v>
      </c>
      <c r="I12" s="79"/>
      <c r="J12" s="41"/>
      <c r="K12" s="41"/>
      <c r="L12" s="41"/>
      <c r="M12" s="41">
        <v>3</v>
      </c>
      <c r="N12" s="41"/>
      <c r="O12" s="41">
        <v>3</v>
      </c>
      <c r="P12" s="41"/>
      <c r="Q12" s="25"/>
      <c r="R12" s="25"/>
      <c r="S12" s="25"/>
      <c r="T12" s="41">
        <v>3</v>
      </c>
      <c r="U12" s="41">
        <v>3</v>
      </c>
      <c r="V12" s="41"/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10">
        <v>38.46153846153847</v>
      </c>
      <c r="D13" s="35"/>
      <c r="E13" s="10">
        <v>35.022624434389144</v>
      </c>
      <c r="F13" s="80"/>
      <c r="G13" s="27" t="s">
        <v>9</v>
      </c>
      <c r="H13" s="79">
        <v>3</v>
      </c>
      <c r="I13" s="79"/>
      <c r="J13" s="41"/>
      <c r="K13" s="41">
        <v>3</v>
      </c>
      <c r="L13" s="41"/>
      <c r="M13" s="41">
        <v>3</v>
      </c>
      <c r="N13" s="41"/>
      <c r="O13" s="41"/>
      <c r="P13" s="41"/>
      <c r="Q13" s="93"/>
      <c r="R13" s="93"/>
      <c r="S13" s="93"/>
      <c r="T13" s="41">
        <v>3</v>
      </c>
      <c r="U13" s="41"/>
      <c r="V13" s="41"/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10">
        <v>47.69230769230769</v>
      </c>
      <c r="D14" s="35"/>
      <c r="E14" s="10">
        <v>56.425339366515836</v>
      </c>
      <c r="F14" s="80"/>
      <c r="G14" s="27" t="s">
        <v>53</v>
      </c>
      <c r="H14" s="79">
        <v>3</v>
      </c>
      <c r="I14" s="79"/>
      <c r="J14" s="41"/>
      <c r="K14" s="41">
        <v>3</v>
      </c>
      <c r="L14" s="41"/>
      <c r="M14" s="41">
        <v>3</v>
      </c>
      <c r="N14" s="41"/>
      <c r="O14" s="41"/>
      <c r="P14" s="41"/>
      <c r="Q14" s="93"/>
      <c r="R14" s="93"/>
      <c r="S14" s="93"/>
      <c r="T14" s="41">
        <v>3</v>
      </c>
      <c r="U14" s="41"/>
      <c r="V14" s="41"/>
      <c r="W14" s="41">
        <v>3</v>
      </c>
      <c r="X14" s="93"/>
    </row>
    <row r="15" spans="1:24" ht="24.75" customHeight="1">
      <c r="A15" s="4">
        <v>5</v>
      </c>
      <c r="B15" s="14">
        <v>170804230008</v>
      </c>
      <c r="C15" s="10">
        <v>32.30769230769231</v>
      </c>
      <c r="D15" s="10"/>
      <c r="E15" s="10">
        <v>41.13122171945702</v>
      </c>
      <c r="F15" s="76"/>
      <c r="G15" s="27" t="s">
        <v>54</v>
      </c>
      <c r="H15" s="79">
        <v>3</v>
      </c>
      <c r="I15" s="79">
        <v>3</v>
      </c>
      <c r="J15" s="41"/>
      <c r="K15" s="41">
        <v>3</v>
      </c>
      <c r="L15" s="41"/>
      <c r="M15" s="41"/>
      <c r="N15" s="41"/>
      <c r="O15" s="41"/>
      <c r="P15" s="41"/>
      <c r="Q15" s="93"/>
      <c r="R15" s="93"/>
      <c r="S15" s="93"/>
      <c r="T15" s="41"/>
      <c r="U15" s="41">
        <v>3</v>
      </c>
      <c r="V15" s="41"/>
      <c r="W15" s="41"/>
      <c r="X15" s="93"/>
    </row>
    <row r="16" spans="1:24" ht="35.25" customHeight="1">
      <c r="A16" s="4">
        <v>6</v>
      </c>
      <c r="B16" s="14">
        <v>170804230009</v>
      </c>
      <c r="C16" s="10">
        <v>30</v>
      </c>
      <c r="D16" s="10"/>
      <c r="E16" s="10">
        <v>16.5158371040724</v>
      </c>
      <c r="F16" s="33"/>
      <c r="G16" s="27" t="s">
        <v>43</v>
      </c>
      <c r="H16" s="20">
        <f>AVERAGE(H11:H15)</f>
        <v>3</v>
      </c>
      <c r="I16" s="20">
        <f aca="true" t="shared" si="0" ref="I16:W16">AVERAGE(I11:I15)</f>
        <v>3</v>
      </c>
      <c r="J16" s="20"/>
      <c r="K16" s="20">
        <f t="shared" si="0"/>
        <v>3</v>
      </c>
      <c r="L16" s="20"/>
      <c r="M16" s="20">
        <f t="shared" si="0"/>
        <v>3</v>
      </c>
      <c r="N16" s="20">
        <f t="shared" si="0"/>
        <v>3</v>
      </c>
      <c r="O16" s="20">
        <f t="shared" si="0"/>
        <v>3</v>
      </c>
      <c r="P16" s="20">
        <f t="shared" si="0"/>
        <v>3</v>
      </c>
      <c r="Q16" s="20"/>
      <c r="R16" s="20"/>
      <c r="S16" s="20"/>
      <c r="T16" s="20">
        <f t="shared" si="0"/>
        <v>3</v>
      </c>
      <c r="U16" s="20">
        <f t="shared" si="0"/>
        <v>3</v>
      </c>
      <c r="V16" s="20"/>
      <c r="W16" s="20">
        <f t="shared" si="0"/>
        <v>3</v>
      </c>
      <c r="X16" s="20"/>
    </row>
    <row r="17" spans="1:25" ht="37.5" customHeight="1">
      <c r="A17" s="4">
        <v>7</v>
      </c>
      <c r="B17" s="14">
        <v>170804230010</v>
      </c>
      <c r="C17" s="10">
        <v>42.30769230769231</v>
      </c>
      <c r="D17" s="10"/>
      <c r="E17" s="10">
        <v>35.203619909502265</v>
      </c>
      <c r="F17" s="33"/>
      <c r="G17" s="107" t="s">
        <v>45</v>
      </c>
      <c r="H17" s="85">
        <f>(60.72*H16)/100</f>
        <v>1.8215999999999999</v>
      </c>
      <c r="I17" s="85">
        <f aca="true" t="shared" si="1" ref="I17:W17">(60.72*I16)/100</f>
        <v>1.8215999999999999</v>
      </c>
      <c r="J17" s="85"/>
      <c r="K17" s="85">
        <f t="shared" si="1"/>
        <v>1.8215999999999999</v>
      </c>
      <c r="L17" s="85"/>
      <c r="M17" s="85">
        <f t="shared" si="1"/>
        <v>1.8215999999999999</v>
      </c>
      <c r="N17" s="85">
        <f t="shared" si="1"/>
        <v>1.8215999999999999</v>
      </c>
      <c r="O17" s="85">
        <f t="shared" si="1"/>
        <v>1.8215999999999999</v>
      </c>
      <c r="P17" s="85">
        <f t="shared" si="1"/>
        <v>1.8215999999999999</v>
      </c>
      <c r="Q17" s="85"/>
      <c r="R17" s="85"/>
      <c r="S17" s="85"/>
      <c r="T17" s="85">
        <f t="shared" si="1"/>
        <v>1.8215999999999999</v>
      </c>
      <c r="U17" s="85">
        <f t="shared" si="1"/>
        <v>1.8215999999999999</v>
      </c>
      <c r="V17" s="85">
        <f t="shared" si="1"/>
        <v>0</v>
      </c>
      <c r="W17" s="85">
        <f t="shared" si="1"/>
        <v>1.8215999999999999</v>
      </c>
      <c r="X17" s="85"/>
      <c r="Y17" s="55"/>
    </row>
    <row r="18" spans="1:6" ht="24.75" customHeight="1">
      <c r="A18" s="4">
        <v>8</v>
      </c>
      <c r="B18" s="14">
        <v>170804230011</v>
      </c>
      <c r="C18" s="10">
        <v>29.23076923076923</v>
      </c>
      <c r="D18" s="10"/>
      <c r="E18" s="10">
        <v>17.28506787330317</v>
      </c>
      <c r="F18" s="33"/>
    </row>
    <row r="19" spans="1:22" ht="40.5" customHeight="1">
      <c r="A19" s="4">
        <v>9</v>
      </c>
      <c r="B19" s="14">
        <v>170804230012</v>
      </c>
      <c r="C19" s="10">
        <v>32.30769230769231</v>
      </c>
      <c r="D19" s="10"/>
      <c r="E19" s="10">
        <v>14.25339366515837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29.23076923076923</v>
      </c>
      <c r="D20" s="10"/>
      <c r="E20" s="10">
        <v>28.235294117647058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41.53846153846153</v>
      </c>
      <c r="D21" s="10"/>
      <c r="E21" s="10">
        <v>49.86425339366515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37.69230769230769</v>
      </c>
      <c r="D22" s="10"/>
      <c r="E22" s="10">
        <v>43.30316742081448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32.30769230769231</v>
      </c>
      <c r="D23" s="10"/>
      <c r="E23" s="10">
        <v>27.14932126696833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48.46153846153846</v>
      </c>
      <c r="D24" s="70"/>
      <c r="E24" s="10">
        <v>48.91402714932127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">
      <selection activeCell="A1" sqref="A1:IV16384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237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238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95</v>
      </c>
      <c r="B5" s="137"/>
      <c r="C5" s="137"/>
      <c r="D5" s="137"/>
      <c r="E5" s="138"/>
      <c r="F5" s="30"/>
      <c r="G5" s="40" t="s">
        <v>30</v>
      </c>
      <c r="H5" s="35">
        <v>92.86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78.575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5">
        <v>46.92307692307692</v>
      </c>
      <c r="D11" s="10">
        <f>COUNTIF(C11:C24,"&gt;="&amp;D10)</f>
        <v>13</v>
      </c>
      <c r="E11" s="15">
        <v>35.294117647058826</v>
      </c>
      <c r="F11" s="32">
        <f>COUNTIF(E11:E24,"&gt;="&amp;F10)</f>
        <v>9</v>
      </c>
      <c r="G11" s="27" t="s">
        <v>6</v>
      </c>
      <c r="H11" s="109">
        <v>3</v>
      </c>
      <c r="I11" s="109">
        <v>3</v>
      </c>
      <c r="J11" s="109">
        <v>1</v>
      </c>
      <c r="K11" s="109">
        <v>1</v>
      </c>
      <c r="L11" s="109">
        <v>3</v>
      </c>
      <c r="M11" s="109">
        <v>1</v>
      </c>
      <c r="N11" s="109">
        <v>1</v>
      </c>
      <c r="O11" s="109">
        <v>1</v>
      </c>
      <c r="P11" s="109">
        <v>1</v>
      </c>
      <c r="Q11" s="110"/>
      <c r="R11" s="110"/>
      <c r="S11" s="110"/>
      <c r="T11" s="109">
        <v>3</v>
      </c>
      <c r="U11" s="109">
        <v>2</v>
      </c>
      <c r="V11" s="109">
        <v>1</v>
      </c>
      <c r="W11" s="109">
        <v>3</v>
      </c>
      <c r="X11" s="109"/>
    </row>
    <row r="12" spans="1:24" ht="24.75" customHeight="1">
      <c r="A12" s="4">
        <v>2</v>
      </c>
      <c r="B12" s="14">
        <v>170804230004</v>
      </c>
      <c r="C12" s="15">
        <v>49.23076923076923</v>
      </c>
      <c r="D12" s="61">
        <f>(13/14)*100</f>
        <v>92.85714285714286</v>
      </c>
      <c r="E12" s="15">
        <v>44.11764705882353</v>
      </c>
      <c r="F12" s="81">
        <f>(9/14)*100</f>
        <v>64.28571428571429</v>
      </c>
      <c r="G12" s="27" t="s">
        <v>7</v>
      </c>
      <c r="H12" s="112">
        <v>3</v>
      </c>
      <c r="I12" s="112">
        <v>3</v>
      </c>
      <c r="J12" s="109">
        <v>1</v>
      </c>
      <c r="K12" s="109">
        <v>1</v>
      </c>
      <c r="L12" s="109">
        <v>3</v>
      </c>
      <c r="M12" s="109">
        <v>1</v>
      </c>
      <c r="N12" s="109">
        <v>3</v>
      </c>
      <c r="O12" s="109">
        <v>1</v>
      </c>
      <c r="P12" s="109">
        <v>1</v>
      </c>
      <c r="Q12" s="113"/>
      <c r="R12" s="113"/>
      <c r="S12" s="113"/>
      <c r="T12" s="109">
        <v>3</v>
      </c>
      <c r="U12" s="109">
        <v>2</v>
      </c>
      <c r="V12" s="109">
        <v>1</v>
      </c>
      <c r="W12" s="109">
        <v>3</v>
      </c>
      <c r="X12" s="109"/>
    </row>
    <row r="13" spans="1:24" ht="24.75" customHeight="1">
      <c r="A13" s="4">
        <v>3</v>
      </c>
      <c r="B13" s="14">
        <v>170804230006</v>
      </c>
      <c r="C13" s="15">
        <v>49.23076923076923</v>
      </c>
      <c r="D13" s="35"/>
      <c r="E13" s="15">
        <v>40</v>
      </c>
      <c r="F13" s="80"/>
      <c r="G13" s="27" t="s">
        <v>9</v>
      </c>
      <c r="H13" s="112">
        <v>3</v>
      </c>
      <c r="I13" s="112">
        <v>3</v>
      </c>
      <c r="J13" s="109">
        <v>1</v>
      </c>
      <c r="K13" s="109">
        <v>1</v>
      </c>
      <c r="L13" s="109">
        <v>3</v>
      </c>
      <c r="M13" s="109">
        <v>1</v>
      </c>
      <c r="N13" s="109">
        <v>3</v>
      </c>
      <c r="O13" s="109">
        <v>1</v>
      </c>
      <c r="P13" s="109">
        <v>1</v>
      </c>
      <c r="Q13" s="93"/>
      <c r="R13" s="93"/>
      <c r="S13" s="93"/>
      <c r="T13" s="109">
        <v>3</v>
      </c>
      <c r="U13" s="109">
        <v>2</v>
      </c>
      <c r="V13" s="109">
        <v>1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15">
        <v>49.23076923076923</v>
      </c>
      <c r="D14" s="35"/>
      <c r="E14" s="15">
        <v>45.294117647058826</v>
      </c>
      <c r="F14" s="80"/>
      <c r="G14" s="27" t="s">
        <v>53</v>
      </c>
      <c r="H14" s="112">
        <v>3</v>
      </c>
      <c r="I14" s="112">
        <v>3</v>
      </c>
      <c r="J14" s="109">
        <v>1</v>
      </c>
      <c r="K14" s="109">
        <v>1</v>
      </c>
      <c r="L14" s="109">
        <v>3</v>
      </c>
      <c r="M14" s="109">
        <v>1</v>
      </c>
      <c r="N14" s="109">
        <v>3</v>
      </c>
      <c r="O14" s="109">
        <v>1</v>
      </c>
      <c r="P14" s="109">
        <v>1</v>
      </c>
      <c r="Q14" s="109"/>
      <c r="R14" s="109"/>
      <c r="S14" s="109"/>
      <c r="T14" s="109">
        <v>3</v>
      </c>
      <c r="U14" s="109">
        <v>2</v>
      </c>
      <c r="V14" s="109">
        <v>1</v>
      </c>
      <c r="W14" s="109">
        <v>3</v>
      </c>
      <c r="X14" s="109"/>
    </row>
    <row r="15" spans="1:24" ht="24.75" customHeight="1">
      <c r="A15" s="4">
        <v>5</v>
      </c>
      <c r="B15" s="14">
        <v>170804230008</v>
      </c>
      <c r="C15" s="15">
        <v>36.92307692307692</v>
      </c>
      <c r="D15" s="10"/>
      <c r="E15" s="15">
        <v>38.23529411764706</v>
      </c>
      <c r="F15" s="76"/>
      <c r="G15" s="27" t="s">
        <v>43</v>
      </c>
      <c r="H15" s="79">
        <f>AVERAGE(H11:H14)</f>
        <v>3</v>
      </c>
      <c r="I15" s="79">
        <f aca="true" t="shared" si="0" ref="I15:W15">AVERAGE(I11:I14)</f>
        <v>3</v>
      </c>
      <c r="J15" s="79">
        <f t="shared" si="0"/>
        <v>1</v>
      </c>
      <c r="K15" s="79">
        <f t="shared" si="0"/>
        <v>1</v>
      </c>
      <c r="L15" s="79">
        <f t="shared" si="0"/>
        <v>3</v>
      </c>
      <c r="M15" s="79">
        <f t="shared" si="0"/>
        <v>1</v>
      </c>
      <c r="N15" s="79">
        <f t="shared" si="0"/>
        <v>2.5</v>
      </c>
      <c r="O15" s="79">
        <f t="shared" si="0"/>
        <v>1</v>
      </c>
      <c r="P15" s="79">
        <f t="shared" si="0"/>
        <v>1</v>
      </c>
      <c r="Q15" s="79"/>
      <c r="R15" s="79"/>
      <c r="S15" s="79"/>
      <c r="T15" s="79">
        <f t="shared" si="0"/>
        <v>3</v>
      </c>
      <c r="U15" s="79">
        <f t="shared" si="0"/>
        <v>2</v>
      </c>
      <c r="V15" s="79">
        <f t="shared" si="0"/>
        <v>1</v>
      </c>
      <c r="W15" s="79">
        <f t="shared" si="0"/>
        <v>3</v>
      </c>
      <c r="X15" s="112"/>
    </row>
    <row r="16" spans="1:24" ht="35.25" customHeight="1">
      <c r="A16" s="4">
        <v>6</v>
      </c>
      <c r="B16" s="14">
        <v>170804230009</v>
      </c>
      <c r="C16" s="15">
        <v>33.07692307692308</v>
      </c>
      <c r="D16" s="10"/>
      <c r="E16" s="15">
        <v>14.705882352941176</v>
      </c>
      <c r="F16" s="33"/>
      <c r="G16" s="107" t="s">
        <v>45</v>
      </c>
      <c r="H16" s="85">
        <f>(78.58*H15)/100</f>
        <v>2.3574</v>
      </c>
      <c r="I16" s="85">
        <f aca="true" t="shared" si="1" ref="I16:W16">(78.58*I15)/100</f>
        <v>2.3574</v>
      </c>
      <c r="J16" s="85">
        <f t="shared" si="1"/>
        <v>0.7857999999999999</v>
      </c>
      <c r="K16" s="85">
        <f t="shared" si="1"/>
        <v>0.7857999999999999</v>
      </c>
      <c r="L16" s="85">
        <f t="shared" si="1"/>
        <v>2.3574</v>
      </c>
      <c r="M16" s="85">
        <f t="shared" si="1"/>
        <v>0.7857999999999999</v>
      </c>
      <c r="N16" s="85">
        <f t="shared" si="1"/>
        <v>1.9645</v>
      </c>
      <c r="O16" s="85">
        <f t="shared" si="1"/>
        <v>0.7857999999999999</v>
      </c>
      <c r="P16" s="85">
        <f t="shared" si="1"/>
        <v>0.7857999999999999</v>
      </c>
      <c r="Q16" s="85"/>
      <c r="R16" s="85"/>
      <c r="S16" s="85"/>
      <c r="T16" s="85">
        <f t="shared" si="1"/>
        <v>2.3574</v>
      </c>
      <c r="U16" s="85">
        <f t="shared" si="1"/>
        <v>1.5715999999999999</v>
      </c>
      <c r="V16" s="85">
        <f t="shared" si="1"/>
        <v>0.7857999999999999</v>
      </c>
      <c r="W16" s="85">
        <f t="shared" si="1"/>
        <v>2.3574</v>
      </c>
      <c r="X16" s="114"/>
    </row>
    <row r="17" spans="1:25" ht="37.5" customHeight="1">
      <c r="A17" s="4">
        <v>7</v>
      </c>
      <c r="B17" s="14">
        <v>170804230010</v>
      </c>
      <c r="C17" s="15">
        <v>43.07692307692308</v>
      </c>
      <c r="D17" s="10"/>
      <c r="E17" s="15">
        <v>40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5">
        <v>38.46153846153846</v>
      </c>
      <c r="D18" s="10"/>
      <c r="E18" s="15">
        <v>26.470588235294116</v>
      </c>
      <c r="F18" s="33"/>
    </row>
    <row r="19" spans="1:22" ht="40.5" customHeight="1">
      <c r="A19" s="4">
        <v>9</v>
      </c>
      <c r="B19" s="14">
        <v>170804230012</v>
      </c>
      <c r="C19" s="15">
        <v>30.76923076923077</v>
      </c>
      <c r="D19" s="10"/>
      <c r="E19" s="15">
        <v>22.941176470588236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33.84615384615385</v>
      </c>
      <c r="D20" s="10"/>
      <c r="E20" s="15">
        <v>20.58823529411765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5">
        <v>48.46153846153846</v>
      </c>
      <c r="D21" s="10"/>
      <c r="E21" s="15">
        <v>44.11764705882353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5">
        <v>47.69230769230769</v>
      </c>
      <c r="D22" s="10"/>
      <c r="E22" s="15">
        <v>40.588235294117645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5">
        <v>34.61538461538461</v>
      </c>
      <c r="D23" s="10"/>
      <c r="E23" s="10">
        <v>21.176470588235293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5">
        <v>49.23076923076923</v>
      </c>
      <c r="D24" s="70"/>
      <c r="E24" s="15">
        <v>44.705882352941174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60" zoomScaleNormal="60" zoomScalePageLayoutView="0" workbookViewId="0" topLeftCell="A1">
      <selection activeCell="H16" sqref="H16:W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239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240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241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71.425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19">
        <v>33.84615384615385</v>
      </c>
      <c r="D11" s="10">
        <f>COUNTIF(C11:C24,"&gt;="&amp;D10)</f>
        <v>12</v>
      </c>
      <c r="E11" s="119">
        <v>32.94117647058823</v>
      </c>
      <c r="F11" s="32">
        <f>COUNTIF(E11:E24,"&gt;="&amp;F10)</f>
        <v>8</v>
      </c>
      <c r="G11" s="27" t="s">
        <v>6</v>
      </c>
      <c r="H11" s="109">
        <v>3</v>
      </c>
      <c r="I11" s="109">
        <v>3</v>
      </c>
      <c r="J11" s="109">
        <v>1</v>
      </c>
      <c r="K11" s="109">
        <v>1</v>
      </c>
      <c r="L11" s="109">
        <v>3</v>
      </c>
      <c r="M11" s="109">
        <v>1</v>
      </c>
      <c r="N11" s="109">
        <v>1</v>
      </c>
      <c r="O11" s="109">
        <v>1</v>
      </c>
      <c r="P11" s="109">
        <v>1</v>
      </c>
      <c r="Q11" s="110"/>
      <c r="R11" s="110"/>
      <c r="S11" s="110"/>
      <c r="T11" s="109">
        <v>3</v>
      </c>
      <c r="U11" s="109">
        <v>2</v>
      </c>
      <c r="V11" s="109">
        <v>1</v>
      </c>
      <c r="W11" s="109">
        <v>3</v>
      </c>
      <c r="X11" s="109"/>
    </row>
    <row r="12" spans="1:24" ht="24.75" customHeight="1">
      <c r="A12" s="4">
        <v>2</v>
      </c>
      <c r="B12" s="14">
        <v>170804230004</v>
      </c>
      <c r="C12" s="119">
        <v>43.84615384615385</v>
      </c>
      <c r="D12" s="61">
        <f>(12/14)*100</f>
        <v>85.71428571428571</v>
      </c>
      <c r="E12" s="119">
        <v>33.529411764705884</v>
      </c>
      <c r="F12" s="81">
        <f>(8/14)*100</f>
        <v>57.14285714285714</v>
      </c>
      <c r="G12" s="27" t="s">
        <v>7</v>
      </c>
      <c r="H12" s="112">
        <v>3</v>
      </c>
      <c r="I12" s="112">
        <v>3</v>
      </c>
      <c r="J12" s="109">
        <v>1</v>
      </c>
      <c r="K12" s="109">
        <v>1</v>
      </c>
      <c r="L12" s="109">
        <v>3</v>
      </c>
      <c r="M12" s="109">
        <v>1</v>
      </c>
      <c r="N12" s="109">
        <v>3</v>
      </c>
      <c r="O12" s="109">
        <v>1</v>
      </c>
      <c r="P12" s="109">
        <v>1</v>
      </c>
      <c r="Q12" s="113"/>
      <c r="R12" s="113"/>
      <c r="S12" s="113"/>
      <c r="T12" s="109">
        <v>3</v>
      </c>
      <c r="U12" s="109">
        <v>2</v>
      </c>
      <c r="V12" s="109">
        <v>1</v>
      </c>
      <c r="W12" s="109">
        <v>3</v>
      </c>
      <c r="X12" s="109"/>
    </row>
    <row r="13" spans="1:24" ht="24.75" customHeight="1">
      <c r="A13" s="4">
        <v>3</v>
      </c>
      <c r="B13" s="14">
        <v>170804230006</v>
      </c>
      <c r="C13" s="119">
        <v>40.76923076923077</v>
      </c>
      <c r="D13" s="35"/>
      <c r="E13" s="119">
        <v>31.764705882352942</v>
      </c>
      <c r="F13" s="80"/>
      <c r="G13" s="27" t="s">
        <v>9</v>
      </c>
      <c r="H13" s="112">
        <v>3</v>
      </c>
      <c r="I13" s="112">
        <v>3</v>
      </c>
      <c r="J13" s="109">
        <v>1</v>
      </c>
      <c r="K13" s="109">
        <v>1</v>
      </c>
      <c r="L13" s="109">
        <v>3</v>
      </c>
      <c r="M13" s="109">
        <v>1</v>
      </c>
      <c r="N13" s="109">
        <v>3</v>
      </c>
      <c r="O13" s="109">
        <v>1</v>
      </c>
      <c r="P13" s="109">
        <v>1</v>
      </c>
      <c r="Q13" s="93"/>
      <c r="R13" s="93"/>
      <c r="S13" s="93"/>
      <c r="T13" s="109">
        <v>3</v>
      </c>
      <c r="U13" s="109">
        <v>2</v>
      </c>
      <c r="V13" s="109">
        <v>1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119">
        <v>42.30769230769231</v>
      </c>
      <c r="D14" s="35"/>
      <c r="E14" s="119">
        <v>41.1764705882353</v>
      </c>
      <c r="F14" s="80"/>
      <c r="G14" s="27" t="s">
        <v>53</v>
      </c>
      <c r="H14" s="112">
        <v>3</v>
      </c>
      <c r="I14" s="112">
        <v>3</v>
      </c>
      <c r="J14" s="109">
        <v>1</v>
      </c>
      <c r="K14" s="109">
        <v>1</v>
      </c>
      <c r="L14" s="109">
        <v>3</v>
      </c>
      <c r="M14" s="109">
        <v>1</v>
      </c>
      <c r="N14" s="109">
        <v>3</v>
      </c>
      <c r="O14" s="109">
        <v>1</v>
      </c>
      <c r="P14" s="109">
        <v>1</v>
      </c>
      <c r="Q14" s="109"/>
      <c r="R14" s="109"/>
      <c r="S14" s="109"/>
      <c r="T14" s="109">
        <v>3</v>
      </c>
      <c r="U14" s="109">
        <v>2</v>
      </c>
      <c r="V14" s="109">
        <v>1</v>
      </c>
      <c r="W14" s="109">
        <v>3</v>
      </c>
      <c r="X14" s="109"/>
    </row>
    <row r="15" spans="1:24" ht="24.75" customHeight="1">
      <c r="A15" s="4">
        <v>5</v>
      </c>
      <c r="B15" s="14">
        <v>170804230008</v>
      </c>
      <c r="C15" s="119">
        <v>34.61538461538461</v>
      </c>
      <c r="D15" s="10"/>
      <c r="E15" s="119">
        <v>32.35294117647059</v>
      </c>
      <c r="F15" s="76"/>
      <c r="G15" s="27" t="s">
        <v>43</v>
      </c>
      <c r="H15" s="79">
        <f>AVERAGE(H11:H14)</f>
        <v>3</v>
      </c>
      <c r="I15" s="79">
        <f aca="true" t="shared" si="0" ref="I15:W15">AVERAGE(I11:I14)</f>
        <v>3</v>
      </c>
      <c r="J15" s="79">
        <f t="shared" si="0"/>
        <v>1</v>
      </c>
      <c r="K15" s="79">
        <f t="shared" si="0"/>
        <v>1</v>
      </c>
      <c r="L15" s="79">
        <f t="shared" si="0"/>
        <v>3</v>
      </c>
      <c r="M15" s="79">
        <f t="shared" si="0"/>
        <v>1</v>
      </c>
      <c r="N15" s="79">
        <f t="shared" si="0"/>
        <v>2.5</v>
      </c>
      <c r="O15" s="79">
        <f t="shared" si="0"/>
        <v>1</v>
      </c>
      <c r="P15" s="79">
        <f t="shared" si="0"/>
        <v>1</v>
      </c>
      <c r="Q15" s="79"/>
      <c r="R15" s="79"/>
      <c r="S15" s="79"/>
      <c r="T15" s="79">
        <f t="shared" si="0"/>
        <v>3</v>
      </c>
      <c r="U15" s="79">
        <f t="shared" si="0"/>
        <v>2</v>
      </c>
      <c r="V15" s="79">
        <f t="shared" si="0"/>
        <v>1</v>
      </c>
      <c r="W15" s="79">
        <f t="shared" si="0"/>
        <v>3</v>
      </c>
      <c r="X15" s="112"/>
    </row>
    <row r="16" spans="1:24" ht="35.25" customHeight="1">
      <c r="A16" s="4">
        <v>6</v>
      </c>
      <c r="B16" s="14">
        <v>170804230009</v>
      </c>
      <c r="C16" s="119">
        <v>30</v>
      </c>
      <c r="D16" s="10"/>
      <c r="E16" s="119">
        <v>15.882352941176471</v>
      </c>
      <c r="F16" s="33"/>
      <c r="G16" s="107" t="s">
        <v>45</v>
      </c>
      <c r="H16" s="85">
        <f>(71.43*H15)/100</f>
        <v>2.1429</v>
      </c>
      <c r="I16" s="85">
        <f aca="true" t="shared" si="1" ref="I16:W16">(71.43*I15)/100</f>
        <v>2.1429</v>
      </c>
      <c r="J16" s="85">
        <f t="shared" si="1"/>
        <v>0.7143</v>
      </c>
      <c r="K16" s="85">
        <f t="shared" si="1"/>
        <v>0.7143</v>
      </c>
      <c r="L16" s="85">
        <f t="shared" si="1"/>
        <v>2.1429</v>
      </c>
      <c r="M16" s="85">
        <f t="shared" si="1"/>
        <v>0.7143</v>
      </c>
      <c r="N16" s="85">
        <f t="shared" si="1"/>
        <v>1.7857500000000002</v>
      </c>
      <c r="O16" s="85">
        <f t="shared" si="1"/>
        <v>0.7143</v>
      </c>
      <c r="P16" s="85">
        <f t="shared" si="1"/>
        <v>0.7143</v>
      </c>
      <c r="Q16" s="85"/>
      <c r="R16" s="85"/>
      <c r="S16" s="85"/>
      <c r="T16" s="85">
        <f t="shared" si="1"/>
        <v>2.1429</v>
      </c>
      <c r="U16" s="85">
        <f t="shared" si="1"/>
        <v>1.4286</v>
      </c>
      <c r="V16" s="85">
        <f t="shared" si="1"/>
        <v>0.7143</v>
      </c>
      <c r="W16" s="85">
        <f t="shared" si="1"/>
        <v>2.1429</v>
      </c>
      <c r="X16" s="114"/>
    </row>
    <row r="17" spans="1:25" ht="37.5" customHeight="1">
      <c r="A17" s="4">
        <v>7</v>
      </c>
      <c r="B17" s="14">
        <v>170804230010</v>
      </c>
      <c r="C17" s="119">
        <v>35.38461538461539</v>
      </c>
      <c r="D17" s="10"/>
      <c r="E17" s="119">
        <v>28.823529411764707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19">
        <v>27.692307692307693</v>
      </c>
      <c r="D18" s="10"/>
      <c r="E18" s="119">
        <v>16.470588235294116</v>
      </c>
      <c r="F18" s="33"/>
    </row>
    <row r="19" spans="1:22" ht="40.5" customHeight="1">
      <c r="A19" s="4">
        <v>9</v>
      </c>
      <c r="B19" s="14">
        <v>170804230012</v>
      </c>
      <c r="C19" s="119">
        <v>28.46153846153846</v>
      </c>
      <c r="D19" s="10"/>
      <c r="E19" s="119">
        <v>18.823529411764707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30.76923076923077</v>
      </c>
      <c r="D20" s="10"/>
      <c r="E20" s="119">
        <v>21.764705882352942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19">
        <v>40.76923076923077</v>
      </c>
      <c r="D21" s="10"/>
      <c r="E21" s="119">
        <v>38.8235294117647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19">
        <v>36.15384615384615</v>
      </c>
      <c r="D22" s="10"/>
      <c r="E22" s="119">
        <v>37.05882352941177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19">
        <v>36.15384615384615</v>
      </c>
      <c r="D23" s="10"/>
      <c r="E23" s="141">
        <v>21.764705882352942</v>
      </c>
      <c r="F23" s="33"/>
      <c r="H23" s="122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19">
        <v>41.53846153846154</v>
      </c>
      <c r="D24" s="70"/>
      <c r="E24" s="119">
        <v>41.1764705882353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96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97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98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67.85499999999999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4" t="s">
        <v>21</v>
      </c>
      <c r="R10" s="104" t="s">
        <v>26</v>
      </c>
      <c r="S10" s="104" t="s">
        <v>22</v>
      </c>
      <c r="T10" s="104" t="s">
        <v>23</v>
      </c>
      <c r="U10" s="104" t="s">
        <v>24</v>
      </c>
      <c r="V10" s="104" t="s">
        <v>25</v>
      </c>
      <c r="W10" s="104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5">
        <v>41.53846153846154</v>
      </c>
      <c r="D11" s="10">
        <f>COUNTIF(C11:C24,"&gt;="&amp;D10)</f>
        <v>11</v>
      </c>
      <c r="E11" s="10">
        <v>37.64705882352941</v>
      </c>
      <c r="F11" s="32">
        <f>COUNTIF(E11:E24,"&gt;="&amp;F10)</f>
        <v>8</v>
      </c>
      <c r="G11" s="27" t="s">
        <v>6</v>
      </c>
      <c r="H11" s="93">
        <v>3</v>
      </c>
      <c r="I11" s="93">
        <v>3</v>
      </c>
      <c r="J11" s="93">
        <v>3</v>
      </c>
      <c r="K11" s="93">
        <v>2</v>
      </c>
      <c r="L11" s="93">
        <v>3</v>
      </c>
      <c r="M11" s="93">
        <v>3</v>
      </c>
      <c r="N11" s="93">
        <v>2</v>
      </c>
      <c r="O11" s="93">
        <v>3</v>
      </c>
      <c r="P11" s="93">
        <v>3</v>
      </c>
      <c r="Q11" s="48"/>
      <c r="R11" s="48"/>
      <c r="S11" s="48"/>
      <c r="T11" s="93">
        <v>3</v>
      </c>
      <c r="U11" s="93">
        <v>3</v>
      </c>
      <c r="V11" s="93">
        <v>3</v>
      </c>
      <c r="W11" s="93">
        <v>3</v>
      </c>
      <c r="X11" s="115"/>
    </row>
    <row r="12" spans="1:24" ht="24.75" customHeight="1">
      <c r="A12" s="4">
        <v>2</v>
      </c>
      <c r="B12" s="14">
        <v>170804230004</v>
      </c>
      <c r="C12" s="15">
        <v>45.38461538461539</v>
      </c>
      <c r="D12" s="61">
        <f>(11/14)*100</f>
        <v>78.57142857142857</v>
      </c>
      <c r="E12" s="10">
        <v>41.17647058823529</v>
      </c>
      <c r="F12" s="81">
        <f>(8/14)*100</f>
        <v>57.14285714285714</v>
      </c>
      <c r="G12" s="27" t="s">
        <v>7</v>
      </c>
      <c r="H12" s="93">
        <v>3</v>
      </c>
      <c r="I12" s="93">
        <v>3</v>
      </c>
      <c r="J12" s="93">
        <v>3</v>
      </c>
      <c r="K12" s="93">
        <v>2</v>
      </c>
      <c r="L12" s="93">
        <v>3</v>
      </c>
      <c r="M12" s="93">
        <v>3</v>
      </c>
      <c r="N12" s="93">
        <v>2</v>
      </c>
      <c r="O12" s="93">
        <v>3</v>
      </c>
      <c r="P12" s="93">
        <v>3</v>
      </c>
      <c r="Q12" s="25"/>
      <c r="R12" s="25"/>
      <c r="S12" s="25"/>
      <c r="T12" s="93">
        <v>3</v>
      </c>
      <c r="U12" s="93">
        <v>3</v>
      </c>
      <c r="V12" s="93">
        <v>3</v>
      </c>
      <c r="W12" s="93">
        <v>3</v>
      </c>
      <c r="X12" s="115"/>
    </row>
    <row r="13" spans="1:24" ht="24.75" customHeight="1">
      <c r="A13" s="4">
        <v>3</v>
      </c>
      <c r="B13" s="14">
        <v>170804230006</v>
      </c>
      <c r="C13" s="15">
        <v>46.92307692307692</v>
      </c>
      <c r="D13" s="35"/>
      <c r="E13" s="10">
        <v>34.705882352941174</v>
      </c>
      <c r="F13" s="80"/>
      <c r="G13" s="27" t="s">
        <v>9</v>
      </c>
      <c r="H13" s="93">
        <v>3</v>
      </c>
      <c r="I13" s="93">
        <v>3</v>
      </c>
      <c r="J13" s="93">
        <v>3</v>
      </c>
      <c r="K13" s="93">
        <v>2</v>
      </c>
      <c r="L13" s="93">
        <v>3</v>
      </c>
      <c r="M13" s="93">
        <v>3</v>
      </c>
      <c r="N13" s="93">
        <v>2</v>
      </c>
      <c r="O13" s="93">
        <v>3</v>
      </c>
      <c r="P13" s="93">
        <v>3</v>
      </c>
      <c r="Q13" s="93"/>
      <c r="R13" s="93"/>
      <c r="S13" s="93"/>
      <c r="T13" s="93">
        <v>3</v>
      </c>
      <c r="U13" s="93">
        <v>3</v>
      </c>
      <c r="V13" s="93">
        <v>3</v>
      </c>
      <c r="W13" s="93">
        <v>3</v>
      </c>
      <c r="X13" s="116"/>
    </row>
    <row r="14" spans="1:24" ht="24.75" customHeight="1">
      <c r="A14" s="4">
        <v>4</v>
      </c>
      <c r="B14" s="14">
        <v>170804230007</v>
      </c>
      <c r="C14" s="15">
        <v>46.15384615384615</v>
      </c>
      <c r="D14" s="35"/>
      <c r="E14" s="10">
        <v>39.411764705882355</v>
      </c>
      <c r="F14" s="80"/>
      <c r="G14" s="27" t="s">
        <v>43</v>
      </c>
      <c r="H14" s="20">
        <f>AVERAGE(H11:H13)</f>
        <v>3</v>
      </c>
      <c r="I14" s="20">
        <f aca="true" t="shared" si="0" ref="I14:P14">AVERAGE(I11:I13)</f>
        <v>3</v>
      </c>
      <c r="J14" s="20">
        <f t="shared" si="0"/>
        <v>3</v>
      </c>
      <c r="K14" s="20">
        <f t="shared" si="0"/>
        <v>2</v>
      </c>
      <c r="L14" s="20">
        <f t="shared" si="0"/>
        <v>3</v>
      </c>
      <c r="M14" s="20">
        <f t="shared" si="0"/>
        <v>3</v>
      </c>
      <c r="N14" s="20">
        <f t="shared" si="0"/>
        <v>2</v>
      </c>
      <c r="O14" s="20">
        <f t="shared" si="0"/>
        <v>3</v>
      </c>
      <c r="P14" s="20">
        <f t="shared" si="0"/>
        <v>3</v>
      </c>
      <c r="Q14" s="20"/>
      <c r="R14" s="20"/>
      <c r="S14" s="20"/>
      <c r="T14" s="20">
        <f>AVERAGE(T11:T13)</f>
        <v>3</v>
      </c>
      <c r="U14" s="20">
        <f>AVERAGE(U11:U13)</f>
        <v>3</v>
      </c>
      <c r="V14" s="20">
        <f>AVERAGE(V11:V13)</f>
        <v>3</v>
      </c>
      <c r="W14" s="20">
        <f>AVERAGE(W11:W13)</f>
        <v>3</v>
      </c>
      <c r="X14" s="117"/>
    </row>
    <row r="15" spans="1:24" ht="24.75" customHeight="1">
      <c r="A15" s="4">
        <v>5</v>
      </c>
      <c r="B15" s="14">
        <v>170804230008</v>
      </c>
      <c r="C15" s="15">
        <v>34.61538461538461</v>
      </c>
      <c r="D15" s="10"/>
      <c r="E15" s="10">
        <v>30.58823529411765</v>
      </c>
      <c r="F15" s="76"/>
      <c r="G15" s="107" t="s">
        <v>45</v>
      </c>
      <c r="H15" s="85">
        <f>(67.86*H14)/100</f>
        <v>2.0358</v>
      </c>
      <c r="I15" s="85">
        <f aca="true" t="shared" si="1" ref="I15:P15">(67.86*I14)/100</f>
        <v>2.0358</v>
      </c>
      <c r="J15" s="85">
        <f t="shared" si="1"/>
        <v>2.0358</v>
      </c>
      <c r="K15" s="85">
        <f t="shared" si="1"/>
        <v>1.3572</v>
      </c>
      <c r="L15" s="85">
        <f t="shared" si="1"/>
        <v>2.0358</v>
      </c>
      <c r="M15" s="85">
        <f t="shared" si="1"/>
        <v>2.0358</v>
      </c>
      <c r="N15" s="85">
        <f t="shared" si="1"/>
        <v>1.3572</v>
      </c>
      <c r="O15" s="85">
        <f t="shared" si="1"/>
        <v>2.0358</v>
      </c>
      <c r="P15" s="85">
        <f t="shared" si="1"/>
        <v>2.0358</v>
      </c>
      <c r="Q15" s="85"/>
      <c r="R15" s="85"/>
      <c r="S15" s="85"/>
      <c r="T15" s="85">
        <f>(67.86*T14)/100</f>
        <v>2.0358</v>
      </c>
      <c r="U15" s="85">
        <f>(67.86*U14)/100</f>
        <v>2.0358</v>
      </c>
      <c r="V15" s="85">
        <f>(67.86*V14)/100</f>
        <v>2.0358</v>
      </c>
      <c r="W15" s="85">
        <f>(67.86*W14)/100</f>
        <v>2.0358</v>
      </c>
      <c r="X15" s="85"/>
    </row>
    <row r="16" spans="1:7" ht="35.25" customHeight="1">
      <c r="A16" s="4">
        <v>6</v>
      </c>
      <c r="B16" s="14">
        <v>170804230009</v>
      </c>
      <c r="C16" s="15">
        <v>31.538461538461537</v>
      </c>
      <c r="D16" s="10"/>
      <c r="E16" s="10">
        <v>16.470588235294116</v>
      </c>
      <c r="F16" s="33"/>
      <c r="G16" s="1"/>
    </row>
    <row r="17" spans="1:25" ht="37.5" customHeight="1">
      <c r="A17" s="4">
        <v>7</v>
      </c>
      <c r="B17" s="14">
        <v>170804230010</v>
      </c>
      <c r="C17" s="15">
        <v>39.23076923076923</v>
      </c>
      <c r="D17" s="10"/>
      <c r="E17" s="10">
        <v>35.88235294117647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5">
        <v>30</v>
      </c>
      <c r="D18" s="10"/>
      <c r="E18" s="10">
        <v>14.117647058823529</v>
      </c>
      <c r="F18" s="33"/>
    </row>
    <row r="19" spans="1:22" ht="40.5" customHeight="1">
      <c r="A19" s="4">
        <v>9</v>
      </c>
      <c r="B19" s="14">
        <v>170804230012</v>
      </c>
      <c r="C19" s="15">
        <v>30</v>
      </c>
      <c r="D19" s="10"/>
      <c r="E19" s="10">
        <v>15.294117647058824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5">
        <v>33.07692307692307</v>
      </c>
      <c r="D20" s="10"/>
      <c r="E20" s="10">
        <v>28.235294117647058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5">
        <v>38.46153846153847</v>
      </c>
      <c r="D21" s="10"/>
      <c r="E21" s="10">
        <v>41.76470588235294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5">
        <v>37.69230769230769</v>
      </c>
      <c r="D22" s="10"/>
      <c r="E22" s="10">
        <v>40.588235294117645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5">
        <v>33.84615384615385</v>
      </c>
      <c r="D23" s="10"/>
      <c r="E23" s="10">
        <v>30.58823529411765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5">
        <v>47.69230769230769</v>
      </c>
      <c r="D24" s="70"/>
      <c r="E24" s="10">
        <v>46.470588235294116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99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100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101</v>
      </c>
      <c r="B5" s="137"/>
      <c r="C5" s="137"/>
      <c r="D5" s="137"/>
      <c r="E5" s="138"/>
      <c r="F5" s="30"/>
      <c r="G5" s="40" t="s">
        <v>30</v>
      </c>
      <c r="H5" s="35">
        <v>100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4" t="s">
        <v>21</v>
      </c>
      <c r="R10" s="104" t="s">
        <v>26</v>
      </c>
      <c r="S10" s="104" t="s">
        <v>22</v>
      </c>
      <c r="T10" s="104" t="s">
        <v>23</v>
      </c>
      <c r="U10" s="104" t="s">
        <v>24</v>
      </c>
      <c r="V10" s="104" t="s">
        <v>25</v>
      </c>
      <c r="W10" s="104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37.77777777777778</v>
      </c>
      <c r="D11" s="10">
        <f>COUNTIF(C11:C24,"&gt;="&amp;D10)</f>
        <v>14</v>
      </c>
      <c r="E11" s="10">
        <v>27.27272727272727</v>
      </c>
      <c r="F11" s="32">
        <f>COUNTIF(E11:E24,"&gt;="&amp;F10)</f>
        <v>8</v>
      </c>
      <c r="G11" s="27" t="s">
        <v>6</v>
      </c>
      <c r="H11" s="40">
        <v>3</v>
      </c>
      <c r="I11" s="40">
        <v>3</v>
      </c>
      <c r="J11" s="41">
        <v>3</v>
      </c>
      <c r="K11" s="41">
        <v>3</v>
      </c>
      <c r="L11" s="41"/>
      <c r="M11" s="41">
        <v>3</v>
      </c>
      <c r="N11" s="41"/>
      <c r="O11" s="41"/>
      <c r="P11" s="41"/>
      <c r="Q11" s="48"/>
      <c r="R11" s="48"/>
      <c r="S11" s="48"/>
      <c r="T11" s="41">
        <v>2</v>
      </c>
      <c r="U11" s="41">
        <v>1</v>
      </c>
      <c r="V11" s="41">
        <v>3</v>
      </c>
      <c r="W11" s="41">
        <v>1</v>
      </c>
      <c r="X11" s="115"/>
    </row>
    <row r="12" spans="1:24" ht="24.75" customHeight="1">
      <c r="A12" s="4">
        <v>2</v>
      </c>
      <c r="B12" s="14">
        <v>170804230004</v>
      </c>
      <c r="C12" s="10">
        <v>43.333333333333336</v>
      </c>
      <c r="D12" s="61">
        <f>(14/14)*100</f>
        <v>100</v>
      </c>
      <c r="E12" s="10">
        <v>37.27272727272727</v>
      </c>
      <c r="F12" s="81">
        <f>(8/14)*100</f>
        <v>57.14285714285714</v>
      </c>
      <c r="G12" s="27" t="s">
        <v>7</v>
      </c>
      <c r="H12" s="79">
        <v>3</v>
      </c>
      <c r="I12" s="79">
        <v>2</v>
      </c>
      <c r="J12" s="41"/>
      <c r="K12" s="41">
        <v>1</v>
      </c>
      <c r="L12" s="41"/>
      <c r="M12" s="41">
        <v>3</v>
      </c>
      <c r="N12" s="41"/>
      <c r="O12" s="41"/>
      <c r="P12" s="41"/>
      <c r="Q12" s="25"/>
      <c r="R12" s="25"/>
      <c r="S12" s="25"/>
      <c r="T12" s="41">
        <v>2</v>
      </c>
      <c r="U12" s="41">
        <v>1</v>
      </c>
      <c r="V12" s="41">
        <v>3</v>
      </c>
      <c r="W12" s="41">
        <v>1</v>
      </c>
      <c r="X12" s="115"/>
    </row>
    <row r="13" spans="1:24" ht="24.75" customHeight="1">
      <c r="A13" s="4">
        <v>3</v>
      </c>
      <c r="B13" s="14">
        <v>170804230006</v>
      </c>
      <c r="C13" s="10">
        <v>37.77777777777778</v>
      </c>
      <c r="D13" s="35"/>
      <c r="E13" s="10">
        <v>30</v>
      </c>
      <c r="F13" s="80"/>
      <c r="G13" s="27" t="s">
        <v>9</v>
      </c>
      <c r="H13" s="79">
        <v>3</v>
      </c>
      <c r="I13" s="79">
        <v>3</v>
      </c>
      <c r="J13" s="41"/>
      <c r="K13" s="41"/>
      <c r="L13" s="41"/>
      <c r="M13" s="41">
        <v>3</v>
      </c>
      <c r="N13" s="41"/>
      <c r="O13" s="41"/>
      <c r="P13" s="41"/>
      <c r="Q13" s="93"/>
      <c r="R13" s="93"/>
      <c r="S13" s="93"/>
      <c r="T13" s="41">
        <v>2</v>
      </c>
      <c r="U13" s="41">
        <v>1</v>
      </c>
      <c r="V13" s="41">
        <v>1</v>
      </c>
      <c r="W13" s="41">
        <v>3</v>
      </c>
      <c r="X13" s="116"/>
    </row>
    <row r="14" spans="1:24" ht="24.75" customHeight="1">
      <c r="A14" s="4">
        <v>4</v>
      </c>
      <c r="B14" s="14">
        <v>170804230007</v>
      </c>
      <c r="C14" s="10">
        <v>44.44444444444444</v>
      </c>
      <c r="D14" s="35"/>
      <c r="E14" s="10">
        <v>38.18181818181819</v>
      </c>
      <c r="F14" s="80"/>
      <c r="G14" s="27" t="s">
        <v>43</v>
      </c>
      <c r="H14" s="20">
        <f>AVERAGE(H11:H13)</f>
        <v>3</v>
      </c>
      <c r="I14" s="20">
        <f>AVERAGE(I11:I13)</f>
        <v>2.6666666666666665</v>
      </c>
      <c r="J14" s="20">
        <f>AVERAGE(J11:J13)</f>
        <v>3</v>
      </c>
      <c r="K14" s="20">
        <f>AVERAGE(K11:K13)</f>
        <v>2</v>
      </c>
      <c r="L14" s="20"/>
      <c r="M14" s="20">
        <f>AVERAGE(M11:M13)</f>
        <v>3</v>
      </c>
      <c r="N14" s="20"/>
      <c r="O14" s="20"/>
      <c r="P14" s="20"/>
      <c r="Q14" s="20"/>
      <c r="R14" s="20"/>
      <c r="S14" s="20"/>
      <c r="T14" s="20">
        <f>AVERAGE(T11:T13)</f>
        <v>2</v>
      </c>
      <c r="U14" s="20">
        <f>AVERAGE(U11:U13)</f>
        <v>1</v>
      </c>
      <c r="V14" s="20">
        <f>AVERAGE(V11:V13)</f>
        <v>2.3333333333333335</v>
      </c>
      <c r="W14" s="20">
        <f>AVERAGE(W11:W13)</f>
        <v>1.6666666666666667</v>
      </c>
      <c r="X14" s="117"/>
    </row>
    <row r="15" spans="1:24" ht="24.75" customHeight="1">
      <c r="A15" s="4">
        <v>5</v>
      </c>
      <c r="B15" s="14">
        <v>170804230008</v>
      </c>
      <c r="C15" s="10">
        <v>38.88888888888889</v>
      </c>
      <c r="D15" s="10"/>
      <c r="E15" s="10">
        <v>32.72727272727273</v>
      </c>
      <c r="F15" s="76"/>
      <c r="G15" s="107" t="s">
        <v>45</v>
      </c>
      <c r="H15" s="85">
        <f>(78.57*H14)/100</f>
        <v>2.3571</v>
      </c>
      <c r="I15" s="85">
        <f aca="true" t="shared" si="0" ref="I15:W15">(78.57*I14)/100</f>
        <v>2.0951999999999997</v>
      </c>
      <c r="J15" s="85">
        <f t="shared" si="0"/>
        <v>2.3571</v>
      </c>
      <c r="K15" s="85">
        <f t="shared" si="0"/>
        <v>1.5714</v>
      </c>
      <c r="L15" s="85"/>
      <c r="M15" s="85">
        <f t="shared" si="0"/>
        <v>2.3571</v>
      </c>
      <c r="N15" s="85"/>
      <c r="O15" s="85"/>
      <c r="P15" s="85"/>
      <c r="Q15" s="85"/>
      <c r="R15" s="85"/>
      <c r="S15" s="85"/>
      <c r="T15" s="85">
        <f t="shared" si="0"/>
        <v>1.5714</v>
      </c>
      <c r="U15" s="85">
        <f t="shared" si="0"/>
        <v>0.7857</v>
      </c>
      <c r="V15" s="85">
        <f t="shared" si="0"/>
        <v>1.8333</v>
      </c>
      <c r="W15" s="85">
        <f t="shared" si="0"/>
        <v>1.3094999999999999</v>
      </c>
      <c r="X15" s="85"/>
    </row>
    <row r="16" spans="1:7" ht="35.25" customHeight="1">
      <c r="A16" s="4">
        <v>6</v>
      </c>
      <c r="B16" s="14">
        <v>170804230009</v>
      </c>
      <c r="C16" s="10">
        <v>36.666666666666664</v>
      </c>
      <c r="D16" s="10"/>
      <c r="E16" s="10">
        <v>21.818181818181817</v>
      </c>
      <c r="F16" s="33"/>
      <c r="G16" s="1"/>
    </row>
    <row r="17" spans="1:25" ht="37.5" customHeight="1">
      <c r="A17" s="4">
        <v>7</v>
      </c>
      <c r="B17" s="14">
        <v>170804230010</v>
      </c>
      <c r="C17" s="10">
        <v>40</v>
      </c>
      <c r="D17" s="10"/>
      <c r="E17" s="10">
        <v>35.45454545454545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35.55555555555556</v>
      </c>
      <c r="D18" s="10"/>
      <c r="E18" s="10">
        <v>20</v>
      </c>
      <c r="F18" s="33"/>
    </row>
    <row r="19" spans="1:22" ht="40.5" customHeight="1">
      <c r="A19" s="4">
        <v>9</v>
      </c>
      <c r="B19" s="14">
        <v>170804230012</v>
      </c>
      <c r="C19" s="10">
        <v>35.55555555555556</v>
      </c>
      <c r="D19" s="10"/>
      <c r="E19" s="10">
        <v>20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37.77777777777778</v>
      </c>
      <c r="D20" s="10"/>
      <c r="E20" s="10">
        <v>26.36363636363636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37.77777777777778</v>
      </c>
      <c r="D21" s="10"/>
      <c r="E21" s="10">
        <v>30.909090909090907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38.88888888888889</v>
      </c>
      <c r="D22" s="10"/>
      <c r="E22" s="10">
        <v>31.818181818181817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35.55555555555556</v>
      </c>
      <c r="D23" s="10"/>
      <c r="E23" s="10">
        <v>22.727272727272727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44.44444444444444</v>
      </c>
      <c r="D24" s="70"/>
      <c r="E24" s="10">
        <v>30.909090909090907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102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103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104</v>
      </c>
      <c r="B5" s="137"/>
      <c r="C5" s="137"/>
      <c r="D5" s="137"/>
      <c r="E5" s="138"/>
      <c r="F5" s="30"/>
      <c r="G5" s="40" t="s">
        <v>30</v>
      </c>
      <c r="H5" s="35">
        <v>92.86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4" t="s">
        <v>21</v>
      </c>
      <c r="R10" s="104" t="s">
        <v>26</v>
      </c>
      <c r="S10" s="104" t="s">
        <v>22</v>
      </c>
      <c r="T10" s="104" t="s">
        <v>23</v>
      </c>
      <c r="U10" s="104" t="s">
        <v>24</v>
      </c>
      <c r="V10" s="104" t="s">
        <v>25</v>
      </c>
      <c r="W10" s="104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5">
        <v>30</v>
      </c>
      <c r="D11" s="10">
        <f>COUNTIF(C11:C24,"&gt;="&amp;D10)</f>
        <v>13</v>
      </c>
      <c r="E11" s="10">
        <v>33.63636363636363</v>
      </c>
      <c r="F11" s="32">
        <f>COUNTIF(E11:E24,"&gt;="&amp;F10)</f>
        <v>8</v>
      </c>
      <c r="G11" s="27" t="s">
        <v>6</v>
      </c>
      <c r="H11" s="93">
        <v>3</v>
      </c>
      <c r="I11" s="93">
        <v>3</v>
      </c>
      <c r="J11" s="93">
        <v>3</v>
      </c>
      <c r="K11" s="93">
        <v>2</v>
      </c>
      <c r="L11" s="93">
        <v>2</v>
      </c>
      <c r="M11" s="93">
        <v>3</v>
      </c>
      <c r="N11" s="93">
        <v>2</v>
      </c>
      <c r="O11" s="93">
        <v>2</v>
      </c>
      <c r="P11" s="93">
        <v>2</v>
      </c>
      <c r="Q11" s="86"/>
      <c r="R11" s="48"/>
      <c r="S11" s="48"/>
      <c r="T11" s="94">
        <v>3</v>
      </c>
      <c r="U11" s="94">
        <v>3</v>
      </c>
      <c r="V11" s="94">
        <v>3</v>
      </c>
      <c r="W11" s="94">
        <v>3</v>
      </c>
      <c r="X11" s="115"/>
    </row>
    <row r="12" spans="1:24" ht="24.75" customHeight="1">
      <c r="A12" s="4">
        <v>2</v>
      </c>
      <c r="B12" s="14">
        <v>170804230004</v>
      </c>
      <c r="C12" s="15">
        <v>48.888888888888886</v>
      </c>
      <c r="D12" s="61">
        <f>(13/14)*100</f>
        <v>92.85714285714286</v>
      </c>
      <c r="E12" s="10">
        <v>40.909090909090914</v>
      </c>
      <c r="F12" s="81">
        <f>(8/14)*100</f>
        <v>57.14285714285714</v>
      </c>
      <c r="G12" s="27" t="s">
        <v>7</v>
      </c>
      <c r="H12" s="93">
        <v>3</v>
      </c>
      <c r="I12" s="93">
        <v>3</v>
      </c>
      <c r="J12" s="93">
        <v>3</v>
      </c>
      <c r="K12" s="93">
        <v>2</v>
      </c>
      <c r="L12" s="93">
        <v>2</v>
      </c>
      <c r="M12" s="93">
        <v>3</v>
      </c>
      <c r="N12" s="93">
        <v>2</v>
      </c>
      <c r="O12" s="93">
        <v>2</v>
      </c>
      <c r="P12" s="93">
        <v>2</v>
      </c>
      <c r="Q12" s="87"/>
      <c r="R12" s="25"/>
      <c r="S12" s="25"/>
      <c r="T12" s="94">
        <v>3</v>
      </c>
      <c r="U12" s="94">
        <v>3</v>
      </c>
      <c r="V12" s="94">
        <v>3</v>
      </c>
      <c r="W12" s="94">
        <v>3</v>
      </c>
      <c r="X12" s="115"/>
    </row>
    <row r="13" spans="1:24" ht="24.75" customHeight="1">
      <c r="A13" s="4">
        <v>3</v>
      </c>
      <c r="B13" s="14">
        <v>170804230006</v>
      </c>
      <c r="C13" s="15">
        <v>48.888888888888886</v>
      </c>
      <c r="D13" s="35"/>
      <c r="E13" s="10">
        <v>44.54545454545455</v>
      </c>
      <c r="F13" s="80"/>
      <c r="G13" s="27" t="s">
        <v>9</v>
      </c>
      <c r="H13" s="93">
        <v>3</v>
      </c>
      <c r="I13" s="93">
        <v>3</v>
      </c>
      <c r="J13" s="93">
        <v>3</v>
      </c>
      <c r="K13" s="93">
        <v>2</v>
      </c>
      <c r="L13" s="93">
        <v>2</v>
      </c>
      <c r="M13" s="93">
        <v>3</v>
      </c>
      <c r="N13" s="93">
        <v>2</v>
      </c>
      <c r="O13" s="93">
        <v>2</v>
      </c>
      <c r="P13" s="93">
        <v>2</v>
      </c>
      <c r="Q13" s="116"/>
      <c r="R13" s="93"/>
      <c r="S13" s="93"/>
      <c r="T13" s="94">
        <v>3</v>
      </c>
      <c r="U13" s="94">
        <v>3</v>
      </c>
      <c r="V13" s="94">
        <v>3</v>
      </c>
      <c r="W13" s="94">
        <v>3</v>
      </c>
      <c r="X13" s="116"/>
    </row>
    <row r="14" spans="1:24" ht="24.75" customHeight="1">
      <c r="A14" s="4">
        <v>4</v>
      </c>
      <c r="B14" s="14">
        <v>170804230007</v>
      </c>
      <c r="C14" s="15">
        <v>45.55555555555556</v>
      </c>
      <c r="D14" s="35"/>
      <c r="E14" s="10">
        <v>46.36363636363636</v>
      </c>
      <c r="F14" s="80"/>
      <c r="G14" s="27" t="s">
        <v>43</v>
      </c>
      <c r="H14" s="95">
        <f>AVERAGE(H11:H13)</f>
        <v>3</v>
      </c>
      <c r="I14" s="95">
        <f aca="true" t="shared" si="0" ref="I14:W14">AVERAGE(I11:I13)</f>
        <v>3</v>
      </c>
      <c r="J14" s="95">
        <f t="shared" si="0"/>
        <v>3</v>
      </c>
      <c r="K14" s="95">
        <f t="shared" si="0"/>
        <v>2</v>
      </c>
      <c r="L14" s="95">
        <f t="shared" si="0"/>
        <v>2</v>
      </c>
      <c r="M14" s="95">
        <f t="shared" si="0"/>
        <v>3</v>
      </c>
      <c r="N14" s="95">
        <f t="shared" si="0"/>
        <v>2</v>
      </c>
      <c r="O14" s="95">
        <f t="shared" si="0"/>
        <v>2</v>
      </c>
      <c r="P14" s="95">
        <f t="shared" si="0"/>
        <v>2</v>
      </c>
      <c r="Q14" s="20"/>
      <c r="R14" s="20"/>
      <c r="S14" s="20"/>
      <c r="T14" s="20">
        <f t="shared" si="0"/>
        <v>3</v>
      </c>
      <c r="U14" s="20">
        <f t="shared" si="0"/>
        <v>3</v>
      </c>
      <c r="V14" s="20">
        <f t="shared" si="0"/>
        <v>3</v>
      </c>
      <c r="W14" s="20">
        <f t="shared" si="0"/>
        <v>3</v>
      </c>
      <c r="X14" s="20"/>
    </row>
    <row r="15" spans="1:24" ht="24.75" customHeight="1">
      <c r="A15" s="4">
        <v>5</v>
      </c>
      <c r="B15" s="14">
        <v>170804230008</v>
      </c>
      <c r="C15" s="15">
        <v>35.55555555555556</v>
      </c>
      <c r="D15" s="10"/>
      <c r="E15" s="10">
        <v>22.727272727272727</v>
      </c>
      <c r="F15" s="76"/>
      <c r="G15" s="107" t="s">
        <v>45</v>
      </c>
      <c r="H15" s="85">
        <f>(75*H14)/100</f>
        <v>2.25</v>
      </c>
      <c r="I15" s="85">
        <f aca="true" t="shared" si="1" ref="I15:W15">(75*I14)/100</f>
        <v>2.25</v>
      </c>
      <c r="J15" s="85">
        <f t="shared" si="1"/>
        <v>2.25</v>
      </c>
      <c r="K15" s="85">
        <f t="shared" si="1"/>
        <v>1.5</v>
      </c>
      <c r="L15" s="85">
        <f t="shared" si="1"/>
        <v>1.5</v>
      </c>
      <c r="M15" s="85">
        <f t="shared" si="1"/>
        <v>2.25</v>
      </c>
      <c r="N15" s="85">
        <f t="shared" si="1"/>
        <v>1.5</v>
      </c>
      <c r="O15" s="85">
        <f t="shared" si="1"/>
        <v>1.5</v>
      </c>
      <c r="P15" s="85">
        <f t="shared" si="1"/>
        <v>1.5</v>
      </c>
      <c r="Q15" s="85"/>
      <c r="R15" s="85"/>
      <c r="S15" s="85"/>
      <c r="T15" s="85">
        <f t="shared" si="1"/>
        <v>2.25</v>
      </c>
      <c r="U15" s="85">
        <f t="shared" si="1"/>
        <v>2.25</v>
      </c>
      <c r="V15" s="85">
        <f t="shared" si="1"/>
        <v>2.25</v>
      </c>
      <c r="W15" s="85">
        <f t="shared" si="1"/>
        <v>2.25</v>
      </c>
      <c r="X15" s="85"/>
    </row>
    <row r="16" spans="1:7" ht="35.25" customHeight="1">
      <c r="A16" s="4">
        <v>6</v>
      </c>
      <c r="B16" s="14">
        <v>170804230009</v>
      </c>
      <c r="C16" s="15">
        <v>34.44444444444444</v>
      </c>
      <c r="D16" s="10"/>
      <c r="E16" s="10">
        <v>25.454545454545453</v>
      </c>
      <c r="F16" s="33"/>
      <c r="G16" s="1"/>
    </row>
    <row r="17" spans="1:25" ht="37.5" customHeight="1">
      <c r="A17" s="4">
        <v>7</v>
      </c>
      <c r="B17" s="14">
        <v>170804230010</v>
      </c>
      <c r="C17" s="15">
        <v>43.333333333333336</v>
      </c>
      <c r="D17" s="10"/>
      <c r="E17" s="10">
        <v>41.81818181818181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5">
        <v>30</v>
      </c>
      <c r="D18" s="10"/>
      <c r="E18" s="10">
        <v>19.090909090909093</v>
      </c>
      <c r="F18" s="33"/>
    </row>
    <row r="19" spans="1:22" ht="40.5" customHeight="1">
      <c r="A19" s="4">
        <v>9</v>
      </c>
      <c r="B19" s="14">
        <v>170804230012</v>
      </c>
      <c r="C19" s="15">
        <v>28.888888888888886</v>
      </c>
      <c r="D19" s="10"/>
      <c r="E19" s="10">
        <v>19.090909090909093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5">
        <v>31.11111111111111</v>
      </c>
      <c r="D20" s="10"/>
      <c r="E20" s="10">
        <v>22.727272727272727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5">
        <v>46.666666666666664</v>
      </c>
      <c r="D21" s="10"/>
      <c r="E21" s="10">
        <v>40.909090909090914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5">
        <v>42.22222222222222</v>
      </c>
      <c r="D22" s="10"/>
      <c r="E22" s="10">
        <v>42.72727272727273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5">
        <v>31.11111111111111</v>
      </c>
      <c r="D23" s="10"/>
      <c r="E23" s="10">
        <v>28.18181818181818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5">
        <v>47.77777777777778</v>
      </c>
      <c r="D24" s="70"/>
      <c r="E24" s="10">
        <v>46.36363636363636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105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106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107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57.14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34.61538461538461</v>
      </c>
      <c r="D11" s="10">
        <f>COUNTIF(C11:C24,"&gt;="&amp;D10)</f>
        <v>8</v>
      </c>
      <c r="E11" s="10">
        <v>23.52941176470588</v>
      </c>
      <c r="F11" s="32">
        <f>COUNTIF(E11:E24,"&gt;="&amp;F10)</f>
        <v>8</v>
      </c>
      <c r="G11" s="27" t="s">
        <v>6</v>
      </c>
      <c r="H11" s="40">
        <v>3</v>
      </c>
      <c r="I11" s="40">
        <v>3</v>
      </c>
      <c r="J11" s="41">
        <v>1</v>
      </c>
      <c r="K11" s="41">
        <v>1</v>
      </c>
      <c r="L11" s="41"/>
      <c r="M11" s="41"/>
      <c r="N11" s="41">
        <v>1</v>
      </c>
      <c r="O11" s="41">
        <v>1</v>
      </c>
      <c r="P11" s="41">
        <v>1</v>
      </c>
      <c r="Q11" s="110"/>
      <c r="R11" s="110"/>
      <c r="S11" s="110"/>
      <c r="T11" s="38">
        <v>3</v>
      </c>
      <c r="U11" s="38">
        <v>2</v>
      </c>
      <c r="V11" s="38">
        <v>2</v>
      </c>
      <c r="W11" s="38">
        <v>1</v>
      </c>
      <c r="X11" s="109"/>
    </row>
    <row r="12" spans="1:24" ht="24.75" customHeight="1">
      <c r="A12" s="4">
        <v>2</v>
      </c>
      <c r="B12" s="14">
        <v>170804230004</v>
      </c>
      <c r="C12" s="10">
        <v>37.69230769230769</v>
      </c>
      <c r="D12" s="61">
        <f>(8/14)*100</f>
        <v>57.14285714285714</v>
      </c>
      <c r="E12" s="10">
        <v>36.470588235294116</v>
      </c>
      <c r="F12" s="81">
        <f>(8/14)*100</f>
        <v>57.14285714285714</v>
      </c>
      <c r="G12" s="27" t="s">
        <v>7</v>
      </c>
      <c r="H12" s="79">
        <v>3</v>
      </c>
      <c r="I12" s="79">
        <v>3</v>
      </c>
      <c r="J12" s="41">
        <v>1</v>
      </c>
      <c r="K12" s="41">
        <v>1</v>
      </c>
      <c r="L12" s="41"/>
      <c r="M12" s="41"/>
      <c r="N12" s="41">
        <v>1</v>
      </c>
      <c r="O12" s="41">
        <v>1</v>
      </c>
      <c r="P12" s="41">
        <v>1</v>
      </c>
      <c r="Q12" s="113"/>
      <c r="R12" s="113"/>
      <c r="S12" s="113"/>
      <c r="T12" s="38">
        <v>2</v>
      </c>
      <c r="U12" s="38">
        <v>2</v>
      </c>
      <c r="V12" s="38">
        <v>1</v>
      </c>
      <c r="W12" s="38">
        <v>1</v>
      </c>
      <c r="X12" s="109"/>
    </row>
    <row r="13" spans="1:24" ht="24.75" customHeight="1">
      <c r="A13" s="4">
        <v>3</v>
      </c>
      <c r="B13" s="14">
        <v>170804230006</v>
      </c>
      <c r="C13" s="10">
        <v>31.538461538461537</v>
      </c>
      <c r="D13" s="35"/>
      <c r="E13" s="10">
        <v>35.294117647058826</v>
      </c>
      <c r="F13" s="80"/>
      <c r="G13" s="27" t="s">
        <v>9</v>
      </c>
      <c r="H13" s="79">
        <v>3</v>
      </c>
      <c r="I13" s="79">
        <v>3</v>
      </c>
      <c r="J13" s="41">
        <v>1</v>
      </c>
      <c r="K13" s="41">
        <v>1</v>
      </c>
      <c r="L13" s="41"/>
      <c r="M13" s="41"/>
      <c r="N13" s="41">
        <v>2</v>
      </c>
      <c r="O13" s="41">
        <v>1</v>
      </c>
      <c r="P13" s="41">
        <v>1</v>
      </c>
      <c r="Q13" s="93"/>
      <c r="R13" s="93"/>
      <c r="S13" s="93"/>
      <c r="T13" s="38">
        <v>1</v>
      </c>
      <c r="U13" s="38">
        <v>1</v>
      </c>
      <c r="V13" s="38">
        <v>1</v>
      </c>
      <c r="W13" s="38">
        <v>1</v>
      </c>
      <c r="X13" s="93"/>
    </row>
    <row r="14" spans="1:24" ht="24.75" customHeight="1">
      <c r="A14" s="4">
        <v>4</v>
      </c>
      <c r="B14" s="14">
        <v>170804230007</v>
      </c>
      <c r="C14" s="10">
        <v>41.53846153846154</v>
      </c>
      <c r="D14" s="35"/>
      <c r="E14" s="10">
        <v>42.35294117647059</v>
      </c>
      <c r="F14" s="80"/>
      <c r="G14" s="27" t="s">
        <v>53</v>
      </c>
      <c r="H14" s="79">
        <v>3</v>
      </c>
      <c r="I14" s="79">
        <v>3</v>
      </c>
      <c r="J14" s="41">
        <v>1</v>
      </c>
      <c r="K14" s="41">
        <v>1</v>
      </c>
      <c r="L14" s="41"/>
      <c r="M14" s="41"/>
      <c r="N14" s="41">
        <v>3</v>
      </c>
      <c r="O14" s="41">
        <v>3</v>
      </c>
      <c r="P14" s="41">
        <v>1</v>
      </c>
      <c r="Q14" s="109"/>
      <c r="R14" s="109"/>
      <c r="S14" s="109"/>
      <c r="T14" s="38">
        <v>1</v>
      </c>
      <c r="U14" s="38">
        <v>1</v>
      </c>
      <c r="V14" s="38">
        <v>1</v>
      </c>
      <c r="W14" s="38">
        <v>1</v>
      </c>
      <c r="X14" s="109"/>
    </row>
    <row r="15" spans="1:24" ht="24.75" customHeight="1">
      <c r="A15" s="4">
        <v>5</v>
      </c>
      <c r="B15" s="14">
        <v>170804230008</v>
      </c>
      <c r="C15" s="10">
        <v>29.230769230769234</v>
      </c>
      <c r="D15" s="10"/>
      <c r="E15" s="10">
        <v>35.294117647058826</v>
      </c>
      <c r="F15" s="76"/>
      <c r="G15" s="27" t="s">
        <v>43</v>
      </c>
      <c r="H15" s="79">
        <f>AVERAGE(H11:H14)</f>
        <v>3</v>
      </c>
      <c r="I15" s="79">
        <f aca="true" t="shared" si="0" ref="I15:P15">AVERAGE(I11:I14)</f>
        <v>3</v>
      </c>
      <c r="J15" s="79">
        <f t="shared" si="0"/>
        <v>1</v>
      </c>
      <c r="K15" s="79">
        <f t="shared" si="0"/>
        <v>1</v>
      </c>
      <c r="L15" s="79"/>
      <c r="M15" s="79"/>
      <c r="N15" s="79">
        <f t="shared" si="0"/>
        <v>1.75</v>
      </c>
      <c r="O15" s="79">
        <f t="shared" si="0"/>
        <v>1.5</v>
      </c>
      <c r="P15" s="79">
        <f t="shared" si="0"/>
        <v>1</v>
      </c>
      <c r="Q15" s="79"/>
      <c r="R15" s="79"/>
      <c r="S15" s="79"/>
      <c r="T15" s="79">
        <f>AVERAGE(T11:T14)</f>
        <v>1.75</v>
      </c>
      <c r="U15" s="79">
        <f>AVERAGE(U11:U14)</f>
        <v>1.5</v>
      </c>
      <c r="V15" s="79">
        <f>AVERAGE(V11:V14)</f>
        <v>1.25</v>
      </c>
      <c r="W15" s="79">
        <f>AVERAGE(W11:W14)</f>
        <v>1</v>
      </c>
      <c r="X15" s="79"/>
    </row>
    <row r="16" spans="1:24" ht="35.25" customHeight="1">
      <c r="A16" s="4">
        <v>6</v>
      </c>
      <c r="B16" s="14">
        <v>170804230009</v>
      </c>
      <c r="C16" s="10">
        <v>29.230769230769234</v>
      </c>
      <c r="D16" s="10"/>
      <c r="E16" s="10">
        <v>18.823529411764707</v>
      </c>
      <c r="F16" s="33"/>
      <c r="G16" s="107" t="s">
        <v>45</v>
      </c>
      <c r="H16" s="85">
        <f>(57.14*H15)/100</f>
        <v>1.7142000000000002</v>
      </c>
      <c r="I16" s="85">
        <f aca="true" t="shared" si="1" ref="I16:P16">(57.14*I15)/100</f>
        <v>1.7142000000000002</v>
      </c>
      <c r="J16" s="85">
        <f t="shared" si="1"/>
        <v>0.5714</v>
      </c>
      <c r="K16" s="85">
        <f t="shared" si="1"/>
        <v>0.5714</v>
      </c>
      <c r="L16" s="85"/>
      <c r="M16" s="85"/>
      <c r="N16" s="85">
        <f t="shared" si="1"/>
        <v>0.99995</v>
      </c>
      <c r="O16" s="85">
        <f t="shared" si="1"/>
        <v>0.8571000000000001</v>
      </c>
      <c r="P16" s="85">
        <f t="shared" si="1"/>
        <v>0.5714</v>
      </c>
      <c r="Q16" s="85"/>
      <c r="R16" s="85"/>
      <c r="S16" s="85"/>
      <c r="T16" s="85">
        <f>(57.14*T15)/100</f>
        <v>0.99995</v>
      </c>
      <c r="U16" s="85">
        <f>(57.14*U15)/100</f>
        <v>0.8571000000000001</v>
      </c>
      <c r="V16" s="85">
        <f>(57.14*V15)/100</f>
        <v>0.7142499999999999</v>
      </c>
      <c r="W16" s="85">
        <f>(57.14*W15)/100</f>
        <v>0.5714</v>
      </c>
      <c r="X16" s="85"/>
    </row>
    <row r="17" spans="1:25" ht="37.5" customHeight="1">
      <c r="A17" s="4">
        <v>7</v>
      </c>
      <c r="B17" s="14">
        <v>170804230010</v>
      </c>
      <c r="C17" s="10">
        <v>30</v>
      </c>
      <c r="D17" s="10"/>
      <c r="E17" s="10">
        <v>34.705882352941174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26.923076923076923</v>
      </c>
      <c r="D18" s="10"/>
      <c r="E18" s="10">
        <v>17.058823529411764</v>
      </c>
      <c r="F18" s="33"/>
    </row>
    <row r="19" spans="1:22" ht="40.5" customHeight="1">
      <c r="A19" s="4">
        <v>9</v>
      </c>
      <c r="B19" s="14">
        <v>170804230012</v>
      </c>
      <c r="C19" s="10">
        <v>26.923076923076923</v>
      </c>
      <c r="D19" s="10"/>
      <c r="E19" s="10">
        <v>15.88235294117647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26.153846153846157</v>
      </c>
      <c r="D20" s="10"/>
      <c r="E20" s="10">
        <v>12.352941176470589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36.15384615384615</v>
      </c>
      <c r="D21" s="10"/>
      <c r="E21" s="10">
        <v>34.705882352941174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33.07692307692307</v>
      </c>
      <c r="D22" s="10"/>
      <c r="E22" s="10">
        <v>36.470588235294116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27.692307692307693</v>
      </c>
      <c r="D23" s="10"/>
      <c r="E23" s="10">
        <v>28.823529411764703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40.76923076923077</v>
      </c>
      <c r="D24" s="70"/>
      <c r="E24" s="10">
        <v>40.588235294117645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1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108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109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110</v>
      </c>
      <c r="B5" s="137"/>
      <c r="C5" s="137"/>
      <c r="D5" s="137"/>
      <c r="E5" s="138"/>
      <c r="F5" s="30"/>
      <c r="G5" s="40" t="s">
        <v>30</v>
      </c>
      <c r="H5" s="35">
        <v>100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85.715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37.77777777777778</v>
      </c>
      <c r="D11" s="10">
        <f>COUNTIF(C11:C24,"&gt;="&amp;D10)</f>
        <v>14</v>
      </c>
      <c r="E11" s="10">
        <v>30.90909090909091</v>
      </c>
      <c r="F11" s="32">
        <f>COUNTIF(E11:E24,"&gt;="&amp;F10)</f>
        <v>10</v>
      </c>
      <c r="G11" s="27" t="s">
        <v>6</v>
      </c>
      <c r="H11" s="40">
        <v>3</v>
      </c>
      <c r="I11" s="40">
        <v>3</v>
      </c>
      <c r="J11" s="41">
        <v>1</v>
      </c>
      <c r="K11" s="41">
        <v>1</v>
      </c>
      <c r="L11" s="41">
        <v>3</v>
      </c>
      <c r="M11" s="41">
        <v>1</v>
      </c>
      <c r="N11" s="41">
        <v>1</v>
      </c>
      <c r="O11" s="41">
        <v>2</v>
      </c>
      <c r="P11" s="41">
        <v>1</v>
      </c>
      <c r="Q11" s="48"/>
      <c r="R11" s="48"/>
      <c r="S11" s="48"/>
      <c r="T11" s="40">
        <v>3</v>
      </c>
      <c r="U11" s="40">
        <v>3</v>
      </c>
      <c r="V11" s="118">
        <v>3</v>
      </c>
      <c r="W11" s="40">
        <v>3</v>
      </c>
      <c r="X11" s="41"/>
    </row>
    <row r="12" spans="1:24" ht="24.75" customHeight="1">
      <c r="A12" s="4">
        <v>2</v>
      </c>
      <c r="B12" s="14">
        <v>170804230004</v>
      </c>
      <c r="C12" s="10">
        <v>46.666666666666664</v>
      </c>
      <c r="D12" s="61">
        <f>(14/14)*100</f>
        <v>100</v>
      </c>
      <c r="E12" s="10">
        <v>43.63636363636363</v>
      </c>
      <c r="F12" s="81">
        <f>(10/14)*100</f>
        <v>71.42857142857143</v>
      </c>
      <c r="G12" s="27" t="s">
        <v>7</v>
      </c>
      <c r="H12" s="79">
        <v>3</v>
      </c>
      <c r="I12" s="79">
        <v>3</v>
      </c>
      <c r="J12" s="41">
        <v>1</v>
      </c>
      <c r="K12" s="41">
        <v>1</v>
      </c>
      <c r="L12" s="41">
        <v>3</v>
      </c>
      <c r="M12" s="41">
        <v>1</v>
      </c>
      <c r="N12" s="41">
        <v>1</v>
      </c>
      <c r="O12" s="41">
        <v>2</v>
      </c>
      <c r="P12" s="41">
        <v>1</v>
      </c>
      <c r="Q12" s="25"/>
      <c r="R12" s="25"/>
      <c r="S12" s="25"/>
      <c r="T12" s="41">
        <v>3</v>
      </c>
      <c r="U12" s="40">
        <v>3</v>
      </c>
      <c r="V12" s="40">
        <v>3</v>
      </c>
      <c r="W12" s="40">
        <v>3</v>
      </c>
      <c r="X12" s="41"/>
    </row>
    <row r="13" spans="1:24" ht="24.75" customHeight="1">
      <c r="A13" s="4">
        <v>3</v>
      </c>
      <c r="B13" s="14">
        <v>170804230006</v>
      </c>
      <c r="C13" s="10">
        <v>45.55555555555556</v>
      </c>
      <c r="D13" s="35"/>
      <c r="E13" s="10">
        <v>35.45454545454545</v>
      </c>
      <c r="F13" s="80"/>
      <c r="G13" s="27" t="s">
        <v>9</v>
      </c>
      <c r="H13" s="79">
        <v>3</v>
      </c>
      <c r="I13" s="79">
        <v>3</v>
      </c>
      <c r="J13" s="41">
        <v>1</v>
      </c>
      <c r="K13" s="41">
        <v>1</v>
      </c>
      <c r="L13" s="41">
        <v>3</v>
      </c>
      <c r="M13" s="41">
        <v>1</v>
      </c>
      <c r="N13" s="41">
        <v>1</v>
      </c>
      <c r="O13" s="41">
        <v>1</v>
      </c>
      <c r="P13" s="41">
        <v>1</v>
      </c>
      <c r="Q13" s="93"/>
      <c r="R13" s="93"/>
      <c r="S13" s="93"/>
      <c r="T13" s="41">
        <v>3</v>
      </c>
      <c r="U13" s="40">
        <v>3</v>
      </c>
      <c r="V13" s="40">
        <v>3</v>
      </c>
      <c r="W13" s="40">
        <v>3</v>
      </c>
      <c r="X13" s="93"/>
    </row>
    <row r="14" spans="1:24" ht="24.75" customHeight="1">
      <c r="A14" s="4">
        <v>4</v>
      </c>
      <c r="B14" s="14">
        <v>170804230007</v>
      </c>
      <c r="C14" s="10">
        <v>48.888888888888886</v>
      </c>
      <c r="D14" s="35"/>
      <c r="E14" s="10">
        <v>39.09090909090909</v>
      </c>
      <c r="F14" s="80"/>
      <c r="G14" s="27" t="s">
        <v>43</v>
      </c>
      <c r="H14" s="20">
        <f>AVERAGE(H11:H13)</f>
        <v>3</v>
      </c>
      <c r="I14" s="20">
        <f aca="true" t="shared" si="0" ref="I14:W14">AVERAGE(I11:I13)</f>
        <v>3</v>
      </c>
      <c r="J14" s="20">
        <f t="shared" si="0"/>
        <v>1</v>
      </c>
      <c r="K14" s="20">
        <f t="shared" si="0"/>
        <v>1</v>
      </c>
      <c r="L14" s="20">
        <f t="shared" si="0"/>
        <v>3</v>
      </c>
      <c r="M14" s="20">
        <f t="shared" si="0"/>
        <v>1</v>
      </c>
      <c r="N14" s="20">
        <f t="shared" si="0"/>
        <v>1</v>
      </c>
      <c r="O14" s="20">
        <f t="shared" si="0"/>
        <v>1.6666666666666667</v>
      </c>
      <c r="P14" s="20">
        <f t="shared" si="0"/>
        <v>1</v>
      </c>
      <c r="Q14" s="20"/>
      <c r="R14" s="20"/>
      <c r="S14" s="20"/>
      <c r="T14" s="20">
        <f t="shared" si="0"/>
        <v>3</v>
      </c>
      <c r="U14" s="20">
        <f t="shared" si="0"/>
        <v>3</v>
      </c>
      <c r="V14" s="20">
        <f t="shared" si="0"/>
        <v>3</v>
      </c>
      <c r="W14" s="20">
        <f t="shared" si="0"/>
        <v>3</v>
      </c>
      <c r="X14" s="20"/>
    </row>
    <row r="15" spans="1:24" ht="24.75" customHeight="1">
      <c r="A15" s="4">
        <v>5</v>
      </c>
      <c r="B15" s="14">
        <v>170804230008</v>
      </c>
      <c r="C15" s="10">
        <v>38.888888888888886</v>
      </c>
      <c r="D15" s="10"/>
      <c r="E15" s="10">
        <v>37.27272727272727</v>
      </c>
      <c r="F15" s="76"/>
      <c r="G15" s="107" t="s">
        <v>45</v>
      </c>
      <c r="H15" s="85">
        <f>(85.72*H14)/100</f>
        <v>2.5715999999999997</v>
      </c>
      <c r="I15" s="85">
        <f aca="true" t="shared" si="1" ref="I15:W15">(85.72*I14)/100</f>
        <v>2.5715999999999997</v>
      </c>
      <c r="J15" s="85">
        <f t="shared" si="1"/>
        <v>0.8572</v>
      </c>
      <c r="K15" s="85">
        <f t="shared" si="1"/>
        <v>0.8572</v>
      </c>
      <c r="L15" s="85">
        <f t="shared" si="1"/>
        <v>2.5715999999999997</v>
      </c>
      <c r="M15" s="85">
        <f t="shared" si="1"/>
        <v>0.8572</v>
      </c>
      <c r="N15" s="85">
        <f t="shared" si="1"/>
        <v>0.8572</v>
      </c>
      <c r="O15" s="85">
        <f t="shared" si="1"/>
        <v>1.4286666666666668</v>
      </c>
      <c r="P15" s="85">
        <f t="shared" si="1"/>
        <v>0.8572</v>
      </c>
      <c r="Q15" s="85"/>
      <c r="R15" s="85"/>
      <c r="S15" s="85"/>
      <c r="T15" s="85">
        <f t="shared" si="1"/>
        <v>2.5715999999999997</v>
      </c>
      <c r="U15" s="85">
        <f t="shared" si="1"/>
        <v>2.5715999999999997</v>
      </c>
      <c r="V15" s="85">
        <f t="shared" si="1"/>
        <v>2.5715999999999997</v>
      </c>
      <c r="W15" s="85">
        <f t="shared" si="1"/>
        <v>2.5715999999999997</v>
      </c>
      <c r="X15" s="85"/>
    </row>
    <row r="16" spans="1:7" ht="35.25" customHeight="1">
      <c r="A16" s="4">
        <v>6</v>
      </c>
      <c r="B16" s="14">
        <v>170804230009</v>
      </c>
      <c r="C16" s="10">
        <v>34.44444444444444</v>
      </c>
      <c r="D16" s="10"/>
      <c r="E16" s="10">
        <v>25.454545454545453</v>
      </c>
      <c r="F16" s="33"/>
      <c r="G16" s="1"/>
    </row>
    <row r="17" spans="1:25" ht="37.5" customHeight="1">
      <c r="A17" s="4">
        <v>7</v>
      </c>
      <c r="B17" s="14">
        <v>170804230010</v>
      </c>
      <c r="C17" s="10">
        <v>41.111111111111114</v>
      </c>
      <c r="D17" s="10"/>
      <c r="E17" s="10">
        <v>35.45454545454545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35.55555555555556</v>
      </c>
      <c r="D18" s="10"/>
      <c r="E18" s="10">
        <v>23.636363636363637</v>
      </c>
      <c r="F18" s="33"/>
    </row>
    <row r="19" spans="1:22" ht="40.5" customHeight="1">
      <c r="A19" s="4">
        <v>9</v>
      </c>
      <c r="B19" s="14">
        <v>170804230012</v>
      </c>
      <c r="C19" s="10">
        <v>32.22222222222222</v>
      </c>
      <c r="D19" s="10"/>
      <c r="E19" s="10">
        <v>25.454545454545453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33.333333333333336</v>
      </c>
      <c r="D20" s="10"/>
      <c r="E20" s="10">
        <v>22.727272727272727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45.55555555555556</v>
      </c>
      <c r="D21" s="10"/>
      <c r="E21" s="10">
        <v>40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43.333333333333336</v>
      </c>
      <c r="D22" s="10"/>
      <c r="E22" s="10">
        <v>40.90909090909091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32.22222222222222</v>
      </c>
      <c r="D23" s="10"/>
      <c r="E23" s="10">
        <v>34.54545454545455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46.666666666666664</v>
      </c>
      <c r="D24" s="70"/>
      <c r="E24" s="10">
        <v>43.63636363636363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zoomScale="60" zoomScaleNormal="60" zoomScalePageLayoutView="0" workbookViewId="0" topLeftCell="A1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72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57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73</v>
      </c>
      <c r="B5" s="137"/>
      <c r="C5" s="137"/>
      <c r="D5" s="137"/>
      <c r="E5" s="138"/>
      <c r="F5" s="30"/>
      <c r="G5" s="40" t="s">
        <v>30</v>
      </c>
      <c r="H5" s="35">
        <v>92.86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82.14500000000001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22"/>
      <c r="H10" s="88" t="s">
        <v>11</v>
      </c>
      <c r="I10" s="88" t="s">
        <v>13</v>
      </c>
      <c r="J10" s="89" t="s">
        <v>14</v>
      </c>
      <c r="K10" s="89" t="s">
        <v>15</v>
      </c>
      <c r="L10" s="89" t="s">
        <v>16</v>
      </c>
      <c r="M10" s="89" t="s">
        <v>17</v>
      </c>
      <c r="N10" s="89" t="s">
        <v>18</v>
      </c>
      <c r="O10" s="89" t="s">
        <v>19</v>
      </c>
      <c r="P10" s="89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13" t="s">
        <v>55</v>
      </c>
      <c r="X10" s="13" t="s">
        <v>56</v>
      </c>
    </row>
    <row r="11" spans="1:24" ht="24.75" customHeight="1">
      <c r="A11" s="4">
        <v>1</v>
      </c>
      <c r="B11" s="14">
        <v>170804230001</v>
      </c>
      <c r="C11" s="15">
        <v>41.42857142857143</v>
      </c>
      <c r="D11" s="10">
        <f>COUNTIF(C11:C24,"&gt;="&amp;D10)</f>
        <v>13</v>
      </c>
      <c r="E11" s="10">
        <v>38.125</v>
      </c>
      <c r="F11" s="32">
        <f>COUNTIF(E11:E24,"&gt;="&amp;F10)</f>
        <v>10</v>
      </c>
      <c r="G11" s="27" t="s">
        <v>6</v>
      </c>
      <c r="H11" s="93">
        <v>3</v>
      </c>
      <c r="I11" s="93">
        <v>3</v>
      </c>
      <c r="J11" s="93">
        <v>3</v>
      </c>
      <c r="K11" s="93">
        <v>2</v>
      </c>
      <c r="L11" s="93">
        <v>2</v>
      </c>
      <c r="M11" s="93">
        <v>3</v>
      </c>
      <c r="N11" s="93">
        <v>2</v>
      </c>
      <c r="O11" s="93">
        <v>2</v>
      </c>
      <c r="P11" s="93">
        <v>2</v>
      </c>
      <c r="Q11" s="86"/>
      <c r="R11" s="48"/>
      <c r="S11" s="48"/>
      <c r="T11" s="94">
        <v>3</v>
      </c>
      <c r="U11" s="94">
        <v>3</v>
      </c>
      <c r="V11" s="94">
        <v>3</v>
      </c>
      <c r="W11" s="94">
        <v>3</v>
      </c>
      <c r="X11" s="38"/>
    </row>
    <row r="12" spans="1:24" ht="24.75" customHeight="1">
      <c r="A12" s="4">
        <v>2</v>
      </c>
      <c r="B12" s="14">
        <v>170804230004</v>
      </c>
      <c r="C12" s="15">
        <v>49.28571428571429</v>
      </c>
      <c r="D12" s="61">
        <f>(13/14)*100</f>
        <v>92.85714285714286</v>
      </c>
      <c r="E12" s="10">
        <v>44.375</v>
      </c>
      <c r="F12" s="81">
        <f>(10/14)*100</f>
        <v>71.42857142857143</v>
      </c>
      <c r="G12" s="27" t="s">
        <v>7</v>
      </c>
      <c r="H12" s="93">
        <v>3</v>
      </c>
      <c r="I12" s="93">
        <v>3</v>
      </c>
      <c r="J12" s="93">
        <v>3</v>
      </c>
      <c r="K12" s="93">
        <v>2</v>
      </c>
      <c r="L12" s="93">
        <v>2</v>
      </c>
      <c r="M12" s="93">
        <v>3</v>
      </c>
      <c r="N12" s="93">
        <v>2</v>
      </c>
      <c r="O12" s="93">
        <v>2</v>
      </c>
      <c r="P12" s="93">
        <v>2</v>
      </c>
      <c r="Q12" s="87"/>
      <c r="R12" s="25"/>
      <c r="S12" s="25"/>
      <c r="T12" s="94">
        <v>3</v>
      </c>
      <c r="U12" s="94">
        <v>3</v>
      </c>
      <c r="V12" s="94">
        <v>3</v>
      </c>
      <c r="W12" s="94">
        <v>3</v>
      </c>
      <c r="X12" s="38"/>
    </row>
    <row r="13" spans="1:24" ht="24.75" customHeight="1">
      <c r="A13" s="4">
        <v>3</v>
      </c>
      <c r="B13" s="14">
        <v>170804230006</v>
      </c>
      <c r="C13" s="15">
        <v>49.28571428571429</v>
      </c>
      <c r="D13" s="35"/>
      <c r="E13" s="10">
        <v>45</v>
      </c>
      <c r="F13" s="80"/>
      <c r="G13" s="27" t="s">
        <v>9</v>
      </c>
      <c r="H13" s="93">
        <v>3</v>
      </c>
      <c r="I13" s="93">
        <v>3</v>
      </c>
      <c r="J13" s="93">
        <v>3</v>
      </c>
      <c r="K13" s="93">
        <v>2</v>
      </c>
      <c r="L13" s="93">
        <v>2</v>
      </c>
      <c r="M13" s="93">
        <v>3</v>
      </c>
      <c r="N13" s="93">
        <v>2</v>
      </c>
      <c r="O13" s="93">
        <v>2</v>
      </c>
      <c r="P13" s="93">
        <v>2</v>
      </c>
      <c r="Q13" s="87"/>
      <c r="R13" s="25"/>
      <c r="S13" s="25"/>
      <c r="T13" s="94">
        <v>3</v>
      </c>
      <c r="U13" s="94">
        <v>3</v>
      </c>
      <c r="V13" s="94">
        <v>3</v>
      </c>
      <c r="W13" s="94">
        <v>3</v>
      </c>
      <c r="X13" s="38"/>
    </row>
    <row r="14" spans="1:24" ht="24.75" customHeight="1">
      <c r="A14" s="4">
        <v>4</v>
      </c>
      <c r="B14" s="14">
        <v>170804230007</v>
      </c>
      <c r="C14" s="15">
        <v>49.28571428571429</v>
      </c>
      <c r="D14" s="35"/>
      <c r="E14" s="10">
        <v>44.375</v>
      </c>
      <c r="F14" s="80"/>
      <c r="G14" s="27" t="s">
        <v>53</v>
      </c>
      <c r="H14" s="93">
        <v>3</v>
      </c>
      <c r="I14" s="93">
        <v>3</v>
      </c>
      <c r="J14" s="93">
        <v>3</v>
      </c>
      <c r="K14" s="93">
        <v>2</v>
      </c>
      <c r="L14" s="93">
        <v>2</v>
      </c>
      <c r="M14" s="93">
        <v>3</v>
      </c>
      <c r="N14" s="93">
        <v>3</v>
      </c>
      <c r="O14" s="93">
        <v>3</v>
      </c>
      <c r="P14" s="93">
        <v>3</v>
      </c>
      <c r="Q14" s="87"/>
      <c r="R14" s="25"/>
      <c r="S14" s="25"/>
      <c r="T14" s="94">
        <v>3</v>
      </c>
      <c r="U14" s="94">
        <v>3</v>
      </c>
      <c r="V14" s="94">
        <v>3</v>
      </c>
      <c r="W14" s="94">
        <v>3</v>
      </c>
      <c r="X14" s="38"/>
    </row>
    <row r="15" spans="1:24" ht="24.75" customHeight="1">
      <c r="A15" s="4">
        <v>5</v>
      </c>
      <c r="B15" s="14">
        <v>170804230008</v>
      </c>
      <c r="C15" s="15">
        <v>37.857142857142854</v>
      </c>
      <c r="D15" s="10"/>
      <c r="E15" s="10">
        <v>34.375</v>
      </c>
      <c r="F15" s="76"/>
      <c r="G15" s="26"/>
      <c r="H15" s="90"/>
      <c r="I15" s="90"/>
      <c r="J15" s="91"/>
      <c r="K15" s="92"/>
      <c r="L15" s="92"/>
      <c r="M15" s="92"/>
      <c r="N15" s="92"/>
      <c r="O15" s="92"/>
      <c r="P15" s="92"/>
      <c r="Q15" s="25"/>
      <c r="R15" s="25"/>
      <c r="S15" s="25"/>
      <c r="T15" s="38"/>
      <c r="U15" s="38"/>
      <c r="V15" s="38"/>
      <c r="W15" s="38"/>
      <c r="X15" s="38"/>
    </row>
    <row r="16" spans="1:24" ht="35.25" customHeight="1">
      <c r="A16" s="4">
        <v>6</v>
      </c>
      <c r="B16" s="14">
        <v>170804230009</v>
      </c>
      <c r="C16" s="15">
        <v>35.714285714285715</v>
      </c>
      <c r="D16" s="10"/>
      <c r="E16" s="10">
        <v>31.874999999999996</v>
      </c>
      <c r="F16" s="33"/>
      <c r="G16" s="27" t="s">
        <v>43</v>
      </c>
      <c r="H16" s="20">
        <f>AVERAGE(H11:H14)</f>
        <v>3</v>
      </c>
      <c r="I16" s="20">
        <f>AVERAGE(I11:I14)</f>
        <v>3</v>
      </c>
      <c r="J16" s="20">
        <f aca="true" t="shared" si="0" ref="J16:P16">AVERAGE(J11:J14)</f>
        <v>3</v>
      </c>
      <c r="K16" s="20">
        <f t="shared" si="0"/>
        <v>2</v>
      </c>
      <c r="L16" s="20">
        <f t="shared" si="0"/>
        <v>2</v>
      </c>
      <c r="M16" s="20">
        <f t="shared" si="0"/>
        <v>3</v>
      </c>
      <c r="N16" s="20">
        <f t="shared" si="0"/>
        <v>2.25</v>
      </c>
      <c r="O16" s="20">
        <f t="shared" si="0"/>
        <v>2.25</v>
      </c>
      <c r="P16" s="20">
        <f t="shared" si="0"/>
        <v>2.25</v>
      </c>
      <c r="Q16" s="20"/>
      <c r="R16" s="20"/>
      <c r="S16" s="20"/>
      <c r="T16" s="20">
        <f>AVERAGE(T11:T15)</f>
        <v>3</v>
      </c>
      <c r="U16" s="20">
        <f>AVERAGE(U11:U15)</f>
        <v>3</v>
      </c>
      <c r="V16" s="20">
        <f>AVERAGE(V11:V15)</f>
        <v>3</v>
      </c>
      <c r="W16" s="20">
        <f>AVERAGE(W11:W15)</f>
        <v>3</v>
      </c>
      <c r="X16" s="20"/>
    </row>
    <row r="17" spans="1:24" ht="37.5" customHeight="1">
      <c r="A17" s="4">
        <v>7</v>
      </c>
      <c r="B17" s="14">
        <v>170804230010</v>
      </c>
      <c r="C17" s="15">
        <v>47.85714285714286</v>
      </c>
      <c r="D17" s="10"/>
      <c r="E17" s="10">
        <v>40</v>
      </c>
      <c r="F17" s="33"/>
      <c r="G17" s="75" t="s">
        <v>45</v>
      </c>
      <c r="H17" s="85">
        <f>(82.15*H16)/100</f>
        <v>2.4645</v>
      </c>
      <c r="I17" s="85">
        <f aca="true" t="shared" si="1" ref="I17:W17">(82.15*I16)/100</f>
        <v>2.4645</v>
      </c>
      <c r="J17" s="85">
        <f t="shared" si="1"/>
        <v>2.4645</v>
      </c>
      <c r="K17" s="85">
        <f t="shared" si="1"/>
        <v>1.643</v>
      </c>
      <c r="L17" s="85">
        <f t="shared" si="1"/>
        <v>1.643</v>
      </c>
      <c r="M17" s="85">
        <f t="shared" si="1"/>
        <v>2.4645</v>
      </c>
      <c r="N17" s="85">
        <f t="shared" si="1"/>
        <v>1.848375</v>
      </c>
      <c r="O17" s="85">
        <f t="shared" si="1"/>
        <v>1.848375</v>
      </c>
      <c r="P17" s="85">
        <f t="shared" si="1"/>
        <v>1.848375</v>
      </c>
      <c r="Q17" s="85"/>
      <c r="R17" s="85"/>
      <c r="S17" s="85"/>
      <c r="T17" s="85">
        <f t="shared" si="1"/>
        <v>2.4645</v>
      </c>
      <c r="U17" s="85">
        <f t="shared" si="1"/>
        <v>2.4645</v>
      </c>
      <c r="V17" s="85">
        <f t="shared" si="1"/>
        <v>2.4645</v>
      </c>
      <c r="W17" s="85">
        <f t="shared" si="1"/>
        <v>2.4645</v>
      </c>
      <c r="X17" s="66"/>
    </row>
    <row r="18" spans="1:22" ht="24.75" customHeight="1">
      <c r="A18" s="4">
        <v>8</v>
      </c>
      <c r="B18" s="14">
        <v>170804230011</v>
      </c>
      <c r="C18" s="15">
        <v>34.285714285714285</v>
      </c>
      <c r="D18" s="10"/>
      <c r="E18" s="10">
        <v>29.375</v>
      </c>
      <c r="F18" s="33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ht="40.5" customHeight="1">
      <c r="A19" s="4">
        <v>9</v>
      </c>
      <c r="B19" s="14">
        <v>170804230012</v>
      </c>
      <c r="C19" s="15">
        <v>30</v>
      </c>
      <c r="D19" s="10"/>
      <c r="E19" s="10">
        <v>23.125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5">
        <v>37.142857142857146</v>
      </c>
      <c r="D20" s="10"/>
      <c r="E20" s="10">
        <v>29.375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5">
        <v>45.714285714285715</v>
      </c>
      <c r="D21" s="10"/>
      <c r="E21" s="10">
        <v>40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5">
        <v>46.42857142857143</v>
      </c>
      <c r="D22" s="10"/>
      <c r="E22" s="10">
        <v>42.5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5">
        <v>38.57142857142858</v>
      </c>
      <c r="D23" s="10"/>
      <c r="E23" s="10">
        <v>32.5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5">
        <v>49.28571428571429</v>
      </c>
      <c r="D24" s="70"/>
      <c r="E24" s="10">
        <v>46.875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111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112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113</v>
      </c>
      <c r="B5" s="137"/>
      <c r="C5" s="137"/>
      <c r="D5" s="137"/>
      <c r="E5" s="138"/>
      <c r="F5" s="30"/>
      <c r="G5" s="40" t="s">
        <v>30</v>
      </c>
      <c r="H5" s="35">
        <v>64.29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60.715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33.07692307692308</v>
      </c>
      <c r="D11" s="10">
        <f>COUNTIF(C11:C24,"&gt;="&amp;D10)</f>
        <v>9</v>
      </c>
      <c r="E11" s="10">
        <v>27.058823529411764</v>
      </c>
      <c r="F11" s="32">
        <f>COUNTIF(E11:E24,"&gt;="&amp;F10)</f>
        <v>8</v>
      </c>
      <c r="G11" s="27" t="s">
        <v>6</v>
      </c>
      <c r="H11" s="40">
        <v>3</v>
      </c>
      <c r="I11" s="40">
        <v>3</v>
      </c>
      <c r="J11" s="41">
        <v>2</v>
      </c>
      <c r="K11" s="41">
        <v>1</v>
      </c>
      <c r="L11" s="41">
        <v>2</v>
      </c>
      <c r="M11" s="41">
        <v>2</v>
      </c>
      <c r="N11" s="41">
        <v>1</v>
      </c>
      <c r="O11" s="41">
        <v>1</v>
      </c>
      <c r="P11" s="41">
        <v>1</v>
      </c>
      <c r="Q11" s="48"/>
      <c r="R11" s="48"/>
      <c r="S11" s="48"/>
      <c r="T11" s="41">
        <v>3</v>
      </c>
      <c r="U11" s="41">
        <v>2</v>
      </c>
      <c r="V11" s="41">
        <v>2</v>
      </c>
      <c r="W11" s="41">
        <v>2</v>
      </c>
      <c r="X11" s="41"/>
    </row>
    <row r="12" spans="1:24" ht="24.75" customHeight="1">
      <c r="A12" s="4">
        <v>2</v>
      </c>
      <c r="B12" s="14">
        <v>170804230004</v>
      </c>
      <c r="C12" s="10">
        <v>40</v>
      </c>
      <c r="D12" s="61">
        <f>(9/14)*100</f>
        <v>64.28571428571429</v>
      </c>
      <c r="E12" s="10">
        <v>38.8235294117647</v>
      </c>
      <c r="F12" s="81">
        <f>(8/14)*100</f>
        <v>57.14285714285714</v>
      </c>
      <c r="G12" s="27" t="s">
        <v>7</v>
      </c>
      <c r="H12" s="40">
        <v>3</v>
      </c>
      <c r="I12" s="40">
        <v>3</v>
      </c>
      <c r="J12" s="41">
        <v>2</v>
      </c>
      <c r="K12" s="41">
        <v>1</v>
      </c>
      <c r="L12" s="41">
        <v>2</v>
      </c>
      <c r="M12" s="41">
        <v>2</v>
      </c>
      <c r="N12" s="41">
        <v>1</v>
      </c>
      <c r="O12" s="41">
        <v>1</v>
      </c>
      <c r="P12" s="41">
        <v>1</v>
      </c>
      <c r="Q12" s="25"/>
      <c r="R12" s="25"/>
      <c r="S12" s="25"/>
      <c r="T12" s="41">
        <v>3</v>
      </c>
      <c r="U12" s="41">
        <v>2</v>
      </c>
      <c r="V12" s="41">
        <v>2</v>
      </c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0">
        <v>29.23076923076923</v>
      </c>
      <c r="D13" s="35"/>
      <c r="E13" s="10">
        <v>30</v>
      </c>
      <c r="F13" s="80"/>
      <c r="G13" s="27" t="s">
        <v>9</v>
      </c>
      <c r="H13" s="40">
        <v>3</v>
      </c>
      <c r="I13" s="40">
        <v>3</v>
      </c>
      <c r="J13" s="41">
        <v>2</v>
      </c>
      <c r="K13" s="41">
        <v>1</v>
      </c>
      <c r="L13" s="41">
        <v>2</v>
      </c>
      <c r="M13" s="41">
        <v>2</v>
      </c>
      <c r="N13" s="41">
        <v>1</v>
      </c>
      <c r="O13" s="41">
        <v>1</v>
      </c>
      <c r="P13" s="41">
        <v>1</v>
      </c>
      <c r="Q13" s="93"/>
      <c r="R13" s="93"/>
      <c r="S13" s="93"/>
      <c r="T13" s="41">
        <v>3</v>
      </c>
      <c r="U13" s="41">
        <v>2</v>
      </c>
      <c r="V13" s="41">
        <v>2</v>
      </c>
      <c r="W13" s="41">
        <v>2</v>
      </c>
      <c r="X13" s="93"/>
    </row>
    <row r="14" spans="1:24" ht="24.75" customHeight="1">
      <c r="A14" s="4">
        <v>4</v>
      </c>
      <c r="B14" s="14">
        <v>170804230007</v>
      </c>
      <c r="C14" s="10">
        <v>43.07692307692308</v>
      </c>
      <c r="D14" s="35"/>
      <c r="E14" s="10">
        <v>37.64705882352941</v>
      </c>
      <c r="F14" s="80"/>
      <c r="G14" s="27" t="s">
        <v>43</v>
      </c>
      <c r="H14" s="20">
        <f>AVERAGE(H11:H13)</f>
        <v>3</v>
      </c>
      <c r="I14" s="20">
        <f aca="true" t="shared" si="0" ref="I14:W14">AVERAGE(I11:I13)</f>
        <v>3</v>
      </c>
      <c r="J14" s="20">
        <f t="shared" si="0"/>
        <v>2</v>
      </c>
      <c r="K14" s="20">
        <f t="shared" si="0"/>
        <v>1</v>
      </c>
      <c r="L14" s="20">
        <f t="shared" si="0"/>
        <v>2</v>
      </c>
      <c r="M14" s="20">
        <f t="shared" si="0"/>
        <v>2</v>
      </c>
      <c r="N14" s="20">
        <f t="shared" si="0"/>
        <v>1</v>
      </c>
      <c r="O14" s="20">
        <f t="shared" si="0"/>
        <v>1</v>
      </c>
      <c r="P14" s="20">
        <f t="shared" si="0"/>
        <v>1</v>
      </c>
      <c r="Q14" s="20"/>
      <c r="R14" s="20"/>
      <c r="S14" s="20"/>
      <c r="T14" s="20">
        <f t="shared" si="0"/>
        <v>3</v>
      </c>
      <c r="U14" s="20">
        <f t="shared" si="0"/>
        <v>2</v>
      </c>
      <c r="V14" s="20">
        <f t="shared" si="0"/>
        <v>2</v>
      </c>
      <c r="W14" s="20">
        <f t="shared" si="0"/>
        <v>2</v>
      </c>
      <c r="X14" s="20"/>
    </row>
    <row r="15" spans="1:24" ht="24.75" customHeight="1">
      <c r="A15" s="4">
        <v>5</v>
      </c>
      <c r="B15" s="14">
        <v>170804230008</v>
      </c>
      <c r="C15" s="10">
        <v>32.30769230769231</v>
      </c>
      <c r="D15" s="10"/>
      <c r="E15" s="10">
        <v>32.94117647058823</v>
      </c>
      <c r="F15" s="76"/>
      <c r="G15" s="107" t="s">
        <v>45</v>
      </c>
      <c r="H15" s="85">
        <f>(60.72*H14)/100</f>
        <v>1.8215999999999999</v>
      </c>
      <c r="I15" s="85">
        <f aca="true" t="shared" si="1" ref="I15:W15">(60.72*I14)/100</f>
        <v>1.8215999999999999</v>
      </c>
      <c r="J15" s="85">
        <f t="shared" si="1"/>
        <v>1.2144</v>
      </c>
      <c r="K15" s="85">
        <f t="shared" si="1"/>
        <v>0.6072</v>
      </c>
      <c r="L15" s="85">
        <f t="shared" si="1"/>
        <v>1.2144</v>
      </c>
      <c r="M15" s="85">
        <f t="shared" si="1"/>
        <v>1.2144</v>
      </c>
      <c r="N15" s="85">
        <f t="shared" si="1"/>
        <v>0.6072</v>
      </c>
      <c r="O15" s="85">
        <f t="shared" si="1"/>
        <v>0.6072</v>
      </c>
      <c r="P15" s="85">
        <f t="shared" si="1"/>
        <v>0.6072</v>
      </c>
      <c r="Q15" s="85"/>
      <c r="R15" s="85"/>
      <c r="S15" s="85"/>
      <c r="T15" s="85">
        <f t="shared" si="1"/>
        <v>1.8215999999999999</v>
      </c>
      <c r="U15" s="85">
        <f t="shared" si="1"/>
        <v>1.2144</v>
      </c>
      <c r="V15" s="85">
        <f t="shared" si="1"/>
        <v>1.2144</v>
      </c>
      <c r="W15" s="85">
        <f t="shared" si="1"/>
        <v>1.2144</v>
      </c>
      <c r="X15" s="85"/>
    </row>
    <row r="16" spans="1:7" ht="35.25" customHeight="1">
      <c r="A16" s="4">
        <v>6</v>
      </c>
      <c r="B16" s="14">
        <v>170804230009</v>
      </c>
      <c r="C16" s="10">
        <v>27.692307692307693</v>
      </c>
      <c r="D16" s="10"/>
      <c r="E16" s="10">
        <v>15.882352941176471</v>
      </c>
      <c r="F16" s="33"/>
      <c r="G16" s="1"/>
    </row>
    <row r="17" spans="1:25" ht="37.5" customHeight="1">
      <c r="A17" s="4">
        <v>7</v>
      </c>
      <c r="B17" s="14">
        <v>170804230010</v>
      </c>
      <c r="C17" s="10">
        <v>33.07692307692308</v>
      </c>
      <c r="D17" s="10"/>
      <c r="E17" s="10">
        <v>34.11764705882353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23.846153846153847</v>
      </c>
      <c r="D18" s="10"/>
      <c r="E18" s="10">
        <v>17.647058823529413</v>
      </c>
      <c r="F18" s="33"/>
    </row>
    <row r="19" spans="1:22" ht="40.5" customHeight="1">
      <c r="A19" s="4">
        <v>9</v>
      </c>
      <c r="B19" s="14">
        <v>170804230012</v>
      </c>
      <c r="C19" s="10">
        <v>24.615384615384617</v>
      </c>
      <c r="D19" s="10"/>
      <c r="E19" s="10">
        <v>17.647058823529413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29.23076923076923</v>
      </c>
      <c r="D20" s="10"/>
      <c r="E20" s="10">
        <v>24.11764705882353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42.30769230769231</v>
      </c>
      <c r="D21" s="10"/>
      <c r="E21" s="10">
        <v>41.76470588235294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39.23076923076923</v>
      </c>
      <c r="D22" s="10"/>
      <c r="E22" s="10">
        <v>40.588235294117645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33.84615384615385</v>
      </c>
      <c r="D23" s="10"/>
      <c r="E23" s="10">
        <v>25.294117647058822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40.76923076923077</v>
      </c>
      <c r="D24" s="70"/>
      <c r="E24" s="10">
        <v>44.11764705882353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114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115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116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71.425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38.888888888888886</v>
      </c>
      <c r="D11" s="10">
        <f>COUNTIF(C11:C24,"&gt;="&amp;D10)</f>
        <v>12</v>
      </c>
      <c r="E11" s="10">
        <v>33.63636363636363</v>
      </c>
      <c r="F11" s="32">
        <f>COUNTIF(E11:E24,"&gt;="&amp;F10)</f>
        <v>8</v>
      </c>
      <c r="G11" s="27" t="s">
        <v>6</v>
      </c>
      <c r="H11" s="40">
        <v>3</v>
      </c>
      <c r="I11" s="40">
        <v>2</v>
      </c>
      <c r="J11" s="41"/>
      <c r="K11" s="41">
        <v>1</v>
      </c>
      <c r="L11" s="41">
        <v>3</v>
      </c>
      <c r="M11" s="41">
        <v>1</v>
      </c>
      <c r="N11" s="41"/>
      <c r="O11" s="41"/>
      <c r="P11" s="41"/>
      <c r="Q11" s="48"/>
      <c r="R11" s="48"/>
      <c r="S11" s="48"/>
      <c r="T11" s="41">
        <v>3</v>
      </c>
      <c r="U11" s="41">
        <v>2</v>
      </c>
      <c r="V11" s="41">
        <v>1</v>
      </c>
      <c r="W11" s="41"/>
      <c r="X11" s="41"/>
    </row>
    <row r="12" spans="1:24" ht="24.75" customHeight="1">
      <c r="A12" s="4">
        <v>2</v>
      </c>
      <c r="B12" s="14">
        <v>170804230004</v>
      </c>
      <c r="C12" s="10">
        <v>36.666666666666664</v>
      </c>
      <c r="D12" s="61">
        <f>(12/14)*100</f>
        <v>85.71428571428571</v>
      </c>
      <c r="E12" s="10">
        <v>31.818181818181817</v>
      </c>
      <c r="F12" s="81">
        <f>(8/14)*100</f>
        <v>57.14285714285714</v>
      </c>
      <c r="G12" s="27" t="s">
        <v>7</v>
      </c>
      <c r="H12" s="40">
        <v>3</v>
      </c>
      <c r="I12" s="40">
        <v>2</v>
      </c>
      <c r="J12" s="41"/>
      <c r="K12" s="41">
        <v>1</v>
      </c>
      <c r="L12" s="41">
        <v>3</v>
      </c>
      <c r="M12" s="41">
        <v>1</v>
      </c>
      <c r="N12" s="41"/>
      <c r="O12" s="41"/>
      <c r="P12" s="41"/>
      <c r="Q12" s="25"/>
      <c r="R12" s="25"/>
      <c r="S12" s="25"/>
      <c r="T12" s="41">
        <v>3</v>
      </c>
      <c r="U12" s="41">
        <v>2</v>
      </c>
      <c r="V12" s="41">
        <v>1</v>
      </c>
      <c r="W12" s="41"/>
      <c r="X12" s="41"/>
    </row>
    <row r="13" spans="1:24" ht="24.75" customHeight="1">
      <c r="A13" s="4">
        <v>3</v>
      </c>
      <c r="B13" s="14">
        <v>170804230006</v>
      </c>
      <c r="C13" s="10">
        <v>33.333333333333336</v>
      </c>
      <c r="D13" s="35"/>
      <c r="E13" s="10">
        <v>33.63636363636363</v>
      </c>
      <c r="F13" s="80"/>
      <c r="G13" s="27" t="s">
        <v>9</v>
      </c>
      <c r="H13" s="40">
        <v>3</v>
      </c>
      <c r="I13" s="40">
        <v>2</v>
      </c>
      <c r="J13" s="41"/>
      <c r="K13" s="41">
        <v>1</v>
      </c>
      <c r="L13" s="41">
        <v>3</v>
      </c>
      <c r="M13" s="41">
        <v>1</v>
      </c>
      <c r="N13" s="41"/>
      <c r="O13" s="41"/>
      <c r="P13" s="41"/>
      <c r="Q13" s="93"/>
      <c r="R13" s="93"/>
      <c r="S13" s="93"/>
      <c r="T13" s="41">
        <v>3</v>
      </c>
      <c r="U13" s="41">
        <v>2</v>
      </c>
      <c r="V13" s="41">
        <v>1</v>
      </c>
      <c r="W13" s="41"/>
      <c r="X13" s="93"/>
    </row>
    <row r="14" spans="1:24" ht="24.75" customHeight="1">
      <c r="A14" s="4">
        <v>4</v>
      </c>
      <c r="B14" s="14">
        <v>170804230007</v>
      </c>
      <c r="C14" s="10">
        <v>45.55555555555556</v>
      </c>
      <c r="D14" s="35"/>
      <c r="E14" s="10">
        <v>42.72727272727273</v>
      </c>
      <c r="F14" s="80"/>
      <c r="G14" s="27" t="s">
        <v>43</v>
      </c>
      <c r="H14" s="20">
        <f>AVERAGE(H11:H13)</f>
        <v>3</v>
      </c>
      <c r="I14" s="20">
        <f>AVERAGE(I11:I13)</f>
        <v>2</v>
      </c>
      <c r="J14" s="20"/>
      <c r="K14" s="20">
        <f>AVERAGE(K11:K13)</f>
        <v>1</v>
      </c>
      <c r="L14" s="20">
        <f>AVERAGE(L11:L13)</f>
        <v>3</v>
      </c>
      <c r="M14" s="20">
        <f>AVERAGE(M11:M13)</f>
        <v>1</v>
      </c>
      <c r="N14" s="20"/>
      <c r="O14" s="20"/>
      <c r="P14" s="20"/>
      <c r="Q14" s="20"/>
      <c r="R14" s="20"/>
      <c r="S14" s="20"/>
      <c r="T14" s="20">
        <f>AVERAGE(T11:T13)</f>
        <v>3</v>
      </c>
      <c r="U14" s="20">
        <f>AVERAGE(U11:U13)</f>
        <v>2</v>
      </c>
      <c r="V14" s="20">
        <f>AVERAGE(V11:V13)</f>
        <v>1</v>
      </c>
      <c r="W14" s="20"/>
      <c r="X14" s="20"/>
    </row>
    <row r="15" spans="1:24" ht="24.75" customHeight="1">
      <c r="A15" s="4">
        <v>5</v>
      </c>
      <c r="B15" s="14">
        <v>170804230008</v>
      </c>
      <c r="C15" s="10">
        <v>36.666666666666664</v>
      </c>
      <c r="D15" s="10"/>
      <c r="E15" s="10">
        <v>39.09090909090909</v>
      </c>
      <c r="F15" s="76"/>
      <c r="G15" s="107" t="s">
        <v>45</v>
      </c>
      <c r="H15" s="85">
        <f>(71.43*H14)/100</f>
        <v>2.1429</v>
      </c>
      <c r="I15" s="85">
        <f>(71.43*I14)/100</f>
        <v>1.4286</v>
      </c>
      <c r="J15" s="85"/>
      <c r="K15" s="85">
        <f>(71.43*K14)/100</f>
        <v>0.7143</v>
      </c>
      <c r="L15" s="85">
        <f>(71.43*L14)/100</f>
        <v>2.1429</v>
      </c>
      <c r="M15" s="85">
        <f>(71.43*M14)/100</f>
        <v>0.7143</v>
      </c>
      <c r="N15" s="85"/>
      <c r="O15" s="85"/>
      <c r="P15" s="85"/>
      <c r="Q15" s="85"/>
      <c r="R15" s="85"/>
      <c r="S15" s="85"/>
      <c r="T15" s="85">
        <f>(71.43*T14)/100</f>
        <v>2.1429</v>
      </c>
      <c r="U15" s="85">
        <f>(71.43*U14)/100</f>
        <v>1.4286</v>
      </c>
      <c r="V15" s="85">
        <f>(71.43*V14)/100</f>
        <v>0.7143</v>
      </c>
      <c r="W15" s="85"/>
      <c r="X15" s="85"/>
    </row>
    <row r="16" spans="1:7" ht="35.25" customHeight="1">
      <c r="A16" s="4">
        <v>6</v>
      </c>
      <c r="B16" s="14">
        <v>170804230009</v>
      </c>
      <c r="C16" s="10">
        <v>31.1111111111111</v>
      </c>
      <c r="D16" s="10"/>
      <c r="E16" s="10">
        <v>20</v>
      </c>
      <c r="F16" s="33"/>
      <c r="G16" s="1"/>
    </row>
    <row r="17" spans="1:25" ht="37.5" customHeight="1">
      <c r="A17" s="4">
        <v>7</v>
      </c>
      <c r="B17" s="14">
        <v>170804230010</v>
      </c>
      <c r="C17" s="10">
        <v>38.888888888888886</v>
      </c>
      <c r="D17" s="10"/>
      <c r="E17" s="10">
        <v>39.09090909090909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33.333333333333336</v>
      </c>
      <c r="D18" s="10"/>
      <c r="E18" s="10">
        <v>31.818181818181817</v>
      </c>
      <c r="F18" s="33"/>
    </row>
    <row r="19" spans="1:22" ht="40.5" customHeight="1">
      <c r="A19" s="4">
        <v>9</v>
      </c>
      <c r="B19" s="14">
        <v>170804230012</v>
      </c>
      <c r="C19" s="10">
        <v>33.333333333333336</v>
      </c>
      <c r="D19" s="10"/>
      <c r="E19" s="10">
        <v>28.181818181818183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33.333333333333336</v>
      </c>
      <c r="D20" s="10"/>
      <c r="E20" s="10">
        <v>30.90909090909091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41.111111111111114</v>
      </c>
      <c r="D21" s="10"/>
      <c r="E21" s="10">
        <v>40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38.888888888888886</v>
      </c>
      <c r="D22" s="10"/>
      <c r="E22" s="10">
        <v>38.18181818181818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32.22222222222222</v>
      </c>
      <c r="D23" s="10"/>
      <c r="E23" s="10">
        <v>30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41.111111111111114</v>
      </c>
      <c r="D24" s="70"/>
      <c r="E24" s="10">
        <v>42.72727272727273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3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117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118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119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71.43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37.77777777777778</v>
      </c>
      <c r="D11" s="10">
        <f>COUNTIF(C11:C24,"&gt;="&amp;D10)</f>
        <v>10</v>
      </c>
      <c r="E11" s="10">
        <v>35.45454545454545</v>
      </c>
      <c r="F11" s="32">
        <f>COUNTIF(E11:E24,"&gt;="&amp;F10)</f>
        <v>10</v>
      </c>
      <c r="G11" s="27" t="s">
        <v>6</v>
      </c>
      <c r="H11" s="109">
        <v>3</v>
      </c>
      <c r="I11" s="109">
        <v>3</v>
      </c>
      <c r="J11" s="41">
        <v>3</v>
      </c>
      <c r="K11" s="41">
        <v>1</v>
      </c>
      <c r="L11" s="41">
        <v>2</v>
      </c>
      <c r="M11" s="41">
        <v>1</v>
      </c>
      <c r="N11" s="41">
        <v>2</v>
      </c>
      <c r="O11" s="41">
        <v>2</v>
      </c>
      <c r="P11" s="41">
        <v>1</v>
      </c>
      <c r="Q11" s="48"/>
      <c r="R11" s="48"/>
      <c r="S11" s="48"/>
      <c r="T11" s="109">
        <v>3</v>
      </c>
      <c r="U11" s="109">
        <v>3</v>
      </c>
      <c r="V11" s="109">
        <v>2</v>
      </c>
      <c r="W11" s="109">
        <v>3</v>
      </c>
      <c r="X11" s="41"/>
    </row>
    <row r="12" spans="1:24" ht="24.75" customHeight="1">
      <c r="A12" s="4">
        <v>2</v>
      </c>
      <c r="B12" s="14">
        <v>170804230004</v>
      </c>
      <c r="C12" s="10">
        <v>43.333333333333336</v>
      </c>
      <c r="D12" s="61">
        <f>(10/14)*100</f>
        <v>71.42857142857143</v>
      </c>
      <c r="E12" s="10">
        <v>42.72727272727273</v>
      </c>
      <c r="F12" s="81">
        <f>(10/14)*100</f>
        <v>71.42857142857143</v>
      </c>
      <c r="G12" s="27" t="s">
        <v>7</v>
      </c>
      <c r="H12" s="112">
        <v>3</v>
      </c>
      <c r="I12" s="112">
        <v>2</v>
      </c>
      <c r="J12" s="41">
        <v>1</v>
      </c>
      <c r="K12" s="41">
        <v>2</v>
      </c>
      <c r="L12" s="41">
        <v>2</v>
      </c>
      <c r="M12" s="41">
        <v>1</v>
      </c>
      <c r="N12" s="41">
        <v>1</v>
      </c>
      <c r="O12" s="41">
        <v>2</v>
      </c>
      <c r="P12" s="41">
        <v>1</v>
      </c>
      <c r="Q12" s="25"/>
      <c r="R12" s="25"/>
      <c r="S12" s="25"/>
      <c r="T12" s="109">
        <v>3</v>
      </c>
      <c r="U12" s="109">
        <v>3</v>
      </c>
      <c r="V12" s="109">
        <v>2</v>
      </c>
      <c r="W12" s="109">
        <v>3</v>
      </c>
      <c r="X12" s="41"/>
    </row>
    <row r="13" spans="1:24" ht="24.75" customHeight="1">
      <c r="A13" s="4">
        <v>3</v>
      </c>
      <c r="B13" s="14">
        <v>170804230006</v>
      </c>
      <c r="C13" s="10">
        <v>42.22222222222222</v>
      </c>
      <c r="D13" s="35"/>
      <c r="E13" s="10">
        <v>34.54545454545455</v>
      </c>
      <c r="F13" s="80"/>
      <c r="G13" s="27" t="s">
        <v>9</v>
      </c>
      <c r="H13" s="112">
        <v>3</v>
      </c>
      <c r="I13" s="112">
        <v>2</v>
      </c>
      <c r="J13" s="41">
        <v>2</v>
      </c>
      <c r="K13" s="41">
        <v>1</v>
      </c>
      <c r="L13" s="41">
        <v>1</v>
      </c>
      <c r="M13" s="41">
        <v>1</v>
      </c>
      <c r="N13" s="41">
        <v>2</v>
      </c>
      <c r="O13" s="41">
        <v>1</v>
      </c>
      <c r="P13" s="41">
        <v>1</v>
      </c>
      <c r="Q13" s="93"/>
      <c r="R13" s="93"/>
      <c r="S13" s="93"/>
      <c r="T13" s="109">
        <v>3</v>
      </c>
      <c r="U13" s="109">
        <v>3</v>
      </c>
      <c r="V13" s="109">
        <v>2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10">
        <v>41.111111111111114</v>
      </c>
      <c r="D14" s="35"/>
      <c r="E14" s="10">
        <v>39.09090909090909</v>
      </c>
      <c r="F14" s="80"/>
      <c r="G14" s="27" t="s">
        <v>53</v>
      </c>
      <c r="H14" s="112">
        <v>3</v>
      </c>
      <c r="I14" s="112">
        <v>2</v>
      </c>
      <c r="J14" s="41">
        <v>2</v>
      </c>
      <c r="K14" s="41">
        <v>1</v>
      </c>
      <c r="L14" s="41">
        <v>1</v>
      </c>
      <c r="M14" s="41">
        <v>1</v>
      </c>
      <c r="N14" s="41">
        <v>2</v>
      </c>
      <c r="O14" s="41">
        <v>1</v>
      </c>
      <c r="P14" s="41">
        <v>1</v>
      </c>
      <c r="Q14" s="93"/>
      <c r="R14" s="93"/>
      <c r="S14" s="93"/>
      <c r="T14" s="109">
        <v>3</v>
      </c>
      <c r="U14" s="109">
        <v>3</v>
      </c>
      <c r="V14" s="109">
        <v>2</v>
      </c>
      <c r="W14" s="109">
        <v>3</v>
      </c>
      <c r="X14" s="93"/>
    </row>
    <row r="15" spans="1:24" ht="24.75" customHeight="1">
      <c r="A15" s="4">
        <v>5</v>
      </c>
      <c r="B15" s="14">
        <v>170804230008</v>
      </c>
      <c r="C15" s="10">
        <v>40</v>
      </c>
      <c r="D15" s="10"/>
      <c r="E15" s="10">
        <v>37.27272727272727</v>
      </c>
      <c r="F15" s="76"/>
      <c r="G15" s="27" t="s">
        <v>54</v>
      </c>
      <c r="H15" s="112">
        <v>3</v>
      </c>
      <c r="I15" s="112">
        <v>2</v>
      </c>
      <c r="J15" s="41">
        <v>2</v>
      </c>
      <c r="K15" s="41">
        <v>1</v>
      </c>
      <c r="L15" s="41">
        <v>1</v>
      </c>
      <c r="M15" s="41">
        <v>1</v>
      </c>
      <c r="N15" s="41">
        <v>2</v>
      </c>
      <c r="O15" s="41">
        <v>1</v>
      </c>
      <c r="P15" s="41">
        <v>1</v>
      </c>
      <c r="Q15" s="93"/>
      <c r="R15" s="93"/>
      <c r="S15" s="93"/>
      <c r="T15" s="109">
        <v>3</v>
      </c>
      <c r="U15" s="109">
        <v>3</v>
      </c>
      <c r="V15" s="109">
        <v>2</v>
      </c>
      <c r="W15" s="109">
        <v>3</v>
      </c>
      <c r="X15" s="93"/>
    </row>
    <row r="16" spans="1:24" ht="35.25" customHeight="1">
      <c r="A16" s="4">
        <v>6</v>
      </c>
      <c r="B16" s="14">
        <v>170804230009</v>
      </c>
      <c r="C16" s="10">
        <v>33.333333333333336</v>
      </c>
      <c r="D16" s="10"/>
      <c r="E16" s="10">
        <v>25.454545454545453</v>
      </c>
      <c r="F16" s="33"/>
      <c r="G16" s="27" t="s">
        <v>43</v>
      </c>
      <c r="H16" s="20">
        <f>AVERAGE(H11:H15)</f>
        <v>3</v>
      </c>
      <c r="I16" s="20">
        <f aca="true" t="shared" si="0" ref="I16:P16">AVERAGE(I11:I15)</f>
        <v>2.2</v>
      </c>
      <c r="J16" s="20">
        <f t="shared" si="0"/>
        <v>2</v>
      </c>
      <c r="K16" s="20">
        <f t="shared" si="0"/>
        <v>1.2</v>
      </c>
      <c r="L16" s="20">
        <f t="shared" si="0"/>
        <v>1.4</v>
      </c>
      <c r="M16" s="20">
        <f t="shared" si="0"/>
        <v>1</v>
      </c>
      <c r="N16" s="20">
        <f t="shared" si="0"/>
        <v>1.8</v>
      </c>
      <c r="O16" s="20">
        <f t="shared" si="0"/>
        <v>1.4</v>
      </c>
      <c r="P16" s="20">
        <f t="shared" si="0"/>
        <v>1</v>
      </c>
      <c r="Q16" s="20"/>
      <c r="R16" s="20"/>
      <c r="S16" s="20"/>
      <c r="T16" s="20">
        <f>AVERAGE(T11:T15)</f>
        <v>3</v>
      </c>
      <c r="U16" s="20">
        <f>AVERAGE(U11:U15)</f>
        <v>3</v>
      </c>
      <c r="V16" s="20">
        <f>AVERAGE(V11:V15)</f>
        <v>2</v>
      </c>
      <c r="W16" s="20">
        <f>AVERAGE(W11:W15)</f>
        <v>3</v>
      </c>
      <c r="X16" s="20"/>
    </row>
    <row r="17" spans="1:25" ht="37.5" customHeight="1">
      <c r="A17" s="4">
        <v>7</v>
      </c>
      <c r="B17" s="14">
        <v>170804230010</v>
      </c>
      <c r="C17" s="10">
        <v>40</v>
      </c>
      <c r="D17" s="10"/>
      <c r="E17" s="10">
        <v>36.36363636363637</v>
      </c>
      <c r="F17" s="33"/>
      <c r="G17" s="107" t="s">
        <v>45</v>
      </c>
      <c r="H17" s="85">
        <f>(71.43*H16)/100</f>
        <v>2.1429</v>
      </c>
      <c r="I17" s="85">
        <f aca="true" t="shared" si="1" ref="I17:P17">(71.43*I16)/100</f>
        <v>1.57146</v>
      </c>
      <c r="J17" s="85">
        <f t="shared" si="1"/>
        <v>1.4286</v>
      </c>
      <c r="K17" s="85">
        <f t="shared" si="1"/>
        <v>0.85716</v>
      </c>
      <c r="L17" s="85">
        <f t="shared" si="1"/>
        <v>1.0000200000000001</v>
      </c>
      <c r="M17" s="85">
        <f t="shared" si="1"/>
        <v>0.7143</v>
      </c>
      <c r="N17" s="85">
        <f t="shared" si="1"/>
        <v>1.28574</v>
      </c>
      <c r="O17" s="85">
        <f t="shared" si="1"/>
        <v>1.0000200000000001</v>
      </c>
      <c r="P17" s="85">
        <f t="shared" si="1"/>
        <v>0.7143</v>
      </c>
      <c r="Q17" s="85"/>
      <c r="R17" s="85"/>
      <c r="S17" s="85"/>
      <c r="T17" s="85">
        <f>(71.43*T16)/100</f>
        <v>2.1429</v>
      </c>
      <c r="U17" s="85">
        <f>(71.43*U16)/100</f>
        <v>2.1429</v>
      </c>
      <c r="V17" s="85">
        <f>(71.43*V16)/100</f>
        <v>1.4286</v>
      </c>
      <c r="W17" s="85">
        <f>(71.43*W16)/100</f>
        <v>2.1429</v>
      </c>
      <c r="X17" s="85"/>
      <c r="Y17" s="55"/>
    </row>
    <row r="18" spans="1:6" ht="24.75" customHeight="1">
      <c r="A18" s="4">
        <v>8</v>
      </c>
      <c r="B18" s="14">
        <v>170804230011</v>
      </c>
      <c r="C18" s="10">
        <v>31.11111111111111</v>
      </c>
      <c r="D18" s="10"/>
      <c r="E18" s="10">
        <v>22.727272727272727</v>
      </c>
      <c r="F18" s="33"/>
    </row>
    <row r="19" spans="1:22" ht="40.5" customHeight="1">
      <c r="A19" s="4">
        <v>9</v>
      </c>
      <c r="B19" s="14">
        <v>170804230012</v>
      </c>
      <c r="C19" s="10">
        <v>30</v>
      </c>
      <c r="D19" s="10"/>
      <c r="E19" s="10">
        <v>25.454545454545453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32.22222222222222</v>
      </c>
      <c r="D20" s="10"/>
      <c r="E20" s="10">
        <v>33.63636363636363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42.22222222222222</v>
      </c>
      <c r="D21" s="10"/>
      <c r="E21" s="10">
        <v>44.54545454545455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41.111111111111114</v>
      </c>
      <c r="D22" s="10"/>
      <c r="E22" s="10">
        <v>39.09090909090909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31.11111111111111</v>
      </c>
      <c r="D23" s="10"/>
      <c r="E23" s="10">
        <v>29.09090909090909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45.55555555555556</v>
      </c>
      <c r="D24" s="70"/>
      <c r="E24" s="10">
        <v>46.36363636363637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9">
      <selection activeCell="X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120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121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122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33.333333333333336</v>
      </c>
      <c r="D11" s="10">
        <f>COUNTIF(C11:C24,"&gt;="&amp;D10)</f>
        <v>11</v>
      </c>
      <c r="E11" s="10">
        <v>32.72727272727273</v>
      </c>
      <c r="F11" s="32">
        <f>COUNTIF(E11:E24,"&gt;="&amp;F10)</f>
        <v>10</v>
      </c>
      <c r="G11" s="27" t="s">
        <v>6</v>
      </c>
      <c r="H11" s="109">
        <v>3</v>
      </c>
      <c r="I11" s="109">
        <v>1</v>
      </c>
      <c r="J11" s="109">
        <v>1</v>
      </c>
      <c r="K11" s="109">
        <v>1</v>
      </c>
      <c r="L11" s="109">
        <v>1</v>
      </c>
      <c r="M11" s="109">
        <v>1</v>
      </c>
      <c r="N11" s="109"/>
      <c r="O11" s="109"/>
      <c r="P11" s="109">
        <v>1</v>
      </c>
      <c r="Q11" s="109"/>
      <c r="R11" s="109"/>
      <c r="S11" s="109"/>
      <c r="T11" s="109">
        <v>3</v>
      </c>
      <c r="U11" s="109">
        <v>2</v>
      </c>
      <c r="V11" s="109">
        <v>1</v>
      </c>
      <c r="W11" s="109">
        <v>1</v>
      </c>
      <c r="X11" s="41"/>
    </row>
    <row r="12" spans="1:24" ht="24.75" customHeight="1">
      <c r="A12" s="4">
        <v>2</v>
      </c>
      <c r="B12" s="14">
        <v>170804230004</v>
      </c>
      <c r="C12" s="10">
        <v>36.666666666666664</v>
      </c>
      <c r="D12" s="61">
        <f>(11/14)*100</f>
        <v>78.57142857142857</v>
      </c>
      <c r="E12" s="10">
        <v>38.18181818181818</v>
      </c>
      <c r="F12" s="81">
        <f>(10/14)*100</f>
        <v>71.42857142857143</v>
      </c>
      <c r="G12" s="27" t="s">
        <v>7</v>
      </c>
      <c r="H12" s="112">
        <v>3</v>
      </c>
      <c r="I12" s="109">
        <v>1</v>
      </c>
      <c r="J12" s="109">
        <v>1</v>
      </c>
      <c r="K12" s="109">
        <v>1</v>
      </c>
      <c r="L12" s="109">
        <v>1</v>
      </c>
      <c r="M12" s="109">
        <v>1</v>
      </c>
      <c r="N12" s="109"/>
      <c r="O12" s="109"/>
      <c r="P12" s="109">
        <v>1</v>
      </c>
      <c r="Q12" s="109"/>
      <c r="R12" s="94"/>
      <c r="S12" s="109"/>
      <c r="T12" s="109">
        <v>3</v>
      </c>
      <c r="U12" s="94">
        <v>2</v>
      </c>
      <c r="V12" s="109">
        <v>1</v>
      </c>
      <c r="W12" s="109">
        <v>1</v>
      </c>
      <c r="X12" s="41"/>
    </row>
    <row r="13" spans="1:24" ht="24.75" customHeight="1">
      <c r="A13" s="4">
        <v>3</v>
      </c>
      <c r="B13" s="14">
        <v>170804230006</v>
      </c>
      <c r="C13" s="10">
        <v>34.44444444444444</v>
      </c>
      <c r="D13" s="35"/>
      <c r="E13" s="10">
        <v>36.36363636363637</v>
      </c>
      <c r="F13" s="80"/>
      <c r="G13" s="27" t="s">
        <v>9</v>
      </c>
      <c r="H13" s="112">
        <v>3</v>
      </c>
      <c r="I13" s="109">
        <v>1</v>
      </c>
      <c r="J13" s="109">
        <v>1</v>
      </c>
      <c r="K13" s="109">
        <v>1</v>
      </c>
      <c r="L13" s="109">
        <v>1</v>
      </c>
      <c r="M13" s="109">
        <v>1</v>
      </c>
      <c r="N13" s="109"/>
      <c r="O13" s="109"/>
      <c r="P13" s="109">
        <v>1</v>
      </c>
      <c r="Q13" s="109"/>
      <c r="R13" s="109"/>
      <c r="S13" s="109"/>
      <c r="T13" s="109">
        <v>3</v>
      </c>
      <c r="U13" s="109">
        <v>2</v>
      </c>
      <c r="V13" s="109">
        <v>1</v>
      </c>
      <c r="W13" s="109">
        <v>1</v>
      </c>
      <c r="X13" s="93"/>
    </row>
    <row r="14" spans="1:24" ht="24.75" customHeight="1">
      <c r="A14" s="4">
        <v>4</v>
      </c>
      <c r="B14" s="14">
        <v>170804230007</v>
      </c>
      <c r="C14" s="10">
        <v>42.22222222222222</v>
      </c>
      <c r="D14" s="35"/>
      <c r="E14" s="10">
        <v>43.63636363636363</v>
      </c>
      <c r="F14" s="80"/>
      <c r="G14" s="27" t="s">
        <v>43</v>
      </c>
      <c r="H14" s="20">
        <f aca="true" t="shared" si="0" ref="H14:M14">AVERAGE(H11:H13)</f>
        <v>3</v>
      </c>
      <c r="I14" s="20">
        <f t="shared" si="0"/>
        <v>1</v>
      </c>
      <c r="J14" s="20">
        <f t="shared" si="0"/>
        <v>1</v>
      </c>
      <c r="K14" s="20">
        <f t="shared" si="0"/>
        <v>1</v>
      </c>
      <c r="L14" s="20">
        <f t="shared" si="0"/>
        <v>1</v>
      </c>
      <c r="M14" s="20">
        <f t="shared" si="0"/>
        <v>1</v>
      </c>
      <c r="N14" s="20"/>
      <c r="O14" s="20"/>
      <c r="P14" s="20">
        <f>AVERAGE(P11:P13)</f>
        <v>1</v>
      </c>
      <c r="Q14" s="20"/>
      <c r="R14" s="20"/>
      <c r="S14" s="20"/>
      <c r="T14" s="20">
        <f>AVERAGE(T11:T13)</f>
        <v>3</v>
      </c>
      <c r="U14" s="20">
        <f>AVERAGE(U11:U13)</f>
        <v>2</v>
      </c>
      <c r="V14" s="20">
        <f>AVERAGE(V11:V13)</f>
        <v>1</v>
      </c>
      <c r="W14" s="20">
        <f>AVERAGE(W11:W13)</f>
        <v>1</v>
      </c>
      <c r="X14" s="20"/>
    </row>
    <row r="15" spans="1:24" ht="24.75" customHeight="1">
      <c r="A15" s="4">
        <v>5</v>
      </c>
      <c r="B15" s="14">
        <v>170804230008</v>
      </c>
      <c r="C15" s="10">
        <v>33.333333333333336</v>
      </c>
      <c r="D15" s="10"/>
      <c r="E15" s="10">
        <v>36.36363636363637</v>
      </c>
      <c r="F15" s="76"/>
      <c r="G15" s="107" t="s">
        <v>45</v>
      </c>
      <c r="H15" s="85">
        <f aca="true" t="shared" si="1" ref="H15:M15">(75*H14)/100</f>
        <v>2.25</v>
      </c>
      <c r="I15" s="85">
        <f t="shared" si="1"/>
        <v>0.75</v>
      </c>
      <c r="J15" s="85">
        <f t="shared" si="1"/>
        <v>0.75</v>
      </c>
      <c r="K15" s="85">
        <f t="shared" si="1"/>
        <v>0.75</v>
      </c>
      <c r="L15" s="85">
        <f t="shared" si="1"/>
        <v>0.75</v>
      </c>
      <c r="M15" s="85">
        <f t="shared" si="1"/>
        <v>0.75</v>
      </c>
      <c r="N15" s="85"/>
      <c r="O15" s="85"/>
      <c r="P15" s="85">
        <f>(75*P14)/100</f>
        <v>0.75</v>
      </c>
      <c r="Q15" s="85"/>
      <c r="R15" s="85"/>
      <c r="S15" s="85"/>
      <c r="T15" s="85">
        <f>(75*T14)/100</f>
        <v>2.25</v>
      </c>
      <c r="U15" s="85">
        <f>(75*U14)/100</f>
        <v>1.5</v>
      </c>
      <c r="V15" s="85">
        <f>(75*V14)/100</f>
        <v>0.75</v>
      </c>
      <c r="W15" s="85">
        <f>(75*W14)/100</f>
        <v>0.75</v>
      </c>
      <c r="X15" s="85"/>
    </row>
    <row r="16" spans="1:7" ht="35.25" customHeight="1">
      <c r="A16" s="4">
        <v>6</v>
      </c>
      <c r="B16" s="14">
        <v>170804230009</v>
      </c>
      <c r="C16" s="10">
        <v>27.77777777777778</v>
      </c>
      <c r="D16" s="10"/>
      <c r="E16" s="10">
        <v>19.09090909090909</v>
      </c>
      <c r="F16" s="33"/>
      <c r="G16" s="1"/>
    </row>
    <row r="17" spans="1:25" ht="37.5" customHeight="1">
      <c r="A17" s="4">
        <v>7</v>
      </c>
      <c r="B17" s="14">
        <v>170804230010</v>
      </c>
      <c r="C17" s="10">
        <v>30</v>
      </c>
      <c r="D17" s="10"/>
      <c r="E17" s="10">
        <v>30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26.666666666666668</v>
      </c>
      <c r="D18" s="10"/>
      <c r="E18" s="10">
        <v>19.09090909090909</v>
      </c>
      <c r="F18" s="33"/>
    </row>
    <row r="19" spans="1:22" ht="40.5" customHeight="1">
      <c r="A19" s="4">
        <v>9</v>
      </c>
      <c r="B19" s="14">
        <v>170804230012</v>
      </c>
      <c r="C19" s="10">
        <v>27.77777777777778</v>
      </c>
      <c r="D19" s="10"/>
      <c r="E19" s="10">
        <v>22.727272727272727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31.11111111111111</v>
      </c>
      <c r="D20" s="10"/>
      <c r="E20" s="10">
        <v>23.636363636363637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34.44444444444444</v>
      </c>
      <c r="D21" s="10"/>
      <c r="E21" s="10">
        <v>38.18181818181818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35.55555555555556</v>
      </c>
      <c r="D22" s="10"/>
      <c r="E22" s="10">
        <v>38.18181818181818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30</v>
      </c>
      <c r="D23" s="10"/>
      <c r="E23" s="10">
        <v>30.90909090909091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33.333333333333336</v>
      </c>
      <c r="D24" s="70"/>
      <c r="E24" s="10">
        <v>41.81818181818182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123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124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125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85.71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71.425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34.44444444444444</v>
      </c>
      <c r="D11" s="10">
        <f>COUNTIF(C11:C24,"&gt;="&amp;D10)</f>
        <v>8</v>
      </c>
      <c r="E11" s="10">
        <v>33.63636363636363</v>
      </c>
      <c r="F11" s="32">
        <f>COUNTIF(E11:E24,"&gt;="&amp;F10)</f>
        <v>12</v>
      </c>
      <c r="G11" s="27" t="s">
        <v>6</v>
      </c>
      <c r="H11" s="109">
        <v>3</v>
      </c>
      <c r="I11" s="109">
        <v>2</v>
      </c>
      <c r="J11" s="41">
        <v>3</v>
      </c>
      <c r="K11" s="41">
        <v>1</v>
      </c>
      <c r="L11" s="41">
        <v>2</v>
      </c>
      <c r="M11" s="41">
        <v>1</v>
      </c>
      <c r="N11" s="41">
        <v>2</v>
      </c>
      <c r="O11" s="41">
        <v>2</v>
      </c>
      <c r="P11" s="41">
        <v>1</v>
      </c>
      <c r="Q11" s="48"/>
      <c r="R11" s="48"/>
      <c r="S11" s="48"/>
      <c r="T11" s="109">
        <v>3</v>
      </c>
      <c r="U11" s="109">
        <v>3</v>
      </c>
      <c r="V11" s="109">
        <v>2</v>
      </c>
      <c r="W11" s="109">
        <v>3</v>
      </c>
      <c r="X11" s="41"/>
    </row>
    <row r="12" spans="1:24" ht="24.75" customHeight="1">
      <c r="A12" s="4">
        <v>2</v>
      </c>
      <c r="B12" s="14">
        <v>170804230004</v>
      </c>
      <c r="C12" s="10">
        <v>38.888888888888886</v>
      </c>
      <c r="D12" s="61">
        <f>(8/14)*100</f>
        <v>57.14285714285714</v>
      </c>
      <c r="E12" s="10">
        <v>44.5454545454545</v>
      </c>
      <c r="F12" s="81">
        <f>(12/14)*100</f>
        <v>85.71428571428571</v>
      </c>
      <c r="G12" s="27" t="s">
        <v>7</v>
      </c>
      <c r="H12" s="112">
        <v>3</v>
      </c>
      <c r="I12" s="112">
        <v>2</v>
      </c>
      <c r="J12" s="41">
        <v>1</v>
      </c>
      <c r="K12" s="41">
        <v>1</v>
      </c>
      <c r="L12" s="41">
        <v>2</v>
      </c>
      <c r="M12" s="41">
        <v>1</v>
      </c>
      <c r="N12" s="41">
        <v>1</v>
      </c>
      <c r="O12" s="41">
        <v>2</v>
      </c>
      <c r="P12" s="41">
        <v>1</v>
      </c>
      <c r="Q12" s="25"/>
      <c r="R12" s="25"/>
      <c r="S12" s="25"/>
      <c r="T12" s="109">
        <v>3</v>
      </c>
      <c r="U12" s="109">
        <v>3</v>
      </c>
      <c r="V12" s="109">
        <v>2</v>
      </c>
      <c r="W12" s="109">
        <v>3</v>
      </c>
      <c r="X12" s="41"/>
    </row>
    <row r="13" spans="1:24" ht="24.75" customHeight="1">
      <c r="A13" s="4">
        <v>3</v>
      </c>
      <c r="B13" s="14">
        <v>170804230006</v>
      </c>
      <c r="C13" s="10">
        <v>36.666666666666664</v>
      </c>
      <c r="D13" s="35"/>
      <c r="E13" s="10">
        <v>40.90909090909091</v>
      </c>
      <c r="F13" s="80"/>
      <c r="G13" s="27" t="s">
        <v>9</v>
      </c>
      <c r="H13" s="112">
        <v>3</v>
      </c>
      <c r="I13" s="112">
        <v>2</v>
      </c>
      <c r="J13" s="41">
        <v>2</v>
      </c>
      <c r="K13" s="41">
        <v>1</v>
      </c>
      <c r="L13" s="41">
        <v>1</v>
      </c>
      <c r="M13" s="41">
        <v>1</v>
      </c>
      <c r="N13" s="41">
        <v>2</v>
      </c>
      <c r="O13" s="41">
        <v>1</v>
      </c>
      <c r="P13" s="41">
        <v>1</v>
      </c>
      <c r="Q13" s="93"/>
      <c r="R13" s="93"/>
      <c r="S13" s="93"/>
      <c r="T13" s="109">
        <v>3</v>
      </c>
      <c r="U13" s="109">
        <v>3</v>
      </c>
      <c r="V13" s="109">
        <v>2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10">
        <v>38.888888888888886</v>
      </c>
      <c r="D14" s="35"/>
      <c r="E14" s="10">
        <v>40.90909090909091</v>
      </c>
      <c r="F14" s="80"/>
      <c r="G14" s="27" t="s">
        <v>43</v>
      </c>
      <c r="H14" s="20">
        <f>AVERAGE(H11:H13)</f>
        <v>3</v>
      </c>
      <c r="I14" s="20">
        <f aca="true" t="shared" si="0" ref="I14:V14">AVERAGE(I11:I13)</f>
        <v>2</v>
      </c>
      <c r="J14" s="20">
        <f t="shared" si="0"/>
        <v>2</v>
      </c>
      <c r="K14" s="20">
        <f t="shared" si="0"/>
        <v>1</v>
      </c>
      <c r="L14" s="20">
        <f t="shared" si="0"/>
        <v>1.6666666666666667</v>
      </c>
      <c r="M14" s="20">
        <f t="shared" si="0"/>
        <v>1</v>
      </c>
      <c r="N14" s="20">
        <f t="shared" si="0"/>
        <v>1.6666666666666667</v>
      </c>
      <c r="O14" s="20">
        <f t="shared" si="0"/>
        <v>1.6666666666666667</v>
      </c>
      <c r="P14" s="20">
        <f t="shared" si="0"/>
        <v>1</v>
      </c>
      <c r="Q14" s="20"/>
      <c r="R14" s="20"/>
      <c r="S14" s="20"/>
      <c r="T14" s="20">
        <f t="shared" si="0"/>
        <v>3</v>
      </c>
      <c r="U14" s="20">
        <f t="shared" si="0"/>
        <v>3</v>
      </c>
      <c r="V14" s="20">
        <f t="shared" si="0"/>
        <v>2</v>
      </c>
      <c r="W14" s="20">
        <f>AVERAGE(W11:W13)</f>
        <v>3</v>
      </c>
      <c r="X14" s="20"/>
    </row>
    <row r="15" spans="1:24" ht="24.75" customHeight="1">
      <c r="A15" s="4">
        <v>5</v>
      </c>
      <c r="B15" s="14">
        <v>170804230008</v>
      </c>
      <c r="C15" s="10">
        <v>31.11111111111111</v>
      </c>
      <c r="D15" s="10"/>
      <c r="E15" s="10">
        <v>38.18181818181818</v>
      </c>
      <c r="F15" s="76"/>
      <c r="G15" s="107" t="s">
        <v>45</v>
      </c>
      <c r="H15" s="85">
        <f>(71.43*H14)/100</f>
        <v>2.1429</v>
      </c>
      <c r="I15" s="85">
        <f aca="true" t="shared" si="1" ref="I15:V15">(71.43*I14)/100</f>
        <v>1.4286</v>
      </c>
      <c r="J15" s="85">
        <f t="shared" si="1"/>
        <v>1.4286</v>
      </c>
      <c r="K15" s="85">
        <f t="shared" si="1"/>
        <v>0.7143</v>
      </c>
      <c r="L15" s="85">
        <f t="shared" si="1"/>
        <v>1.1905000000000001</v>
      </c>
      <c r="M15" s="85">
        <f t="shared" si="1"/>
        <v>0.7143</v>
      </c>
      <c r="N15" s="85">
        <f t="shared" si="1"/>
        <v>1.1905000000000001</v>
      </c>
      <c r="O15" s="85">
        <f t="shared" si="1"/>
        <v>1.1905000000000001</v>
      </c>
      <c r="P15" s="85">
        <f t="shared" si="1"/>
        <v>0.7143</v>
      </c>
      <c r="Q15" s="85"/>
      <c r="R15" s="85"/>
      <c r="S15" s="85"/>
      <c r="T15" s="85">
        <f t="shared" si="1"/>
        <v>2.1429</v>
      </c>
      <c r="U15" s="85">
        <f t="shared" si="1"/>
        <v>2.1429</v>
      </c>
      <c r="V15" s="85">
        <f t="shared" si="1"/>
        <v>1.4286</v>
      </c>
      <c r="W15" s="85">
        <f>(71.43*W14)/100</f>
        <v>2.1429</v>
      </c>
      <c r="X15" s="85"/>
    </row>
    <row r="16" spans="1:6" ht="35.25" customHeight="1">
      <c r="A16" s="4">
        <v>6</v>
      </c>
      <c r="B16" s="14">
        <v>170804230009</v>
      </c>
      <c r="C16" s="10">
        <v>28.88888888888889</v>
      </c>
      <c r="D16" s="10"/>
      <c r="E16" s="10">
        <v>25.454545454545453</v>
      </c>
      <c r="F16" s="33"/>
    </row>
    <row r="17" spans="1:25" ht="37.5" customHeight="1">
      <c r="A17" s="4">
        <v>7</v>
      </c>
      <c r="B17" s="14">
        <v>170804230010</v>
      </c>
      <c r="C17" s="10">
        <v>31.11111111111111</v>
      </c>
      <c r="D17" s="10"/>
      <c r="E17" s="10">
        <v>39.09090909090909</v>
      </c>
      <c r="F17" s="33"/>
      <c r="Y17" s="55"/>
    </row>
    <row r="18" spans="1:6" ht="24.75" customHeight="1">
      <c r="A18" s="4">
        <v>8</v>
      </c>
      <c r="B18" s="14">
        <v>170804230011</v>
      </c>
      <c r="C18" s="10">
        <v>28.88888888888889</v>
      </c>
      <c r="D18" s="10"/>
      <c r="E18" s="10">
        <v>32.72727272727273</v>
      </c>
      <c r="F18" s="33"/>
    </row>
    <row r="19" spans="1:22" ht="40.5" customHeight="1">
      <c r="A19" s="4">
        <v>9</v>
      </c>
      <c r="B19" s="14">
        <v>170804230012</v>
      </c>
      <c r="C19" s="10">
        <v>28.88888888888889</v>
      </c>
      <c r="D19" s="10"/>
      <c r="E19" s="10">
        <v>30.90909090909091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30</v>
      </c>
      <c r="D20" s="10"/>
      <c r="E20" s="10">
        <v>35.45454545454545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37.77777777777778</v>
      </c>
      <c r="D21" s="10"/>
      <c r="E21" s="10">
        <v>40.90909090909091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40</v>
      </c>
      <c r="D22" s="10"/>
      <c r="E22" s="10">
        <v>39.09090909090909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35.55555555555556</v>
      </c>
      <c r="D23" s="10"/>
      <c r="E23" s="10">
        <v>34.54545454545455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41.111111111111114</v>
      </c>
      <c r="D24" s="70"/>
      <c r="E24" s="10">
        <v>42.72727272727273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126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128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127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71.43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19">
        <v>38.88888888888889</v>
      </c>
      <c r="D11" s="10">
        <f>COUNTIF(C11:C24,"&gt;="&amp;D10)</f>
        <v>11</v>
      </c>
      <c r="E11" s="119">
        <v>31.818181818181817</v>
      </c>
      <c r="F11" s="32">
        <f>COUNTIF(E11:E24,"&gt;="&amp;F10)</f>
        <v>9</v>
      </c>
      <c r="G11" s="27" t="s">
        <v>6</v>
      </c>
      <c r="H11" s="109">
        <v>3</v>
      </c>
      <c r="I11" s="109">
        <v>3</v>
      </c>
      <c r="J11" s="111"/>
      <c r="K11" s="111"/>
      <c r="L11" s="111"/>
      <c r="M11" s="111"/>
      <c r="N11" s="41"/>
      <c r="O11" s="41"/>
      <c r="P11" s="41"/>
      <c r="Q11" s="48"/>
      <c r="R11" s="48"/>
      <c r="S11" s="48"/>
      <c r="T11" s="38"/>
      <c r="U11" s="38"/>
      <c r="V11" s="38"/>
      <c r="W11" s="38"/>
      <c r="X11" s="41"/>
    </row>
    <row r="12" spans="1:24" ht="24.75" customHeight="1">
      <c r="A12" s="4">
        <v>2</v>
      </c>
      <c r="B12" s="14">
        <v>170804230004</v>
      </c>
      <c r="C12" s="119">
        <v>38.88888888888889</v>
      </c>
      <c r="D12" s="61">
        <f>(11/14)*100</f>
        <v>78.57142857142857</v>
      </c>
      <c r="E12" s="119">
        <v>39.09090909090909</v>
      </c>
      <c r="F12" s="81">
        <f>(9/14)*100</f>
        <v>64.28571428571429</v>
      </c>
      <c r="G12" s="27" t="s">
        <v>7</v>
      </c>
      <c r="H12" s="112">
        <v>3</v>
      </c>
      <c r="I12" s="112">
        <v>3</v>
      </c>
      <c r="J12" s="111"/>
      <c r="K12" s="111"/>
      <c r="L12" s="111"/>
      <c r="M12" s="111"/>
      <c r="N12" s="41"/>
      <c r="O12" s="41"/>
      <c r="P12" s="41"/>
      <c r="Q12" s="25"/>
      <c r="R12" s="25"/>
      <c r="S12" s="25"/>
      <c r="T12" s="38"/>
      <c r="U12" s="38"/>
      <c r="V12" s="38"/>
      <c r="W12" s="38"/>
      <c r="X12" s="41"/>
    </row>
    <row r="13" spans="1:24" ht="24.75" customHeight="1">
      <c r="A13" s="4">
        <v>3</v>
      </c>
      <c r="B13" s="14">
        <v>170804230006</v>
      </c>
      <c r="C13" s="119">
        <v>34.44444444444444</v>
      </c>
      <c r="D13" s="35"/>
      <c r="E13" s="119">
        <v>39.09090909090909</v>
      </c>
      <c r="F13" s="80"/>
      <c r="G13" s="27" t="s">
        <v>9</v>
      </c>
      <c r="H13" s="112">
        <v>3</v>
      </c>
      <c r="I13" s="112">
        <v>3</v>
      </c>
      <c r="J13" s="111"/>
      <c r="K13" s="111"/>
      <c r="L13" s="109">
        <v>1</v>
      </c>
      <c r="M13" s="111"/>
      <c r="N13" s="41"/>
      <c r="O13" s="41"/>
      <c r="P13" s="41"/>
      <c r="Q13" s="93"/>
      <c r="R13" s="93"/>
      <c r="S13" s="93"/>
      <c r="T13" s="41">
        <v>1</v>
      </c>
      <c r="U13" s="41">
        <v>1</v>
      </c>
      <c r="V13" s="41">
        <v>3</v>
      </c>
      <c r="W13" s="41">
        <v>1</v>
      </c>
      <c r="X13" s="93"/>
    </row>
    <row r="14" spans="1:24" ht="24.75" customHeight="1">
      <c r="A14" s="4">
        <v>4</v>
      </c>
      <c r="B14" s="14">
        <v>170804230007</v>
      </c>
      <c r="C14" s="119">
        <v>41.11111111111111</v>
      </c>
      <c r="D14" s="35"/>
      <c r="E14" s="119">
        <v>40</v>
      </c>
      <c r="F14" s="80"/>
      <c r="G14" s="27" t="s">
        <v>43</v>
      </c>
      <c r="H14" s="20">
        <f>AVERAGE(H11:H13)</f>
        <v>3</v>
      </c>
      <c r="I14" s="20">
        <f>AVERAGE(I11:I13)</f>
        <v>3</v>
      </c>
      <c r="J14" s="20"/>
      <c r="K14" s="20"/>
      <c r="L14" s="20">
        <f>AVERAGE(L11:L13)</f>
        <v>1</v>
      </c>
      <c r="M14" s="20"/>
      <c r="N14" s="20"/>
      <c r="O14" s="20"/>
      <c r="P14" s="20"/>
      <c r="Q14" s="20"/>
      <c r="R14" s="20"/>
      <c r="S14" s="20"/>
      <c r="T14" s="20">
        <f>AVERAGE(T11:T13)</f>
        <v>1</v>
      </c>
      <c r="U14" s="20">
        <f>AVERAGE(U11:U13)</f>
        <v>1</v>
      </c>
      <c r="V14" s="20">
        <f>AVERAGE(V11:V13)</f>
        <v>3</v>
      </c>
      <c r="W14" s="20">
        <f>AVERAGE(W11:W13)</f>
        <v>1</v>
      </c>
      <c r="X14" s="20"/>
    </row>
    <row r="15" spans="1:24" ht="24.75" customHeight="1">
      <c r="A15" s="4">
        <v>5</v>
      </c>
      <c r="B15" s="14">
        <v>170804230008</v>
      </c>
      <c r="C15" s="119">
        <v>33.33333333333333</v>
      </c>
      <c r="D15" s="10"/>
      <c r="E15" s="119">
        <v>30</v>
      </c>
      <c r="F15" s="76"/>
      <c r="G15" s="107" t="s">
        <v>45</v>
      </c>
      <c r="H15" s="85">
        <f>(71.43*H14)/100</f>
        <v>2.1429</v>
      </c>
      <c r="I15" s="85">
        <f>(71.43*I14)/100</f>
        <v>2.1429</v>
      </c>
      <c r="J15" s="85"/>
      <c r="K15" s="85"/>
      <c r="L15" s="85">
        <f>(71.43*L14)/100</f>
        <v>0.7143</v>
      </c>
      <c r="M15" s="85"/>
      <c r="N15" s="85"/>
      <c r="O15" s="85"/>
      <c r="P15" s="85"/>
      <c r="Q15" s="85"/>
      <c r="R15" s="85"/>
      <c r="S15" s="85"/>
      <c r="T15" s="85">
        <f>(71.43*T14)/100</f>
        <v>0.7143</v>
      </c>
      <c r="U15" s="85">
        <f>(71.43*U14)/100</f>
        <v>0.7143</v>
      </c>
      <c r="V15" s="85">
        <f>(71.43*V14)/100</f>
        <v>2.1429</v>
      </c>
      <c r="W15" s="85">
        <f>(71.43*W14)/100</f>
        <v>0.7143</v>
      </c>
      <c r="X15" s="85"/>
    </row>
    <row r="16" spans="1:6" ht="35.25" customHeight="1">
      <c r="A16" s="4">
        <v>6</v>
      </c>
      <c r="B16" s="14">
        <v>170804230009</v>
      </c>
      <c r="C16" s="119">
        <v>31.11111111111111</v>
      </c>
      <c r="D16" s="10"/>
      <c r="E16" s="119">
        <v>22.727272727272727</v>
      </c>
      <c r="F16" s="33"/>
    </row>
    <row r="17" spans="1:25" ht="37.5" customHeight="1">
      <c r="A17" s="4">
        <v>7</v>
      </c>
      <c r="B17" s="14">
        <v>170804230010</v>
      </c>
      <c r="C17" s="119">
        <v>30</v>
      </c>
      <c r="D17" s="10"/>
      <c r="E17" s="119">
        <v>30</v>
      </c>
      <c r="F17" s="33"/>
      <c r="Y17" s="55"/>
    </row>
    <row r="18" spans="1:6" ht="24.75" customHeight="1">
      <c r="A18" s="4">
        <v>8</v>
      </c>
      <c r="B18" s="14">
        <v>170804230011</v>
      </c>
      <c r="C18" s="119">
        <v>28.888888888888886</v>
      </c>
      <c r="D18" s="10"/>
      <c r="E18" s="119">
        <v>23.636363636363637</v>
      </c>
      <c r="F18" s="33"/>
    </row>
    <row r="19" spans="1:22" ht="40.5" customHeight="1">
      <c r="A19" s="4">
        <v>9</v>
      </c>
      <c r="B19" s="14">
        <v>170804230012</v>
      </c>
      <c r="C19" s="119">
        <v>28.888888888888886</v>
      </c>
      <c r="D19" s="10"/>
      <c r="E19" s="119">
        <v>24.545454545454547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19">
        <v>33.33333333333333</v>
      </c>
      <c r="D20" s="10"/>
      <c r="E20" s="119">
        <v>28.18181818181818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19">
        <v>33.33333333333333</v>
      </c>
      <c r="D21" s="10"/>
      <c r="E21" s="119">
        <v>32.72727272727273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19">
        <v>33.33333333333333</v>
      </c>
      <c r="D22" s="10"/>
      <c r="E22" s="119">
        <v>35.45454545454545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19">
        <v>28.888888888888886</v>
      </c>
      <c r="D23" s="10"/>
      <c r="E23" s="119">
        <v>28.18181818181818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19">
        <v>42.22222222222222</v>
      </c>
      <c r="D24" s="70"/>
      <c r="E24" s="119">
        <v>43.63636363636363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3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129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130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131</v>
      </c>
      <c r="B5" s="137"/>
      <c r="C5" s="137"/>
      <c r="D5" s="137"/>
      <c r="E5" s="138"/>
      <c r="F5" s="30"/>
      <c r="G5" s="40" t="s">
        <v>30</v>
      </c>
      <c r="H5" s="35">
        <v>50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60.715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31.538461538461537</v>
      </c>
      <c r="D11" s="10">
        <f>COUNTIF(C11:C24,"&gt;="&amp;D10)</f>
        <v>7</v>
      </c>
      <c r="E11" s="35">
        <v>26.47058823529412</v>
      </c>
      <c r="F11" s="32">
        <f>COUNTIF(E11:E24,"&gt;="&amp;F10)</f>
        <v>10</v>
      </c>
      <c r="G11" s="27" t="s">
        <v>6</v>
      </c>
      <c r="H11" s="109">
        <v>3</v>
      </c>
      <c r="I11" s="109"/>
      <c r="J11" s="109">
        <v>3</v>
      </c>
      <c r="K11" s="109"/>
      <c r="L11" s="109"/>
      <c r="M11" s="109"/>
      <c r="N11" s="109"/>
      <c r="O11" s="109"/>
      <c r="P11" s="41"/>
      <c r="Q11" s="48"/>
      <c r="R11" s="48"/>
      <c r="S11" s="48"/>
      <c r="T11" s="41"/>
      <c r="U11" s="41"/>
      <c r="V11" s="41">
        <v>3</v>
      </c>
      <c r="W11" s="38"/>
      <c r="X11" s="41"/>
    </row>
    <row r="12" spans="1:24" ht="24.75" customHeight="1">
      <c r="A12" s="4">
        <v>2</v>
      </c>
      <c r="B12" s="14">
        <v>170804230004</v>
      </c>
      <c r="C12" s="35">
        <v>33.07692307692307</v>
      </c>
      <c r="D12" s="61">
        <f>(7/14)*100</f>
        <v>50</v>
      </c>
      <c r="E12" s="35">
        <v>38.23529411764706</v>
      </c>
      <c r="F12" s="81">
        <f>(10/14)*100</f>
        <v>71.42857142857143</v>
      </c>
      <c r="G12" s="27" t="s">
        <v>7</v>
      </c>
      <c r="H12" s="112"/>
      <c r="I12" s="112">
        <v>3</v>
      </c>
      <c r="J12" s="109">
        <v>3</v>
      </c>
      <c r="K12" s="109"/>
      <c r="L12" s="109"/>
      <c r="M12" s="109"/>
      <c r="N12" s="109"/>
      <c r="O12" s="109"/>
      <c r="P12" s="41"/>
      <c r="Q12" s="25"/>
      <c r="R12" s="25"/>
      <c r="S12" s="25"/>
      <c r="T12" s="41">
        <v>3</v>
      </c>
      <c r="U12" s="41"/>
      <c r="V12" s="41">
        <v>3</v>
      </c>
      <c r="W12" s="38"/>
      <c r="X12" s="41"/>
    </row>
    <row r="13" spans="1:24" ht="24.75" customHeight="1">
      <c r="A13" s="4">
        <v>3</v>
      </c>
      <c r="B13" s="14">
        <v>170804230006</v>
      </c>
      <c r="C13" s="35">
        <v>26.923076923076923</v>
      </c>
      <c r="D13" s="35"/>
      <c r="E13" s="35">
        <v>30.58823529411765</v>
      </c>
      <c r="F13" s="80"/>
      <c r="G13" s="27" t="s">
        <v>9</v>
      </c>
      <c r="H13" s="112"/>
      <c r="I13" s="112"/>
      <c r="J13" s="109">
        <v>3</v>
      </c>
      <c r="K13" s="109"/>
      <c r="L13" s="109"/>
      <c r="M13" s="109"/>
      <c r="N13" s="109">
        <v>3</v>
      </c>
      <c r="O13" s="109">
        <v>3</v>
      </c>
      <c r="P13" s="41"/>
      <c r="Q13" s="93"/>
      <c r="R13" s="93"/>
      <c r="S13" s="93"/>
      <c r="T13" s="41"/>
      <c r="U13" s="41"/>
      <c r="V13" s="41">
        <v>3</v>
      </c>
      <c r="W13" s="41"/>
      <c r="X13" s="93"/>
    </row>
    <row r="14" spans="1:24" ht="24.75" customHeight="1">
      <c r="A14" s="4">
        <v>4</v>
      </c>
      <c r="B14" s="14">
        <v>170804230007</v>
      </c>
      <c r="C14" s="35">
        <v>40</v>
      </c>
      <c r="D14" s="35"/>
      <c r="E14" s="35">
        <v>42.35294117647059</v>
      </c>
      <c r="F14" s="80"/>
      <c r="G14" s="27" t="s">
        <v>43</v>
      </c>
      <c r="H14" s="79">
        <f>AVERAGE(H11:H13)</f>
        <v>3</v>
      </c>
      <c r="I14" s="79">
        <f>AVERAGE(I11:I13)</f>
        <v>3</v>
      </c>
      <c r="J14" s="79">
        <f>AVERAGE(J11:J13)</f>
        <v>3</v>
      </c>
      <c r="K14" s="79"/>
      <c r="L14" s="79"/>
      <c r="M14" s="79"/>
      <c r="N14" s="79">
        <f>AVERAGE(N11:N13)</f>
        <v>3</v>
      </c>
      <c r="O14" s="79">
        <f>AVERAGE(O11:O13)</f>
        <v>3</v>
      </c>
      <c r="P14" s="79"/>
      <c r="Q14" s="79"/>
      <c r="R14" s="79"/>
      <c r="S14" s="79"/>
      <c r="T14" s="79">
        <f>AVERAGE(T11:T13)</f>
        <v>3</v>
      </c>
      <c r="U14" s="79"/>
      <c r="V14" s="79">
        <f>AVERAGE(V11:V13)</f>
        <v>3</v>
      </c>
      <c r="W14" s="79"/>
      <c r="X14" s="20"/>
    </row>
    <row r="15" spans="1:24" ht="24.75" customHeight="1">
      <c r="A15" s="4">
        <v>5</v>
      </c>
      <c r="B15" s="14">
        <v>170804230008</v>
      </c>
      <c r="C15" s="35">
        <v>25.384615384615383</v>
      </c>
      <c r="D15" s="10"/>
      <c r="E15" s="35">
        <v>36.470588235294116</v>
      </c>
      <c r="F15" s="76"/>
      <c r="G15" s="107" t="s">
        <v>45</v>
      </c>
      <c r="H15" s="85">
        <f>(60.72*H14)/100</f>
        <v>1.8215999999999999</v>
      </c>
      <c r="I15" s="85">
        <f>(60.72*I14)/100</f>
        <v>1.8215999999999999</v>
      </c>
      <c r="J15" s="85">
        <f>(60.72*J14)/100</f>
        <v>1.8215999999999999</v>
      </c>
      <c r="K15" s="85"/>
      <c r="L15" s="85"/>
      <c r="M15" s="85"/>
      <c r="N15" s="85">
        <f>(60.72*N14)/100</f>
        <v>1.8215999999999999</v>
      </c>
      <c r="O15" s="85">
        <f>(60.72*O14)/100</f>
        <v>1.8215999999999999</v>
      </c>
      <c r="P15" s="85"/>
      <c r="Q15" s="85"/>
      <c r="R15" s="85"/>
      <c r="S15" s="85"/>
      <c r="T15" s="85">
        <f>(60.72*T14)/100</f>
        <v>1.8215999999999999</v>
      </c>
      <c r="U15" s="85"/>
      <c r="V15" s="85">
        <f>(60.72*V14)/100</f>
        <v>1.8215999999999999</v>
      </c>
      <c r="W15" s="85"/>
      <c r="X15" s="85"/>
    </row>
    <row r="16" spans="1:6" ht="35.25" customHeight="1">
      <c r="A16" s="4">
        <v>6</v>
      </c>
      <c r="B16" s="14">
        <v>170804230009</v>
      </c>
      <c r="C16" s="35">
        <v>25.384615384615383</v>
      </c>
      <c r="D16" s="10"/>
      <c r="E16" s="35">
        <v>22.941176470588236</v>
      </c>
      <c r="F16" s="33"/>
    </row>
    <row r="17" spans="1:25" ht="37.5" customHeight="1">
      <c r="A17" s="4">
        <v>7</v>
      </c>
      <c r="B17" s="14">
        <v>170804230010</v>
      </c>
      <c r="C17" s="35">
        <v>33.07692307692307</v>
      </c>
      <c r="D17" s="10"/>
      <c r="E17" s="35">
        <v>37.05882352941177</v>
      </c>
      <c r="F17" s="33"/>
      <c r="Y17" s="55"/>
    </row>
    <row r="18" spans="1:6" ht="24.75" customHeight="1">
      <c r="A18" s="4">
        <v>8</v>
      </c>
      <c r="B18" s="14">
        <v>170804230011</v>
      </c>
      <c r="C18" s="35">
        <v>25.384615384615383</v>
      </c>
      <c r="D18" s="10"/>
      <c r="E18" s="35">
        <v>21.764705882352942</v>
      </c>
      <c r="F18" s="33"/>
    </row>
    <row r="19" spans="1:22" ht="40.5" customHeight="1">
      <c r="A19" s="4">
        <v>9</v>
      </c>
      <c r="B19" s="14">
        <v>170804230012</v>
      </c>
      <c r="C19" s="35">
        <v>25.384615384615383</v>
      </c>
      <c r="D19" s="10"/>
      <c r="E19" s="35">
        <v>22.35294117647059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27.692307692307693</v>
      </c>
      <c r="D20" s="10"/>
      <c r="E20" s="35">
        <v>31.176470588235293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48</v>
      </c>
      <c r="D21" s="10"/>
      <c r="E21" s="35">
        <v>41.17647058823529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33.84615384615385</v>
      </c>
      <c r="D22" s="10"/>
      <c r="E22" s="35">
        <v>40.588235294117645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25.384615384615383</v>
      </c>
      <c r="D23" s="10"/>
      <c r="E23" s="35">
        <v>33.52941176470588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40</v>
      </c>
      <c r="D24" s="70"/>
      <c r="E24" s="35">
        <v>44.70588235294118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132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133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134</v>
      </c>
      <c r="B5" s="137"/>
      <c r="C5" s="137"/>
      <c r="D5" s="137"/>
      <c r="E5" s="138"/>
      <c r="F5" s="30"/>
      <c r="G5" s="40" t="s">
        <v>30</v>
      </c>
      <c r="H5" s="35">
        <v>35.71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42.855000000000004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22</v>
      </c>
      <c r="D11" s="10">
        <f>COUNTIF(C11:C24,"&gt;="&amp;D10)</f>
        <v>5</v>
      </c>
      <c r="E11" s="10">
        <v>28</v>
      </c>
      <c r="F11" s="32">
        <f>COUNTIF(E11:E24,"&gt;="&amp;F10)</f>
        <v>7</v>
      </c>
      <c r="G11" s="27" t="s">
        <v>6</v>
      </c>
      <c r="H11" s="40">
        <v>3</v>
      </c>
      <c r="I11" s="40">
        <v>3</v>
      </c>
      <c r="J11" s="41">
        <v>2</v>
      </c>
      <c r="K11" s="41">
        <v>1</v>
      </c>
      <c r="L11" s="41">
        <v>2</v>
      </c>
      <c r="M11" s="41">
        <v>2</v>
      </c>
      <c r="N11" s="41">
        <v>1</v>
      </c>
      <c r="O11" s="41">
        <v>1</v>
      </c>
      <c r="P11" s="41">
        <v>1</v>
      </c>
      <c r="Q11" s="48"/>
      <c r="R11" s="48"/>
      <c r="S11" s="48"/>
      <c r="T11" s="41">
        <v>3</v>
      </c>
      <c r="U11" s="41">
        <v>2</v>
      </c>
      <c r="V11" s="41">
        <v>2</v>
      </c>
      <c r="W11" s="41">
        <v>2</v>
      </c>
      <c r="X11" s="41"/>
    </row>
    <row r="12" spans="1:24" ht="24.75" customHeight="1">
      <c r="A12" s="4">
        <v>2</v>
      </c>
      <c r="B12" s="14">
        <v>170804230004</v>
      </c>
      <c r="C12" s="10">
        <v>32</v>
      </c>
      <c r="D12" s="61">
        <f>(5/14)*100</f>
        <v>35.714285714285715</v>
      </c>
      <c r="E12" s="10">
        <v>38</v>
      </c>
      <c r="F12" s="81">
        <f>(7/14)*100</f>
        <v>50</v>
      </c>
      <c r="G12" s="27" t="s">
        <v>7</v>
      </c>
      <c r="H12" s="40">
        <v>3</v>
      </c>
      <c r="I12" s="40">
        <v>3</v>
      </c>
      <c r="J12" s="41">
        <v>2</v>
      </c>
      <c r="K12" s="41">
        <v>1</v>
      </c>
      <c r="L12" s="41">
        <v>2</v>
      </c>
      <c r="M12" s="41">
        <v>2</v>
      </c>
      <c r="N12" s="41">
        <v>1</v>
      </c>
      <c r="O12" s="41">
        <v>1</v>
      </c>
      <c r="P12" s="41">
        <v>1</v>
      </c>
      <c r="Q12" s="25"/>
      <c r="R12" s="25"/>
      <c r="S12" s="25"/>
      <c r="T12" s="41">
        <v>3</v>
      </c>
      <c r="U12" s="41">
        <v>2</v>
      </c>
      <c r="V12" s="41">
        <v>2</v>
      </c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0">
        <v>22</v>
      </c>
      <c r="D13" s="35"/>
      <c r="E13" s="10">
        <v>42</v>
      </c>
      <c r="F13" s="80"/>
      <c r="G13" s="27" t="s">
        <v>9</v>
      </c>
      <c r="H13" s="40">
        <v>3</v>
      </c>
      <c r="I13" s="40">
        <v>3</v>
      </c>
      <c r="J13" s="41">
        <v>2</v>
      </c>
      <c r="K13" s="41">
        <v>1</v>
      </c>
      <c r="L13" s="41">
        <v>2</v>
      </c>
      <c r="M13" s="41">
        <v>2</v>
      </c>
      <c r="N13" s="41">
        <v>1</v>
      </c>
      <c r="O13" s="41">
        <v>1</v>
      </c>
      <c r="P13" s="41">
        <v>1</v>
      </c>
      <c r="Q13" s="93"/>
      <c r="R13" s="93"/>
      <c r="S13" s="93"/>
      <c r="T13" s="41">
        <v>3</v>
      </c>
      <c r="U13" s="41">
        <v>2</v>
      </c>
      <c r="V13" s="41">
        <v>2</v>
      </c>
      <c r="W13" s="41">
        <v>2</v>
      </c>
      <c r="X13" s="93"/>
    </row>
    <row r="14" spans="1:24" ht="24.75" customHeight="1">
      <c r="A14" s="4">
        <v>4</v>
      </c>
      <c r="B14" s="14">
        <v>170804230007</v>
      </c>
      <c r="C14" s="10">
        <v>32</v>
      </c>
      <c r="D14" s="35"/>
      <c r="E14" s="10">
        <v>40</v>
      </c>
      <c r="F14" s="80"/>
      <c r="G14" s="27" t="s">
        <v>43</v>
      </c>
      <c r="H14" s="20">
        <f>AVERAGE(H11:H13)</f>
        <v>3</v>
      </c>
      <c r="I14" s="20">
        <f aca="true" t="shared" si="0" ref="I14:W14">AVERAGE(I11:I13)</f>
        <v>3</v>
      </c>
      <c r="J14" s="20">
        <f t="shared" si="0"/>
        <v>2</v>
      </c>
      <c r="K14" s="20">
        <f t="shared" si="0"/>
        <v>1</v>
      </c>
      <c r="L14" s="20">
        <f t="shared" si="0"/>
        <v>2</v>
      </c>
      <c r="M14" s="20">
        <f t="shared" si="0"/>
        <v>2</v>
      </c>
      <c r="N14" s="20">
        <f t="shared" si="0"/>
        <v>1</v>
      </c>
      <c r="O14" s="20">
        <f t="shared" si="0"/>
        <v>1</v>
      </c>
      <c r="P14" s="20">
        <f t="shared" si="0"/>
        <v>1</v>
      </c>
      <c r="Q14" s="20"/>
      <c r="R14" s="20"/>
      <c r="S14" s="20"/>
      <c r="T14" s="20">
        <f t="shared" si="0"/>
        <v>3</v>
      </c>
      <c r="U14" s="20">
        <f t="shared" si="0"/>
        <v>2</v>
      </c>
      <c r="V14" s="20">
        <f t="shared" si="0"/>
        <v>2</v>
      </c>
      <c r="W14" s="20">
        <f t="shared" si="0"/>
        <v>2</v>
      </c>
      <c r="X14" s="20"/>
    </row>
    <row r="15" spans="1:24" ht="24.75" customHeight="1">
      <c r="A15" s="4">
        <v>5</v>
      </c>
      <c r="B15" s="14">
        <v>170804230008</v>
      </c>
      <c r="C15" s="10">
        <v>28</v>
      </c>
      <c r="D15" s="10"/>
      <c r="E15" s="10">
        <v>32</v>
      </c>
      <c r="F15" s="76"/>
      <c r="G15" s="107" t="s">
        <v>45</v>
      </c>
      <c r="H15" s="85">
        <f>(42.86*H14)/100</f>
        <v>1.2857999999999998</v>
      </c>
      <c r="I15" s="85">
        <f aca="true" t="shared" si="1" ref="I15:W15">(42.86*I14)/100</f>
        <v>1.2857999999999998</v>
      </c>
      <c r="J15" s="85">
        <f t="shared" si="1"/>
        <v>0.8572</v>
      </c>
      <c r="K15" s="85">
        <f t="shared" si="1"/>
        <v>0.4286</v>
      </c>
      <c r="L15" s="85">
        <f t="shared" si="1"/>
        <v>0.8572</v>
      </c>
      <c r="M15" s="85">
        <f t="shared" si="1"/>
        <v>0.8572</v>
      </c>
      <c r="N15" s="85">
        <f t="shared" si="1"/>
        <v>0.4286</v>
      </c>
      <c r="O15" s="85">
        <f t="shared" si="1"/>
        <v>0.4286</v>
      </c>
      <c r="P15" s="85">
        <f t="shared" si="1"/>
        <v>0.4286</v>
      </c>
      <c r="Q15" s="85"/>
      <c r="R15" s="85"/>
      <c r="S15" s="85"/>
      <c r="T15" s="85">
        <f t="shared" si="1"/>
        <v>1.2857999999999998</v>
      </c>
      <c r="U15" s="85">
        <f t="shared" si="1"/>
        <v>0.8572</v>
      </c>
      <c r="V15" s="85">
        <f t="shared" si="1"/>
        <v>0.8572</v>
      </c>
      <c r="W15" s="85">
        <f t="shared" si="1"/>
        <v>0.8572</v>
      </c>
      <c r="X15" s="85"/>
    </row>
    <row r="16" spans="1:7" ht="35.25" customHeight="1">
      <c r="A16" s="4">
        <v>6</v>
      </c>
      <c r="B16" s="14">
        <v>170804230009</v>
      </c>
      <c r="C16" s="10">
        <v>18</v>
      </c>
      <c r="D16" s="10"/>
      <c r="E16" s="10">
        <v>26</v>
      </c>
      <c r="F16" s="33"/>
      <c r="G16" s="1"/>
    </row>
    <row r="17" spans="1:25" ht="37.5" customHeight="1">
      <c r="A17" s="4">
        <v>7</v>
      </c>
      <c r="B17" s="14">
        <v>170804230010</v>
      </c>
      <c r="C17" s="10">
        <v>16</v>
      </c>
      <c r="D17" s="10"/>
      <c r="E17" s="10">
        <v>22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16</v>
      </c>
      <c r="D18" s="10"/>
      <c r="E18" s="10">
        <v>20</v>
      </c>
      <c r="F18" s="33"/>
    </row>
    <row r="19" spans="1:22" ht="40.5" customHeight="1">
      <c r="A19" s="4">
        <v>9</v>
      </c>
      <c r="B19" s="14">
        <v>170804230012</v>
      </c>
      <c r="C19" s="10">
        <v>16</v>
      </c>
      <c r="D19" s="10"/>
      <c r="E19" s="10">
        <v>14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16</v>
      </c>
      <c r="D20" s="10"/>
      <c r="E20" s="10">
        <v>6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30</v>
      </c>
      <c r="D21" s="10"/>
      <c r="E21" s="10">
        <v>36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36</v>
      </c>
      <c r="D22" s="10"/>
      <c r="E22" s="10">
        <v>38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24</v>
      </c>
      <c r="D23" s="10"/>
      <c r="E23" s="10">
        <v>28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36</v>
      </c>
      <c r="D24" s="70"/>
      <c r="E24" s="10">
        <v>38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135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136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137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60.715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19">
        <v>41.53846153846154</v>
      </c>
      <c r="D11" s="10">
        <f>COUNTIF(C11:C24,"&gt;="&amp;D10)</f>
        <v>10</v>
      </c>
      <c r="E11" s="119">
        <v>31.764705882352942</v>
      </c>
      <c r="F11" s="32">
        <f>COUNTIF(E11:E24,"&gt;="&amp;F10)</f>
        <v>7</v>
      </c>
      <c r="G11" s="27" t="s">
        <v>6</v>
      </c>
      <c r="H11" s="109">
        <v>3</v>
      </c>
      <c r="I11" s="109">
        <v>3</v>
      </c>
      <c r="J11" s="109">
        <v>1</v>
      </c>
      <c r="K11" s="109">
        <v>1</v>
      </c>
      <c r="L11" s="109">
        <v>3</v>
      </c>
      <c r="M11" s="109">
        <v>1</v>
      </c>
      <c r="N11" s="109">
        <v>1</v>
      </c>
      <c r="O11" s="109">
        <v>1</v>
      </c>
      <c r="P11" s="109">
        <v>1</v>
      </c>
      <c r="Q11" s="48"/>
      <c r="R11" s="48"/>
      <c r="S11" s="48"/>
      <c r="T11" s="109">
        <v>3</v>
      </c>
      <c r="U11" s="109">
        <v>3</v>
      </c>
      <c r="V11" s="109">
        <v>2</v>
      </c>
      <c r="W11" s="109">
        <v>1</v>
      </c>
      <c r="X11" s="41"/>
    </row>
    <row r="12" spans="1:24" ht="24.75" customHeight="1">
      <c r="A12" s="4">
        <v>2</v>
      </c>
      <c r="B12" s="14">
        <v>170804230004</v>
      </c>
      <c r="C12" s="119">
        <v>40</v>
      </c>
      <c r="D12" s="61">
        <f>(10/14)*100</f>
        <v>71.42857142857143</v>
      </c>
      <c r="E12" s="119">
        <v>39.411764705882355</v>
      </c>
      <c r="F12" s="81">
        <f>(7/14)*100</f>
        <v>50</v>
      </c>
      <c r="G12" s="27" t="s">
        <v>7</v>
      </c>
      <c r="H12" s="112">
        <v>3</v>
      </c>
      <c r="I12" s="112">
        <v>3</v>
      </c>
      <c r="J12" s="109">
        <v>1</v>
      </c>
      <c r="K12" s="109">
        <v>1</v>
      </c>
      <c r="L12" s="109">
        <v>3</v>
      </c>
      <c r="M12" s="109">
        <v>1</v>
      </c>
      <c r="N12" s="109">
        <v>1</v>
      </c>
      <c r="O12" s="109">
        <v>1</v>
      </c>
      <c r="P12" s="109">
        <v>1</v>
      </c>
      <c r="Q12" s="25"/>
      <c r="R12" s="25"/>
      <c r="S12" s="25"/>
      <c r="T12" s="109">
        <v>3</v>
      </c>
      <c r="U12" s="109">
        <v>3</v>
      </c>
      <c r="V12" s="109">
        <v>2</v>
      </c>
      <c r="W12" s="109">
        <v>1</v>
      </c>
      <c r="X12" s="41"/>
    </row>
    <row r="13" spans="1:24" ht="24.75" customHeight="1">
      <c r="A13" s="4">
        <v>3</v>
      </c>
      <c r="B13" s="14">
        <v>170804230006</v>
      </c>
      <c r="C13" s="119">
        <v>36.92307692307692</v>
      </c>
      <c r="D13" s="35"/>
      <c r="E13" s="119">
        <v>38.8235294117647</v>
      </c>
      <c r="F13" s="80"/>
      <c r="G13" s="27" t="s">
        <v>9</v>
      </c>
      <c r="H13" s="112">
        <v>3</v>
      </c>
      <c r="I13" s="112">
        <v>3</v>
      </c>
      <c r="J13" s="109">
        <v>1</v>
      </c>
      <c r="K13" s="109">
        <v>1</v>
      </c>
      <c r="L13" s="109">
        <v>3</v>
      </c>
      <c r="M13" s="109">
        <v>1</v>
      </c>
      <c r="N13" s="109">
        <v>1</v>
      </c>
      <c r="O13" s="109">
        <v>1</v>
      </c>
      <c r="P13" s="109">
        <v>1</v>
      </c>
      <c r="Q13" s="93"/>
      <c r="R13" s="93"/>
      <c r="S13" s="93"/>
      <c r="T13" s="109">
        <v>2</v>
      </c>
      <c r="U13" s="109">
        <v>3</v>
      </c>
      <c r="V13" s="109">
        <v>2</v>
      </c>
      <c r="W13" s="109">
        <v>1</v>
      </c>
      <c r="X13" s="93"/>
    </row>
    <row r="14" spans="1:24" ht="24.75" customHeight="1">
      <c r="A14" s="4">
        <v>4</v>
      </c>
      <c r="B14" s="14">
        <v>170804230007</v>
      </c>
      <c r="C14" s="119">
        <v>40.76923076923077</v>
      </c>
      <c r="D14" s="35"/>
      <c r="E14" s="119">
        <v>29.41176470588235</v>
      </c>
      <c r="F14" s="80"/>
      <c r="G14" s="27" t="s">
        <v>53</v>
      </c>
      <c r="H14" s="112">
        <v>3</v>
      </c>
      <c r="I14" s="112">
        <v>3</v>
      </c>
      <c r="J14" s="109">
        <v>1</v>
      </c>
      <c r="K14" s="109">
        <v>1</v>
      </c>
      <c r="L14" s="109">
        <v>3</v>
      </c>
      <c r="M14" s="109">
        <v>1</v>
      </c>
      <c r="N14" s="109">
        <v>1</v>
      </c>
      <c r="O14" s="109">
        <v>1</v>
      </c>
      <c r="P14" s="109">
        <v>1</v>
      </c>
      <c r="Q14" s="93"/>
      <c r="R14" s="93"/>
      <c r="S14" s="93"/>
      <c r="T14" s="109">
        <v>3</v>
      </c>
      <c r="U14" s="109">
        <v>2</v>
      </c>
      <c r="V14" s="109">
        <v>2</v>
      </c>
      <c r="W14" s="109">
        <v>1</v>
      </c>
      <c r="X14" s="93"/>
    </row>
    <row r="15" spans="1:24" ht="24.75" customHeight="1">
      <c r="A15" s="4">
        <v>5</v>
      </c>
      <c r="B15" s="14">
        <v>170804230008</v>
      </c>
      <c r="C15" s="119">
        <v>35.38461538461539</v>
      </c>
      <c r="D15" s="10"/>
      <c r="E15" s="119">
        <v>30.58823529411765</v>
      </c>
      <c r="F15" s="76"/>
      <c r="G15" s="27" t="s">
        <v>54</v>
      </c>
      <c r="H15" s="112">
        <v>3</v>
      </c>
      <c r="I15" s="112">
        <v>3</v>
      </c>
      <c r="J15" s="109">
        <v>1</v>
      </c>
      <c r="K15" s="109">
        <v>1</v>
      </c>
      <c r="L15" s="109">
        <v>3</v>
      </c>
      <c r="M15" s="109">
        <v>1</v>
      </c>
      <c r="N15" s="109">
        <v>1</v>
      </c>
      <c r="O15" s="109">
        <v>1</v>
      </c>
      <c r="P15" s="109">
        <v>1</v>
      </c>
      <c r="Q15" s="93"/>
      <c r="R15" s="93"/>
      <c r="S15" s="93"/>
      <c r="T15" s="109">
        <v>3</v>
      </c>
      <c r="U15" s="109">
        <v>3</v>
      </c>
      <c r="V15" s="109">
        <v>2</v>
      </c>
      <c r="W15" s="109">
        <v>1</v>
      </c>
      <c r="X15" s="93"/>
    </row>
    <row r="16" spans="1:24" ht="35.25" customHeight="1">
      <c r="A16" s="4">
        <v>6</v>
      </c>
      <c r="B16" s="14">
        <v>170804230009</v>
      </c>
      <c r="C16" s="119">
        <v>31.53846153846154</v>
      </c>
      <c r="D16" s="10"/>
      <c r="E16" s="119">
        <v>27.058823529411764</v>
      </c>
      <c r="F16" s="33"/>
      <c r="G16" s="27" t="s">
        <v>43</v>
      </c>
      <c r="H16" s="20">
        <f>AVERAGE(H11:H15)</f>
        <v>3</v>
      </c>
      <c r="I16" s="20">
        <f aca="true" t="shared" si="0" ref="I16:P16">AVERAGE(I11:I15)</f>
        <v>3</v>
      </c>
      <c r="J16" s="20">
        <f t="shared" si="0"/>
        <v>1</v>
      </c>
      <c r="K16" s="20">
        <f t="shared" si="0"/>
        <v>1</v>
      </c>
      <c r="L16" s="20">
        <f t="shared" si="0"/>
        <v>3</v>
      </c>
      <c r="M16" s="20">
        <f t="shared" si="0"/>
        <v>1</v>
      </c>
      <c r="N16" s="20">
        <f t="shared" si="0"/>
        <v>1</v>
      </c>
      <c r="O16" s="20">
        <f t="shared" si="0"/>
        <v>1</v>
      </c>
      <c r="P16" s="20">
        <f t="shared" si="0"/>
        <v>1</v>
      </c>
      <c r="Q16" s="20"/>
      <c r="R16" s="20"/>
      <c r="S16" s="20"/>
      <c r="T16" s="20">
        <f>AVERAGE(T11:T15)</f>
        <v>2.8</v>
      </c>
      <c r="U16" s="20">
        <f>AVERAGE(U11:U15)</f>
        <v>2.8</v>
      </c>
      <c r="V16" s="20">
        <f>AVERAGE(V11:V15)</f>
        <v>2</v>
      </c>
      <c r="W16" s="20">
        <f>AVERAGE(W11:W15)</f>
        <v>1</v>
      </c>
      <c r="X16" s="20"/>
    </row>
    <row r="17" spans="1:25" ht="37.5" customHeight="1">
      <c r="A17" s="4">
        <v>7</v>
      </c>
      <c r="B17" s="14">
        <v>170804230010</v>
      </c>
      <c r="C17" s="119">
        <v>33.84615384615385</v>
      </c>
      <c r="D17" s="10"/>
      <c r="E17" s="119">
        <v>27.058823529411764</v>
      </c>
      <c r="F17" s="33"/>
      <c r="G17" s="107" t="s">
        <v>45</v>
      </c>
      <c r="H17" s="85">
        <f>(60.72*H16)/100</f>
        <v>1.8215999999999999</v>
      </c>
      <c r="I17" s="85">
        <f aca="true" t="shared" si="1" ref="I17:W17">(60.72*I16)/100</f>
        <v>1.8215999999999999</v>
      </c>
      <c r="J17" s="85">
        <f t="shared" si="1"/>
        <v>0.6072</v>
      </c>
      <c r="K17" s="85">
        <f t="shared" si="1"/>
        <v>0.6072</v>
      </c>
      <c r="L17" s="85">
        <f t="shared" si="1"/>
        <v>1.8215999999999999</v>
      </c>
      <c r="M17" s="85">
        <f t="shared" si="1"/>
        <v>0.6072</v>
      </c>
      <c r="N17" s="85">
        <f t="shared" si="1"/>
        <v>0.6072</v>
      </c>
      <c r="O17" s="85">
        <f t="shared" si="1"/>
        <v>0.6072</v>
      </c>
      <c r="P17" s="85">
        <f t="shared" si="1"/>
        <v>0.6072</v>
      </c>
      <c r="Q17" s="85"/>
      <c r="R17" s="85"/>
      <c r="S17" s="85"/>
      <c r="T17" s="85">
        <f t="shared" si="1"/>
        <v>1.70016</v>
      </c>
      <c r="U17" s="85">
        <f t="shared" si="1"/>
        <v>1.70016</v>
      </c>
      <c r="V17" s="85">
        <f t="shared" si="1"/>
        <v>1.2144</v>
      </c>
      <c r="W17" s="85">
        <f t="shared" si="1"/>
        <v>0.6072</v>
      </c>
      <c r="X17" s="85"/>
      <c r="Y17" s="55"/>
    </row>
    <row r="18" spans="1:6" ht="24.75" customHeight="1">
      <c r="A18" s="4">
        <v>8</v>
      </c>
      <c r="B18" s="14">
        <v>170804230011</v>
      </c>
      <c r="C18" s="119">
        <v>26.153846153846153</v>
      </c>
      <c r="D18" s="10"/>
      <c r="E18" s="119">
        <v>24.11764705882353</v>
      </c>
      <c r="F18" s="33"/>
    </row>
    <row r="19" spans="1:22" ht="40.5" customHeight="1">
      <c r="A19" s="4">
        <v>9</v>
      </c>
      <c r="B19" s="14">
        <v>170804230012</v>
      </c>
      <c r="C19" s="119">
        <v>29.23076923076923</v>
      </c>
      <c r="D19" s="10"/>
      <c r="E19" s="119">
        <v>26.470588235294116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23</v>
      </c>
      <c r="D20" s="10"/>
      <c r="E20" s="119">
        <v>30.58823529411765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19">
        <v>40</v>
      </c>
      <c r="D21" s="10"/>
      <c r="E21" s="119">
        <v>35.294117647058826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19">
        <v>35.38461538461539</v>
      </c>
      <c r="D22" s="10"/>
      <c r="E22" s="119">
        <v>36.470588235294116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19">
        <v>24</v>
      </c>
      <c r="D23" s="10"/>
      <c r="E23" s="35">
        <v>23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19">
        <v>42.30769230769231</v>
      </c>
      <c r="D24" s="70"/>
      <c r="E24" s="119">
        <f>(D23*50)/55</f>
        <v>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138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139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140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57.14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26.923076923076923</v>
      </c>
      <c r="D11" s="10">
        <f>COUNTIF(C11:C24,"&gt;="&amp;D10)</f>
        <v>8</v>
      </c>
      <c r="E11" s="35">
        <v>22.941176470588236</v>
      </c>
      <c r="F11" s="32">
        <f>COUNTIF(E11:E24,"&gt;="&amp;F10)</f>
        <v>8</v>
      </c>
      <c r="G11" s="27" t="s">
        <v>6</v>
      </c>
      <c r="H11" s="109">
        <v>3</v>
      </c>
      <c r="I11" s="109">
        <v>3</v>
      </c>
      <c r="J11" s="109">
        <v>3</v>
      </c>
      <c r="K11" s="109">
        <v>3</v>
      </c>
      <c r="L11" s="109">
        <v>3</v>
      </c>
      <c r="M11" s="109">
        <v>2</v>
      </c>
      <c r="N11" s="109">
        <v>2</v>
      </c>
      <c r="O11" s="109">
        <v>1</v>
      </c>
      <c r="P11" s="109">
        <v>2</v>
      </c>
      <c r="Q11" s="48"/>
      <c r="R11" s="48"/>
      <c r="S11" s="48"/>
      <c r="T11" s="41">
        <v>3</v>
      </c>
      <c r="U11" s="41">
        <v>2</v>
      </c>
      <c r="V11" s="41">
        <v>2</v>
      </c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35">
        <v>58.46153846153847</v>
      </c>
      <c r="D12" s="61">
        <f>(8/14)*100</f>
        <v>57.14285714285714</v>
      </c>
      <c r="E12" s="35">
        <v>38.23529411764706</v>
      </c>
      <c r="F12" s="81">
        <f>(8/14)*100</f>
        <v>57.14285714285714</v>
      </c>
      <c r="G12" s="27" t="s">
        <v>7</v>
      </c>
      <c r="H12" s="112">
        <v>3</v>
      </c>
      <c r="I12" s="112">
        <v>3</v>
      </c>
      <c r="J12" s="109">
        <v>3</v>
      </c>
      <c r="K12" s="109">
        <v>3</v>
      </c>
      <c r="L12" s="109">
        <v>3</v>
      </c>
      <c r="M12" s="109">
        <v>2</v>
      </c>
      <c r="N12" s="109">
        <v>1</v>
      </c>
      <c r="O12" s="109">
        <v>2</v>
      </c>
      <c r="P12" s="109">
        <v>1</v>
      </c>
      <c r="Q12" s="25"/>
      <c r="R12" s="25"/>
      <c r="S12" s="25"/>
      <c r="T12" s="41">
        <v>2</v>
      </c>
      <c r="U12" s="41">
        <v>3</v>
      </c>
      <c r="V12" s="41">
        <v>2</v>
      </c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35">
        <v>55.38461538461539</v>
      </c>
      <c r="D13" s="35"/>
      <c r="E13" s="35">
        <v>37.05882352941177</v>
      </c>
      <c r="F13" s="80"/>
      <c r="G13" s="27" t="s">
        <v>9</v>
      </c>
      <c r="H13" s="112">
        <v>2</v>
      </c>
      <c r="I13" s="112">
        <v>3</v>
      </c>
      <c r="J13" s="109">
        <v>3</v>
      </c>
      <c r="K13" s="109">
        <v>3</v>
      </c>
      <c r="L13" s="109">
        <v>3</v>
      </c>
      <c r="M13" s="109">
        <v>2</v>
      </c>
      <c r="N13" s="109">
        <v>1</v>
      </c>
      <c r="O13" s="109">
        <v>1</v>
      </c>
      <c r="P13" s="109">
        <v>2</v>
      </c>
      <c r="Q13" s="93"/>
      <c r="R13" s="93"/>
      <c r="S13" s="93"/>
      <c r="T13" s="41">
        <v>2</v>
      </c>
      <c r="U13" s="41">
        <v>3</v>
      </c>
      <c r="V13" s="41">
        <v>2</v>
      </c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35">
        <v>63.84615384615384</v>
      </c>
      <c r="D14" s="35"/>
      <c r="E14" s="35">
        <v>43.529411764705884</v>
      </c>
      <c r="F14" s="80"/>
      <c r="G14" s="27" t="s">
        <v>53</v>
      </c>
      <c r="H14" s="112">
        <v>2</v>
      </c>
      <c r="I14" s="112">
        <v>3</v>
      </c>
      <c r="J14" s="109">
        <v>3</v>
      </c>
      <c r="K14" s="109">
        <v>3</v>
      </c>
      <c r="L14" s="109">
        <v>3</v>
      </c>
      <c r="M14" s="109">
        <v>2</v>
      </c>
      <c r="N14" s="109">
        <v>2</v>
      </c>
      <c r="O14" s="109">
        <v>2</v>
      </c>
      <c r="P14" s="109">
        <v>1</v>
      </c>
      <c r="Q14" s="93"/>
      <c r="R14" s="93"/>
      <c r="S14" s="93"/>
      <c r="T14" s="41">
        <v>2</v>
      </c>
      <c r="U14" s="41">
        <v>3</v>
      </c>
      <c r="V14" s="41">
        <v>2</v>
      </c>
      <c r="W14" s="41">
        <v>2</v>
      </c>
      <c r="X14" s="93"/>
    </row>
    <row r="15" spans="1:24" ht="24.75" customHeight="1">
      <c r="A15" s="4">
        <v>5</v>
      </c>
      <c r="B15" s="14">
        <v>170804230008</v>
      </c>
      <c r="C15" s="35">
        <v>46.15384615384615</v>
      </c>
      <c r="D15" s="10"/>
      <c r="E15" s="35">
        <v>31.176470588235293</v>
      </c>
      <c r="F15" s="76"/>
      <c r="G15" s="27" t="s">
        <v>54</v>
      </c>
      <c r="H15" s="112">
        <v>3</v>
      </c>
      <c r="I15" s="112">
        <v>3</v>
      </c>
      <c r="J15" s="109">
        <v>3</v>
      </c>
      <c r="K15" s="109">
        <v>3</v>
      </c>
      <c r="L15" s="109">
        <v>3</v>
      </c>
      <c r="M15" s="109">
        <v>2</v>
      </c>
      <c r="N15" s="109">
        <v>2</v>
      </c>
      <c r="O15" s="109">
        <v>2</v>
      </c>
      <c r="P15" s="109">
        <v>2</v>
      </c>
      <c r="Q15" s="93"/>
      <c r="R15" s="93"/>
      <c r="S15" s="93"/>
      <c r="T15" s="41">
        <v>3</v>
      </c>
      <c r="U15" s="41">
        <v>3</v>
      </c>
      <c r="V15" s="41">
        <v>2</v>
      </c>
      <c r="W15" s="41">
        <v>3</v>
      </c>
      <c r="X15" s="93"/>
    </row>
    <row r="16" spans="1:24" ht="35.25" customHeight="1">
      <c r="A16" s="4">
        <v>6</v>
      </c>
      <c r="B16" s="14">
        <v>170804230009</v>
      </c>
      <c r="C16" s="35">
        <v>29.230769230769234</v>
      </c>
      <c r="D16" s="10"/>
      <c r="E16" s="35">
        <v>23.52941176470588</v>
      </c>
      <c r="F16" s="33"/>
      <c r="G16" s="27" t="s">
        <v>43</v>
      </c>
      <c r="H16" s="20">
        <f>AVERAGE(H11:H15)</f>
        <v>2.6</v>
      </c>
      <c r="I16" s="20">
        <f aca="true" t="shared" si="0" ref="I16:P16">AVERAGE(I11:I15)</f>
        <v>3</v>
      </c>
      <c r="J16" s="20">
        <f t="shared" si="0"/>
        <v>3</v>
      </c>
      <c r="K16" s="20">
        <f t="shared" si="0"/>
        <v>3</v>
      </c>
      <c r="L16" s="20">
        <f t="shared" si="0"/>
        <v>3</v>
      </c>
      <c r="M16" s="20">
        <f t="shared" si="0"/>
        <v>2</v>
      </c>
      <c r="N16" s="20">
        <f t="shared" si="0"/>
        <v>1.6</v>
      </c>
      <c r="O16" s="20">
        <f t="shared" si="0"/>
        <v>1.6</v>
      </c>
      <c r="P16" s="20">
        <f t="shared" si="0"/>
        <v>1.6</v>
      </c>
      <c r="Q16" s="20"/>
      <c r="R16" s="20"/>
      <c r="S16" s="20"/>
      <c r="T16" s="20">
        <f>AVERAGE(T11:T15)</f>
        <v>2.4</v>
      </c>
      <c r="U16" s="20">
        <f>AVERAGE(U11:U15)</f>
        <v>2.8</v>
      </c>
      <c r="V16" s="20">
        <f>AVERAGE(V11:V15)</f>
        <v>2</v>
      </c>
      <c r="W16" s="20">
        <f>AVERAGE(W11:W15)</f>
        <v>2.6</v>
      </c>
      <c r="X16" s="20"/>
    </row>
    <row r="17" spans="1:25" ht="37.5" customHeight="1">
      <c r="A17" s="4">
        <v>7</v>
      </c>
      <c r="B17" s="14">
        <v>170804230010</v>
      </c>
      <c r="C17" s="35">
        <v>40.76923076923077</v>
      </c>
      <c r="D17" s="10"/>
      <c r="E17" s="35">
        <v>30</v>
      </c>
      <c r="F17" s="33"/>
      <c r="G17" s="107" t="s">
        <v>45</v>
      </c>
      <c r="H17" s="85">
        <f>(57.14*H16)/100</f>
        <v>1.4856399999999998</v>
      </c>
      <c r="I17" s="85">
        <f aca="true" t="shared" si="1" ref="I17:P17">(57.14*I16)/100</f>
        <v>1.7142000000000002</v>
      </c>
      <c r="J17" s="85">
        <f t="shared" si="1"/>
        <v>1.7142000000000002</v>
      </c>
      <c r="K17" s="85">
        <f t="shared" si="1"/>
        <v>1.7142000000000002</v>
      </c>
      <c r="L17" s="85">
        <f t="shared" si="1"/>
        <v>1.7142000000000002</v>
      </c>
      <c r="M17" s="85">
        <f t="shared" si="1"/>
        <v>1.1428</v>
      </c>
      <c r="N17" s="85">
        <f t="shared" si="1"/>
        <v>0.91424</v>
      </c>
      <c r="O17" s="85">
        <f t="shared" si="1"/>
        <v>0.91424</v>
      </c>
      <c r="P17" s="85">
        <f t="shared" si="1"/>
        <v>0.91424</v>
      </c>
      <c r="Q17" s="85"/>
      <c r="R17" s="85"/>
      <c r="S17" s="85"/>
      <c r="T17" s="85">
        <f>(57.14*T16)/100</f>
        <v>1.37136</v>
      </c>
      <c r="U17" s="85">
        <f>(57.14*U16)/100</f>
        <v>1.59992</v>
      </c>
      <c r="V17" s="85">
        <f>(57.14*V16)/100</f>
        <v>1.1428</v>
      </c>
      <c r="W17" s="85">
        <f>(57.14*W16)/100</f>
        <v>1.4856399999999998</v>
      </c>
      <c r="X17" s="85"/>
      <c r="Y17" s="55"/>
    </row>
    <row r="18" spans="1:6" ht="24.75" customHeight="1">
      <c r="A18" s="4">
        <v>8</v>
      </c>
      <c r="B18" s="14">
        <v>170804230011</v>
      </c>
      <c r="C18" s="35">
        <v>25</v>
      </c>
      <c r="D18" s="10"/>
      <c r="E18" s="35">
        <v>26</v>
      </c>
      <c r="F18" s="33"/>
    </row>
    <row r="19" spans="1:22" ht="40.5" customHeight="1">
      <c r="A19" s="4">
        <v>9</v>
      </c>
      <c r="B19" s="14">
        <v>170804230012</v>
      </c>
      <c r="C19" s="35">
        <v>17.692307692307693</v>
      </c>
      <c r="D19" s="10"/>
      <c r="E19" s="35">
        <v>14.705882352941178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27.692307692307693</v>
      </c>
      <c r="D20" s="10"/>
      <c r="E20" s="35">
        <v>21.764705882352942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54.61538461538461</v>
      </c>
      <c r="D21" s="10"/>
      <c r="E21" s="35">
        <v>35.294117647058826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54.61538461538461</v>
      </c>
      <c r="D22" s="10"/>
      <c r="E22" s="35">
        <v>38.23529411764706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20">
        <v>29.230769230769234</v>
      </c>
      <c r="D23" s="10"/>
      <c r="E23" s="120">
        <v>22.941176470588236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56.15384615384615</v>
      </c>
      <c r="D24" s="70"/>
      <c r="E24" s="35">
        <v>38.23529411764706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6"/>
  <sheetViews>
    <sheetView zoomScale="50" zoomScaleNormal="50" zoomScalePageLayoutView="0" workbookViewId="0" topLeftCell="A13">
      <selection activeCell="H18" sqref="H18:X18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59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60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74</v>
      </c>
      <c r="B5" s="137"/>
      <c r="C5" s="137"/>
      <c r="D5" s="137"/>
      <c r="E5" s="138"/>
      <c r="F5" s="30"/>
      <c r="G5" s="40" t="s">
        <v>30</v>
      </c>
      <c r="H5" s="35">
        <v>92.86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82.14500000000001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62</v>
      </c>
      <c r="D9" s="17"/>
      <c r="E9" s="17" t="s">
        <v>62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22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5">
        <v>34.44444444444444</v>
      </c>
      <c r="D11" s="10">
        <f>COUNTIF(C11:C24,"&gt;="&amp;D10)</f>
        <v>13</v>
      </c>
      <c r="E11" s="10">
        <v>38.18181818181819</v>
      </c>
      <c r="F11" s="32">
        <f>COUNTIF(E11:E24,"&gt;="&amp;F10)</f>
        <v>10</v>
      </c>
      <c r="G11" s="27" t="s">
        <v>6</v>
      </c>
      <c r="H11" s="93">
        <v>3</v>
      </c>
      <c r="I11" s="93">
        <v>3</v>
      </c>
      <c r="J11" s="93">
        <v>3</v>
      </c>
      <c r="K11" s="93">
        <v>2</v>
      </c>
      <c r="L11" s="93">
        <v>3</v>
      </c>
      <c r="M11" s="93">
        <v>3</v>
      </c>
      <c r="N11" s="93">
        <v>2</v>
      </c>
      <c r="O11" s="93">
        <v>2</v>
      </c>
      <c r="P11" s="93">
        <v>2</v>
      </c>
      <c r="Q11" s="86"/>
      <c r="R11" s="48"/>
      <c r="S11" s="48"/>
      <c r="T11" s="94">
        <v>3</v>
      </c>
      <c r="U11" s="94">
        <v>3</v>
      </c>
      <c r="V11" s="94">
        <v>3</v>
      </c>
      <c r="W11" s="94">
        <v>3</v>
      </c>
      <c r="X11" s="41"/>
    </row>
    <row r="12" spans="1:24" ht="24.75" customHeight="1">
      <c r="A12" s="4">
        <v>2</v>
      </c>
      <c r="B12" s="14">
        <v>170804230004</v>
      </c>
      <c r="C12" s="15">
        <v>41.11111111111111</v>
      </c>
      <c r="D12" s="61">
        <f>(13/14)*100</f>
        <v>92.85714285714286</v>
      </c>
      <c r="E12" s="10">
        <v>39.09090909090909</v>
      </c>
      <c r="F12" s="81">
        <f>(10/14)*100</f>
        <v>71.42857142857143</v>
      </c>
      <c r="G12" s="27" t="s">
        <v>7</v>
      </c>
      <c r="H12" s="93">
        <v>3</v>
      </c>
      <c r="I12" s="93">
        <v>3</v>
      </c>
      <c r="J12" s="93">
        <v>3</v>
      </c>
      <c r="K12" s="93">
        <v>2</v>
      </c>
      <c r="L12" s="93">
        <v>3</v>
      </c>
      <c r="M12" s="93">
        <v>3</v>
      </c>
      <c r="N12" s="93">
        <v>2</v>
      </c>
      <c r="O12" s="93">
        <v>2</v>
      </c>
      <c r="P12" s="93">
        <v>2</v>
      </c>
      <c r="Q12" s="87"/>
      <c r="R12" s="25"/>
      <c r="S12" s="25"/>
      <c r="T12" s="94">
        <v>3</v>
      </c>
      <c r="U12" s="94">
        <v>3</v>
      </c>
      <c r="V12" s="94">
        <v>3</v>
      </c>
      <c r="W12" s="94">
        <v>3</v>
      </c>
      <c r="X12" s="41"/>
    </row>
    <row r="13" spans="1:24" ht="24.75" customHeight="1">
      <c r="A13" s="4">
        <v>3</v>
      </c>
      <c r="B13" s="14">
        <v>170804230006</v>
      </c>
      <c r="C13" s="15">
        <v>44.44444444444444</v>
      </c>
      <c r="D13" s="35"/>
      <c r="E13" s="10">
        <v>40</v>
      </c>
      <c r="F13" s="80"/>
      <c r="G13" s="27" t="s">
        <v>9</v>
      </c>
      <c r="H13" s="93">
        <v>3</v>
      </c>
      <c r="I13" s="93">
        <v>3</v>
      </c>
      <c r="J13" s="93">
        <v>3</v>
      </c>
      <c r="K13" s="93">
        <v>2</v>
      </c>
      <c r="L13" s="93">
        <v>3</v>
      </c>
      <c r="M13" s="93">
        <v>3</v>
      </c>
      <c r="N13" s="93">
        <v>2</v>
      </c>
      <c r="O13" s="93">
        <v>2</v>
      </c>
      <c r="P13" s="93">
        <v>2</v>
      </c>
      <c r="Q13" s="87"/>
      <c r="R13" s="25"/>
      <c r="S13" s="25"/>
      <c r="T13" s="94">
        <v>3</v>
      </c>
      <c r="U13" s="94">
        <v>3</v>
      </c>
      <c r="V13" s="94">
        <v>3</v>
      </c>
      <c r="W13" s="94">
        <v>3</v>
      </c>
      <c r="X13" s="41"/>
    </row>
    <row r="14" spans="1:24" ht="24.75" customHeight="1">
      <c r="A14" s="4">
        <v>4</v>
      </c>
      <c r="B14" s="14">
        <v>170804230007</v>
      </c>
      <c r="C14" s="15">
        <v>46.666666666666664</v>
      </c>
      <c r="D14" s="35"/>
      <c r="E14" s="10">
        <v>44.54545454545455</v>
      </c>
      <c r="F14" s="80"/>
      <c r="G14" s="27" t="s">
        <v>53</v>
      </c>
      <c r="H14" s="93">
        <v>3</v>
      </c>
      <c r="I14" s="93">
        <v>3</v>
      </c>
      <c r="J14" s="93">
        <v>3</v>
      </c>
      <c r="K14" s="93">
        <v>2</v>
      </c>
      <c r="L14" s="93">
        <v>3</v>
      </c>
      <c r="M14" s="93">
        <v>3</v>
      </c>
      <c r="N14" s="93">
        <v>2</v>
      </c>
      <c r="O14" s="93">
        <v>2</v>
      </c>
      <c r="P14" s="93">
        <v>2</v>
      </c>
      <c r="Q14" s="87"/>
      <c r="R14" s="25"/>
      <c r="S14" s="25"/>
      <c r="T14" s="94">
        <v>3</v>
      </c>
      <c r="U14" s="94">
        <v>3</v>
      </c>
      <c r="V14" s="94">
        <v>3</v>
      </c>
      <c r="W14" s="94">
        <v>3</v>
      </c>
      <c r="X14" s="41"/>
    </row>
    <row r="15" spans="1:24" ht="24.75" customHeight="1">
      <c r="A15" s="4">
        <v>5</v>
      </c>
      <c r="B15" s="14">
        <v>170804230008</v>
      </c>
      <c r="C15" s="15">
        <v>32.22222222222222</v>
      </c>
      <c r="D15" s="10"/>
      <c r="E15" s="10">
        <v>28.18181818181818</v>
      </c>
      <c r="F15" s="76"/>
      <c r="G15" s="27" t="s">
        <v>54</v>
      </c>
      <c r="H15" s="93">
        <v>3</v>
      </c>
      <c r="I15" s="93">
        <v>3</v>
      </c>
      <c r="J15" s="93">
        <v>3</v>
      </c>
      <c r="K15" s="93">
        <v>2</v>
      </c>
      <c r="L15" s="93">
        <v>3</v>
      </c>
      <c r="M15" s="93">
        <v>3</v>
      </c>
      <c r="N15" s="93">
        <v>2</v>
      </c>
      <c r="O15" s="93">
        <v>2</v>
      </c>
      <c r="P15" s="93">
        <v>2</v>
      </c>
      <c r="Q15" s="87"/>
      <c r="R15" s="25"/>
      <c r="S15" s="25"/>
      <c r="T15" s="94">
        <v>3</v>
      </c>
      <c r="U15" s="94">
        <v>3</v>
      </c>
      <c r="V15" s="94">
        <v>3</v>
      </c>
      <c r="W15" s="94">
        <v>3</v>
      </c>
      <c r="X15" s="41"/>
    </row>
    <row r="16" spans="1:24" ht="35.25" customHeight="1">
      <c r="A16" s="4">
        <v>6</v>
      </c>
      <c r="B16" s="14">
        <v>170804230009</v>
      </c>
      <c r="C16" s="15">
        <v>28.888888888888886</v>
      </c>
      <c r="D16" s="10"/>
      <c r="E16" s="10">
        <v>21.818181818181817</v>
      </c>
      <c r="F16" s="33"/>
      <c r="G16" s="27" t="s">
        <v>61</v>
      </c>
      <c r="H16" s="93">
        <v>3</v>
      </c>
      <c r="I16" s="93">
        <v>3</v>
      </c>
      <c r="J16" s="93">
        <v>3</v>
      </c>
      <c r="K16" s="93">
        <v>2</v>
      </c>
      <c r="L16" s="93">
        <v>3</v>
      </c>
      <c r="M16" s="93">
        <v>3</v>
      </c>
      <c r="N16" s="93">
        <v>2</v>
      </c>
      <c r="O16" s="93">
        <v>2</v>
      </c>
      <c r="P16" s="93">
        <v>2</v>
      </c>
      <c r="Q16" s="87"/>
      <c r="R16" s="25"/>
      <c r="S16" s="25"/>
      <c r="T16" s="94">
        <v>3</v>
      </c>
      <c r="U16" s="94">
        <v>3</v>
      </c>
      <c r="V16" s="94">
        <v>3</v>
      </c>
      <c r="W16" s="94">
        <v>3</v>
      </c>
      <c r="X16" s="41"/>
    </row>
    <row r="17" spans="1:24" ht="37.5" customHeight="1">
      <c r="A17" s="4">
        <v>7</v>
      </c>
      <c r="B17" s="14">
        <v>170804230010</v>
      </c>
      <c r="C17" s="15">
        <v>36.666666666666664</v>
      </c>
      <c r="D17" s="10"/>
      <c r="E17" s="10">
        <v>35.45454545454545</v>
      </c>
      <c r="F17" s="33"/>
      <c r="G17" s="27" t="s">
        <v>43</v>
      </c>
      <c r="H17" s="95">
        <f>AVERAGE(H11:H16)</f>
        <v>3</v>
      </c>
      <c r="I17" s="95">
        <f aca="true" t="shared" si="0" ref="I17:W17">AVERAGE(I11:I16)</f>
        <v>3</v>
      </c>
      <c r="J17" s="95">
        <f t="shared" si="0"/>
        <v>3</v>
      </c>
      <c r="K17" s="95">
        <f t="shared" si="0"/>
        <v>2</v>
      </c>
      <c r="L17" s="95">
        <f t="shared" si="0"/>
        <v>3</v>
      </c>
      <c r="M17" s="95">
        <f t="shared" si="0"/>
        <v>3</v>
      </c>
      <c r="N17" s="95">
        <f t="shared" si="0"/>
        <v>2</v>
      </c>
      <c r="O17" s="95">
        <f t="shared" si="0"/>
        <v>2</v>
      </c>
      <c r="P17" s="95">
        <f t="shared" si="0"/>
        <v>2</v>
      </c>
      <c r="Q17" s="95"/>
      <c r="R17" s="95"/>
      <c r="S17" s="95"/>
      <c r="T17" s="95">
        <f t="shared" si="0"/>
        <v>3</v>
      </c>
      <c r="U17" s="95">
        <f t="shared" si="0"/>
        <v>3</v>
      </c>
      <c r="V17" s="95">
        <f t="shared" si="0"/>
        <v>3</v>
      </c>
      <c r="W17" s="95">
        <f t="shared" si="0"/>
        <v>3</v>
      </c>
      <c r="X17" s="20"/>
    </row>
    <row r="18" spans="1:24" ht="24.75" customHeight="1">
      <c r="A18" s="4">
        <v>8</v>
      </c>
      <c r="B18" s="14">
        <v>170804230011</v>
      </c>
      <c r="C18" s="15">
        <v>30</v>
      </c>
      <c r="D18" s="10"/>
      <c r="E18" s="10">
        <v>22.727272727272727</v>
      </c>
      <c r="F18" s="33"/>
      <c r="G18" s="75" t="s">
        <v>45</v>
      </c>
      <c r="H18" s="85">
        <f>(82.15*H17)/100</f>
        <v>2.4645</v>
      </c>
      <c r="I18" s="85">
        <f aca="true" t="shared" si="1" ref="I18:W18">(82.15*I17)/100</f>
        <v>2.4645</v>
      </c>
      <c r="J18" s="85">
        <f t="shared" si="1"/>
        <v>2.4645</v>
      </c>
      <c r="K18" s="85">
        <f t="shared" si="1"/>
        <v>1.643</v>
      </c>
      <c r="L18" s="85">
        <f t="shared" si="1"/>
        <v>2.4645</v>
      </c>
      <c r="M18" s="85">
        <f t="shared" si="1"/>
        <v>2.4645</v>
      </c>
      <c r="N18" s="85">
        <f t="shared" si="1"/>
        <v>1.643</v>
      </c>
      <c r="O18" s="85">
        <f t="shared" si="1"/>
        <v>1.643</v>
      </c>
      <c r="P18" s="85">
        <f t="shared" si="1"/>
        <v>1.643</v>
      </c>
      <c r="Q18" s="85"/>
      <c r="R18" s="85"/>
      <c r="S18" s="85"/>
      <c r="T18" s="85">
        <f t="shared" si="1"/>
        <v>2.4645</v>
      </c>
      <c r="U18" s="85">
        <f t="shared" si="1"/>
        <v>2.4645</v>
      </c>
      <c r="V18" s="85">
        <f t="shared" si="1"/>
        <v>2.4645</v>
      </c>
      <c r="W18" s="85">
        <f t="shared" si="1"/>
        <v>2.4645</v>
      </c>
      <c r="X18" s="66"/>
    </row>
    <row r="19" spans="1:22" ht="40.5" customHeight="1">
      <c r="A19" s="4">
        <v>9</v>
      </c>
      <c r="B19" s="14">
        <v>170804230012</v>
      </c>
      <c r="C19" s="15">
        <v>31.11111111111111</v>
      </c>
      <c r="D19" s="10"/>
      <c r="E19" s="10">
        <v>21.818181818181817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5">
        <v>32.22222222222222</v>
      </c>
      <c r="D20" s="10"/>
      <c r="E20" s="10">
        <v>32.72727272727273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5">
        <v>43.333333333333336</v>
      </c>
      <c r="D21" s="10"/>
      <c r="E21" s="10">
        <v>43.63636363636363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5">
        <v>38.88888888888889</v>
      </c>
      <c r="D22" s="10"/>
      <c r="E22" s="10">
        <v>40.909090909090914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5">
        <v>32.22222222222222</v>
      </c>
      <c r="D23" s="10"/>
      <c r="E23" s="10">
        <v>30.909090909090907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5">
        <v>45.55555555555556</v>
      </c>
      <c r="D24" s="70"/>
      <c r="E24" s="10">
        <v>42.72727272727273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141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142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143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67.86000000000001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36.666666666666664</v>
      </c>
      <c r="D11" s="10">
        <f>COUNTIF(C11:C24,"&gt;="&amp;D10)</f>
        <v>10</v>
      </c>
      <c r="E11" s="35">
        <v>36.36363636363637</v>
      </c>
      <c r="F11" s="32">
        <f>COUNTIF(E11:E24,"&gt;="&amp;F10)</f>
        <v>9</v>
      </c>
      <c r="G11" s="27" t="s">
        <v>6</v>
      </c>
      <c r="H11" s="109">
        <v>2</v>
      </c>
      <c r="I11" s="109">
        <v>1</v>
      </c>
      <c r="J11" s="109">
        <v>1</v>
      </c>
      <c r="K11" s="109">
        <v>3</v>
      </c>
      <c r="L11" s="109">
        <v>1</v>
      </c>
      <c r="M11" s="109">
        <v>2</v>
      </c>
      <c r="N11" s="109">
        <v>2</v>
      </c>
      <c r="O11" s="109">
        <v>2</v>
      </c>
      <c r="P11" s="109">
        <v>2</v>
      </c>
      <c r="Q11" s="48"/>
      <c r="R11" s="48"/>
      <c r="S11" s="48"/>
      <c r="T11" s="41">
        <v>3</v>
      </c>
      <c r="U11" s="41">
        <v>3</v>
      </c>
      <c r="V11" s="121"/>
      <c r="W11" s="41"/>
      <c r="X11" s="41"/>
    </row>
    <row r="12" spans="1:24" ht="24.75" customHeight="1">
      <c r="A12" s="4">
        <v>2</v>
      </c>
      <c r="B12" s="14">
        <v>170804230004</v>
      </c>
      <c r="C12" s="35">
        <v>40</v>
      </c>
      <c r="D12" s="61">
        <f>(10/14)*100</f>
        <v>71.42857142857143</v>
      </c>
      <c r="E12" s="35">
        <v>44.54545454545455</v>
      </c>
      <c r="F12" s="81">
        <f>(9/14)*100</f>
        <v>64.28571428571429</v>
      </c>
      <c r="G12" s="27" t="s">
        <v>7</v>
      </c>
      <c r="H12" s="112">
        <v>2</v>
      </c>
      <c r="I12" s="112">
        <v>3</v>
      </c>
      <c r="J12" s="109">
        <v>2</v>
      </c>
      <c r="K12" s="109">
        <v>3</v>
      </c>
      <c r="L12" s="109">
        <v>2</v>
      </c>
      <c r="M12" s="109">
        <v>2</v>
      </c>
      <c r="N12" s="109"/>
      <c r="O12" s="109">
        <v>2</v>
      </c>
      <c r="P12" s="109">
        <v>2</v>
      </c>
      <c r="Q12" s="25"/>
      <c r="R12" s="25"/>
      <c r="S12" s="25"/>
      <c r="T12" s="41">
        <v>3</v>
      </c>
      <c r="U12" s="41">
        <v>3</v>
      </c>
      <c r="V12" s="121">
        <v>2</v>
      </c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35">
        <v>41.11111111111111</v>
      </c>
      <c r="D13" s="35"/>
      <c r="E13" s="35">
        <v>36.36363636363637</v>
      </c>
      <c r="F13" s="80"/>
      <c r="G13" s="27" t="s">
        <v>9</v>
      </c>
      <c r="H13" s="112">
        <v>2</v>
      </c>
      <c r="I13" s="112">
        <v>2</v>
      </c>
      <c r="J13" s="109"/>
      <c r="K13" s="109">
        <v>2</v>
      </c>
      <c r="L13" s="109"/>
      <c r="M13" s="109">
        <v>2</v>
      </c>
      <c r="N13" s="109"/>
      <c r="O13" s="109">
        <v>1</v>
      </c>
      <c r="P13" s="109">
        <v>1</v>
      </c>
      <c r="Q13" s="93"/>
      <c r="R13" s="93"/>
      <c r="S13" s="93"/>
      <c r="T13" s="41">
        <v>2</v>
      </c>
      <c r="U13" s="41"/>
      <c r="V13" s="121"/>
      <c r="W13" s="41"/>
      <c r="X13" s="93"/>
    </row>
    <row r="14" spans="1:24" ht="24.75" customHeight="1">
      <c r="A14" s="4">
        <v>4</v>
      </c>
      <c r="B14" s="14">
        <v>170804230007</v>
      </c>
      <c r="C14" s="35">
        <v>43.333333333333336</v>
      </c>
      <c r="D14" s="35"/>
      <c r="E14" s="35">
        <v>47.27272727272727</v>
      </c>
      <c r="F14" s="80"/>
      <c r="G14" s="27" t="s">
        <v>43</v>
      </c>
      <c r="H14" s="20">
        <f>AVERAGE(H11:H13)</f>
        <v>2</v>
      </c>
      <c r="I14" s="20">
        <f aca="true" t="shared" si="0" ref="I14:W14">AVERAGE(I11:I13)</f>
        <v>2</v>
      </c>
      <c r="J14" s="20">
        <f t="shared" si="0"/>
        <v>1.5</v>
      </c>
      <c r="K14" s="20">
        <f t="shared" si="0"/>
        <v>2.6666666666666665</v>
      </c>
      <c r="L14" s="20">
        <f t="shared" si="0"/>
        <v>1.5</v>
      </c>
      <c r="M14" s="20">
        <f t="shared" si="0"/>
        <v>2</v>
      </c>
      <c r="N14" s="20">
        <f t="shared" si="0"/>
        <v>2</v>
      </c>
      <c r="O14" s="20">
        <f t="shared" si="0"/>
        <v>1.6666666666666667</v>
      </c>
      <c r="P14" s="20">
        <f t="shared" si="0"/>
        <v>1.6666666666666667</v>
      </c>
      <c r="Q14" s="20"/>
      <c r="R14" s="20"/>
      <c r="S14" s="20"/>
      <c r="T14" s="20">
        <f t="shared" si="0"/>
        <v>2.6666666666666665</v>
      </c>
      <c r="U14" s="20">
        <f t="shared" si="0"/>
        <v>3</v>
      </c>
      <c r="V14" s="20">
        <f t="shared" si="0"/>
        <v>2</v>
      </c>
      <c r="W14" s="20">
        <f t="shared" si="0"/>
        <v>3</v>
      </c>
      <c r="X14" s="20"/>
    </row>
    <row r="15" spans="1:24" ht="24.75" customHeight="1">
      <c r="A15" s="4">
        <v>5</v>
      </c>
      <c r="B15" s="14">
        <v>170804230008</v>
      </c>
      <c r="C15" s="35">
        <v>36.666666666666664</v>
      </c>
      <c r="D15" s="10"/>
      <c r="E15" s="35">
        <v>39.09090909090909</v>
      </c>
      <c r="F15" s="76"/>
      <c r="G15" s="107" t="s">
        <v>45</v>
      </c>
      <c r="H15" s="85">
        <f>(67.86*H14)/100</f>
        <v>1.3572</v>
      </c>
      <c r="I15" s="85">
        <f aca="true" t="shared" si="1" ref="I15:W15">(67.86*I14)/100</f>
        <v>1.3572</v>
      </c>
      <c r="J15" s="85">
        <f t="shared" si="1"/>
        <v>1.0179</v>
      </c>
      <c r="K15" s="85">
        <f t="shared" si="1"/>
        <v>1.8095999999999999</v>
      </c>
      <c r="L15" s="85">
        <f t="shared" si="1"/>
        <v>1.0179</v>
      </c>
      <c r="M15" s="85">
        <f t="shared" si="1"/>
        <v>1.3572</v>
      </c>
      <c r="N15" s="85">
        <f t="shared" si="1"/>
        <v>1.3572</v>
      </c>
      <c r="O15" s="85">
        <f t="shared" si="1"/>
        <v>1.131</v>
      </c>
      <c r="P15" s="85">
        <f t="shared" si="1"/>
        <v>1.131</v>
      </c>
      <c r="Q15" s="85"/>
      <c r="R15" s="85"/>
      <c r="S15" s="85"/>
      <c r="T15" s="85">
        <f t="shared" si="1"/>
        <v>1.8095999999999999</v>
      </c>
      <c r="U15" s="85">
        <f t="shared" si="1"/>
        <v>2.0358</v>
      </c>
      <c r="V15" s="85">
        <f t="shared" si="1"/>
        <v>1.3572</v>
      </c>
      <c r="W15" s="85">
        <f t="shared" si="1"/>
        <v>2.0358</v>
      </c>
      <c r="X15" s="85"/>
    </row>
    <row r="16" spans="1:7" ht="35.25" customHeight="1">
      <c r="A16" s="4">
        <v>6</v>
      </c>
      <c r="B16" s="14">
        <v>170804230009</v>
      </c>
      <c r="C16" s="35">
        <v>28.888888888888886</v>
      </c>
      <c r="D16" s="10"/>
      <c r="E16" s="35">
        <v>27.27272727272727</v>
      </c>
      <c r="F16" s="33"/>
      <c r="G16" s="1"/>
    </row>
    <row r="17" spans="1:25" ht="37.5" customHeight="1">
      <c r="A17" s="4">
        <v>7</v>
      </c>
      <c r="B17" s="14">
        <v>170804230010</v>
      </c>
      <c r="C17" s="35">
        <v>31.11111111111111</v>
      </c>
      <c r="D17" s="10"/>
      <c r="E17" s="35">
        <v>36.36363636363637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27.77777777777778</v>
      </c>
      <c r="D18" s="10"/>
      <c r="E18" s="35">
        <v>22.727272727272727</v>
      </c>
      <c r="F18" s="33"/>
    </row>
    <row r="19" spans="1:22" ht="40.5" customHeight="1">
      <c r="A19" s="4">
        <v>9</v>
      </c>
      <c r="B19" s="14">
        <v>170804230012</v>
      </c>
      <c r="C19" s="35">
        <v>27.77777777777778</v>
      </c>
      <c r="D19" s="10"/>
      <c r="E19" s="35">
        <v>24.545454545454547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28.888888888888886</v>
      </c>
      <c r="D20" s="10"/>
      <c r="E20" s="35">
        <v>23.636363636363637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40</v>
      </c>
      <c r="D21" s="10"/>
      <c r="E21" s="35">
        <v>42.72727272727273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40</v>
      </c>
      <c r="D22" s="10"/>
      <c r="E22" s="35">
        <v>39.09090909090909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34.44444444444444</v>
      </c>
      <c r="D23" s="10"/>
      <c r="E23" s="35">
        <v>26.36363636363636</v>
      </c>
      <c r="F23" s="33"/>
      <c r="H23" s="6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42.22222222222222</v>
      </c>
      <c r="D24" s="70"/>
      <c r="E24" s="35">
        <v>42.72727272727273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144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145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146</v>
      </c>
      <c r="B5" s="137"/>
      <c r="C5" s="137"/>
      <c r="D5" s="137"/>
      <c r="E5" s="138"/>
      <c r="F5" s="30"/>
      <c r="G5" s="40" t="s">
        <v>30</v>
      </c>
      <c r="H5" s="35">
        <v>64.29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60.715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19">
        <v>30.76923076923077</v>
      </c>
      <c r="D11" s="10">
        <f>COUNTIF(C11:C24,"&gt;="&amp;D10)</f>
        <v>9</v>
      </c>
      <c r="E11" s="35">
        <v>30.58823529411765</v>
      </c>
      <c r="F11" s="32">
        <f>COUNTIF(E11:E24,"&gt;="&amp;F10)</f>
        <v>8</v>
      </c>
      <c r="G11" s="27" t="s">
        <v>6</v>
      </c>
      <c r="H11" s="93">
        <v>3</v>
      </c>
      <c r="I11" s="93">
        <v>3</v>
      </c>
      <c r="J11" s="93">
        <v>3</v>
      </c>
      <c r="K11" s="93">
        <v>2</v>
      </c>
      <c r="L11" s="93">
        <v>3</v>
      </c>
      <c r="M11" s="93">
        <v>3</v>
      </c>
      <c r="N11" s="93">
        <v>2</v>
      </c>
      <c r="O11" s="93">
        <v>3</v>
      </c>
      <c r="P11" s="93">
        <v>2</v>
      </c>
      <c r="Q11" s="86"/>
      <c r="R11" s="48"/>
      <c r="S11" s="48"/>
      <c r="T11" s="41">
        <v>3</v>
      </c>
      <c r="U11" s="41">
        <v>3</v>
      </c>
      <c r="V11" s="41">
        <v>3</v>
      </c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119">
        <v>39.23076923076923</v>
      </c>
      <c r="D12" s="61">
        <f>(9/14)*100</f>
        <v>64.28571428571429</v>
      </c>
      <c r="E12" s="35">
        <v>39.411764705882355</v>
      </c>
      <c r="F12" s="81">
        <f>(8/14)*100</f>
        <v>57.14285714285714</v>
      </c>
      <c r="G12" s="27" t="s">
        <v>7</v>
      </c>
      <c r="H12" s="93">
        <v>3</v>
      </c>
      <c r="I12" s="93">
        <v>3</v>
      </c>
      <c r="J12" s="93">
        <v>3</v>
      </c>
      <c r="K12" s="93">
        <v>2</v>
      </c>
      <c r="L12" s="93">
        <v>3</v>
      </c>
      <c r="M12" s="93">
        <v>3</v>
      </c>
      <c r="N12" s="93">
        <v>2</v>
      </c>
      <c r="O12" s="93">
        <v>3</v>
      </c>
      <c r="P12" s="93">
        <v>2</v>
      </c>
      <c r="Q12" s="87"/>
      <c r="R12" s="25"/>
      <c r="S12" s="25"/>
      <c r="T12" s="41">
        <v>3</v>
      </c>
      <c r="U12" s="41">
        <v>3</v>
      </c>
      <c r="V12" s="41">
        <v>3</v>
      </c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119">
        <v>38.46153846153847</v>
      </c>
      <c r="D13" s="35"/>
      <c r="E13" s="35">
        <v>34.11764705882353</v>
      </c>
      <c r="F13" s="80"/>
      <c r="G13" s="27" t="s">
        <v>9</v>
      </c>
      <c r="H13" s="93">
        <v>3</v>
      </c>
      <c r="I13" s="93">
        <v>3</v>
      </c>
      <c r="J13" s="93">
        <v>3</v>
      </c>
      <c r="K13" s="93">
        <v>2</v>
      </c>
      <c r="L13" s="93">
        <v>3</v>
      </c>
      <c r="M13" s="93">
        <v>3</v>
      </c>
      <c r="N13" s="93">
        <v>2</v>
      </c>
      <c r="O13" s="93">
        <v>3</v>
      </c>
      <c r="P13" s="93">
        <v>2</v>
      </c>
      <c r="Q13" s="116"/>
      <c r="R13" s="93"/>
      <c r="S13" s="93"/>
      <c r="T13" s="41">
        <v>3</v>
      </c>
      <c r="U13" s="41">
        <v>3</v>
      </c>
      <c r="V13" s="41">
        <v>3</v>
      </c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119">
        <v>40</v>
      </c>
      <c r="D14" s="35"/>
      <c r="E14" s="35">
        <v>44.70588235294118</v>
      </c>
      <c r="F14" s="80"/>
      <c r="G14" s="27" t="s">
        <v>53</v>
      </c>
      <c r="H14" s="93">
        <v>3</v>
      </c>
      <c r="I14" s="93">
        <v>3</v>
      </c>
      <c r="J14" s="93">
        <v>3</v>
      </c>
      <c r="K14" s="93">
        <v>2</v>
      </c>
      <c r="L14" s="93">
        <v>3</v>
      </c>
      <c r="M14" s="93">
        <v>3</v>
      </c>
      <c r="N14" s="93">
        <v>2</v>
      </c>
      <c r="O14" s="93">
        <v>3</v>
      </c>
      <c r="P14" s="93">
        <v>2</v>
      </c>
      <c r="Q14" s="124"/>
      <c r="R14" s="112"/>
      <c r="S14" s="112"/>
      <c r="T14" s="41">
        <v>3</v>
      </c>
      <c r="U14" s="41">
        <v>3</v>
      </c>
      <c r="V14" s="41">
        <v>3</v>
      </c>
      <c r="W14" s="41">
        <v>3</v>
      </c>
      <c r="X14" s="112"/>
    </row>
    <row r="15" spans="1:24" ht="24.75" customHeight="1">
      <c r="A15" s="4">
        <v>5</v>
      </c>
      <c r="B15" s="14">
        <v>170804230008</v>
      </c>
      <c r="C15" s="119">
        <v>26.923076923076923</v>
      </c>
      <c r="D15" s="10"/>
      <c r="E15" s="35">
        <v>10.588235294117647</v>
      </c>
      <c r="F15" s="76"/>
      <c r="G15" s="27" t="s">
        <v>43</v>
      </c>
      <c r="H15" s="95">
        <f>AVERAGE(H11:H14)</f>
        <v>3</v>
      </c>
      <c r="I15" s="95">
        <f aca="true" t="shared" si="0" ref="I15:W15">AVERAGE(I11:I14)</f>
        <v>3</v>
      </c>
      <c r="J15" s="95">
        <f t="shared" si="0"/>
        <v>3</v>
      </c>
      <c r="K15" s="95">
        <f t="shared" si="0"/>
        <v>2</v>
      </c>
      <c r="L15" s="95">
        <f t="shared" si="0"/>
        <v>3</v>
      </c>
      <c r="M15" s="95">
        <f t="shared" si="0"/>
        <v>3</v>
      </c>
      <c r="N15" s="95">
        <f t="shared" si="0"/>
        <v>2</v>
      </c>
      <c r="O15" s="95">
        <f t="shared" si="0"/>
        <v>3</v>
      </c>
      <c r="P15" s="95">
        <f t="shared" si="0"/>
        <v>2</v>
      </c>
      <c r="Q15" s="20"/>
      <c r="R15" s="20"/>
      <c r="S15" s="20"/>
      <c r="T15" s="20">
        <f t="shared" si="0"/>
        <v>3</v>
      </c>
      <c r="U15" s="20">
        <f t="shared" si="0"/>
        <v>3</v>
      </c>
      <c r="V15" s="20">
        <f t="shared" si="0"/>
        <v>3</v>
      </c>
      <c r="W15" s="20">
        <f t="shared" si="0"/>
        <v>3</v>
      </c>
      <c r="X15" s="20"/>
    </row>
    <row r="16" spans="1:24" ht="35.25" customHeight="1">
      <c r="A16" s="4">
        <v>6</v>
      </c>
      <c r="B16" s="14">
        <v>170804230009</v>
      </c>
      <c r="C16" s="119">
        <v>26.923076923076923</v>
      </c>
      <c r="D16" s="10"/>
      <c r="E16" s="35">
        <v>16.470588235294116</v>
      </c>
      <c r="F16" s="33"/>
      <c r="G16" s="107" t="s">
        <v>45</v>
      </c>
      <c r="H16" s="85">
        <f>(60.72*H15)/100</f>
        <v>1.8215999999999999</v>
      </c>
      <c r="I16" s="85">
        <f aca="true" t="shared" si="1" ref="I16:W16">(60.72*I15)/100</f>
        <v>1.8215999999999999</v>
      </c>
      <c r="J16" s="85">
        <f t="shared" si="1"/>
        <v>1.8215999999999999</v>
      </c>
      <c r="K16" s="85">
        <f t="shared" si="1"/>
        <v>1.2144</v>
      </c>
      <c r="L16" s="85">
        <f t="shared" si="1"/>
        <v>1.8215999999999999</v>
      </c>
      <c r="M16" s="85">
        <f t="shared" si="1"/>
        <v>1.8215999999999999</v>
      </c>
      <c r="N16" s="85">
        <f t="shared" si="1"/>
        <v>1.2144</v>
      </c>
      <c r="O16" s="85">
        <f t="shared" si="1"/>
        <v>1.8215999999999999</v>
      </c>
      <c r="P16" s="85">
        <f t="shared" si="1"/>
        <v>1.2144</v>
      </c>
      <c r="Q16" s="85"/>
      <c r="R16" s="85"/>
      <c r="S16" s="85"/>
      <c r="T16" s="85">
        <f t="shared" si="1"/>
        <v>1.8215999999999999</v>
      </c>
      <c r="U16" s="85">
        <f t="shared" si="1"/>
        <v>1.8215999999999999</v>
      </c>
      <c r="V16" s="85">
        <f t="shared" si="1"/>
        <v>1.8215999999999999</v>
      </c>
      <c r="W16" s="85">
        <f t="shared" si="1"/>
        <v>1.8215999999999999</v>
      </c>
      <c r="X16" s="85"/>
    </row>
    <row r="17" spans="1:25" ht="37.5" customHeight="1">
      <c r="A17" s="4">
        <v>7</v>
      </c>
      <c r="B17" s="14">
        <v>170804230010</v>
      </c>
      <c r="C17" s="119">
        <v>33.07692307692307</v>
      </c>
      <c r="D17" s="10"/>
      <c r="E17" s="35">
        <v>31.176470588235293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19">
        <v>26.923076923076923</v>
      </c>
      <c r="D18" s="10"/>
      <c r="E18" s="35">
        <v>8.823529411764707</v>
      </c>
      <c r="F18" s="33"/>
    </row>
    <row r="19" spans="1:22" ht="40.5" customHeight="1">
      <c r="A19" s="4">
        <v>9</v>
      </c>
      <c r="B19" s="14">
        <v>170804230012</v>
      </c>
      <c r="C19" s="119">
        <v>26.923076923076923</v>
      </c>
      <c r="D19" s="10"/>
      <c r="E19" s="35">
        <v>9.411764705882353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19">
        <v>29.230769230769234</v>
      </c>
      <c r="D20" s="10"/>
      <c r="E20" s="35">
        <v>26.47058823529412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19">
        <v>40</v>
      </c>
      <c r="D21" s="10"/>
      <c r="E21" s="35">
        <v>34.11764705882353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19">
        <v>38.46153846153847</v>
      </c>
      <c r="D22" s="10"/>
      <c r="E22" s="35">
        <v>37.64705882352941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19">
        <v>30.76923076923077</v>
      </c>
      <c r="D23" s="10"/>
      <c r="E23" s="35">
        <v>28.823529411764703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19">
        <v>47.69230769230769</v>
      </c>
      <c r="D24" s="70"/>
      <c r="E24" s="35">
        <v>43.529411764705884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147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148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149</v>
      </c>
      <c r="B5" s="137"/>
      <c r="C5" s="137"/>
      <c r="D5" s="137"/>
      <c r="E5" s="138"/>
      <c r="F5" s="30"/>
      <c r="G5" s="40" t="s">
        <v>30</v>
      </c>
      <c r="H5" s="35">
        <v>64.29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67.86000000000001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34.44444444444444</v>
      </c>
      <c r="D11" s="10">
        <f>COUNTIF(C11:C24,"&gt;="&amp;D10)</f>
        <v>9</v>
      </c>
      <c r="E11" s="35">
        <v>35.45454545454545</v>
      </c>
      <c r="F11" s="32">
        <f>COUNTIF(E11:E24,"&gt;="&amp;F10)</f>
        <v>10</v>
      </c>
      <c r="G11" s="27" t="s">
        <v>6</v>
      </c>
      <c r="H11" s="109">
        <v>3</v>
      </c>
      <c r="I11" s="109">
        <v>3</v>
      </c>
      <c r="J11" s="109">
        <v>3</v>
      </c>
      <c r="K11" s="109">
        <v>3</v>
      </c>
      <c r="L11" s="109">
        <v>3</v>
      </c>
      <c r="M11" s="109">
        <v>3</v>
      </c>
      <c r="N11" s="109">
        <v>2</v>
      </c>
      <c r="O11" s="109">
        <v>2</v>
      </c>
      <c r="P11" s="109">
        <v>2</v>
      </c>
      <c r="Q11" s="41"/>
      <c r="R11" s="41"/>
      <c r="S11" s="41"/>
      <c r="T11" s="38">
        <v>3</v>
      </c>
      <c r="U11" s="38">
        <v>3</v>
      </c>
      <c r="V11" s="38">
        <v>3</v>
      </c>
      <c r="W11" s="38">
        <v>3</v>
      </c>
      <c r="X11" s="41"/>
    </row>
    <row r="12" spans="1:24" ht="24.75" customHeight="1">
      <c r="A12" s="4">
        <v>2</v>
      </c>
      <c r="B12" s="14">
        <v>170804230004</v>
      </c>
      <c r="C12" s="35">
        <v>37.77777777777778</v>
      </c>
      <c r="D12" s="61">
        <f>(9/14)*100</f>
        <v>64.28571428571429</v>
      </c>
      <c r="E12" s="35">
        <v>40.909090909090914</v>
      </c>
      <c r="F12" s="81">
        <f>(10/14)*100</f>
        <v>71.42857142857143</v>
      </c>
      <c r="G12" s="27" t="s">
        <v>7</v>
      </c>
      <c r="H12" s="112">
        <v>2</v>
      </c>
      <c r="I12" s="112">
        <v>2</v>
      </c>
      <c r="J12" s="109">
        <v>2</v>
      </c>
      <c r="K12" s="109">
        <v>2</v>
      </c>
      <c r="L12" s="109">
        <v>2</v>
      </c>
      <c r="M12" s="109">
        <v>2</v>
      </c>
      <c r="N12" s="109">
        <v>2</v>
      </c>
      <c r="O12" s="109">
        <v>2</v>
      </c>
      <c r="P12" s="109">
        <v>2</v>
      </c>
      <c r="Q12" s="41"/>
      <c r="R12" s="41"/>
      <c r="S12" s="41"/>
      <c r="T12" s="38">
        <v>3</v>
      </c>
      <c r="U12" s="38">
        <v>3</v>
      </c>
      <c r="V12" s="38">
        <v>3</v>
      </c>
      <c r="W12" s="38">
        <v>3</v>
      </c>
      <c r="X12" s="41"/>
    </row>
    <row r="13" spans="1:24" ht="24.75" customHeight="1">
      <c r="A13" s="4">
        <v>3</v>
      </c>
      <c r="B13" s="14">
        <v>170804230006</v>
      </c>
      <c r="C13" s="35">
        <v>37.77777777777778</v>
      </c>
      <c r="D13" s="35"/>
      <c r="E13" s="35">
        <v>39.09090909090909</v>
      </c>
      <c r="F13" s="80"/>
      <c r="G13" s="27" t="s">
        <v>9</v>
      </c>
      <c r="H13" s="112">
        <v>3</v>
      </c>
      <c r="I13" s="112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3</v>
      </c>
      <c r="O13" s="109">
        <v>3</v>
      </c>
      <c r="P13" s="109">
        <v>3</v>
      </c>
      <c r="Q13" s="41"/>
      <c r="R13" s="41"/>
      <c r="S13" s="41"/>
      <c r="T13" s="38">
        <v>3</v>
      </c>
      <c r="U13" s="38">
        <v>3</v>
      </c>
      <c r="V13" s="38">
        <v>3</v>
      </c>
      <c r="W13" s="38">
        <v>3</v>
      </c>
      <c r="X13" s="93"/>
    </row>
    <row r="14" spans="1:24" ht="24.75" customHeight="1">
      <c r="A14" s="4">
        <v>4</v>
      </c>
      <c r="B14" s="14">
        <v>170804230007</v>
      </c>
      <c r="C14" s="35">
        <v>42.22222222222222</v>
      </c>
      <c r="D14" s="35"/>
      <c r="E14" s="35">
        <v>45.45454545454545</v>
      </c>
      <c r="F14" s="80"/>
      <c r="G14" s="27" t="s">
        <v>43</v>
      </c>
      <c r="H14" s="20">
        <f>AVERAGE(H11:H13)</f>
        <v>2.6666666666666665</v>
      </c>
      <c r="I14" s="20">
        <f aca="true" t="shared" si="0" ref="I14:T14">AVERAGE(I11:I13)</f>
        <v>2.6666666666666665</v>
      </c>
      <c r="J14" s="20">
        <f t="shared" si="0"/>
        <v>2.6666666666666665</v>
      </c>
      <c r="K14" s="20">
        <f t="shared" si="0"/>
        <v>2.6666666666666665</v>
      </c>
      <c r="L14" s="20">
        <f t="shared" si="0"/>
        <v>2.6666666666666665</v>
      </c>
      <c r="M14" s="20">
        <f t="shared" si="0"/>
        <v>2.6666666666666665</v>
      </c>
      <c r="N14" s="20">
        <f t="shared" si="0"/>
        <v>2.3333333333333335</v>
      </c>
      <c r="O14" s="20">
        <f t="shared" si="0"/>
        <v>2.3333333333333335</v>
      </c>
      <c r="P14" s="20">
        <f t="shared" si="0"/>
        <v>2.3333333333333335</v>
      </c>
      <c r="Q14" s="20"/>
      <c r="R14" s="20"/>
      <c r="S14" s="20"/>
      <c r="T14" s="20">
        <f t="shared" si="0"/>
        <v>3</v>
      </c>
      <c r="U14" s="20">
        <f>AVERAGE(U11:U13)</f>
        <v>3</v>
      </c>
      <c r="V14" s="20">
        <f>AVERAGE(V11:V13)</f>
        <v>3</v>
      </c>
      <c r="W14" s="20">
        <f>AVERAGE(W11:W13)</f>
        <v>3</v>
      </c>
      <c r="X14" s="20"/>
    </row>
    <row r="15" spans="1:24" ht="24.75" customHeight="1">
      <c r="A15" s="4">
        <v>5</v>
      </c>
      <c r="B15" s="14">
        <v>170804230008</v>
      </c>
      <c r="C15" s="35">
        <v>33.33333333333333</v>
      </c>
      <c r="D15" s="10"/>
      <c r="E15" s="35">
        <v>37.27272727272727</v>
      </c>
      <c r="F15" s="76"/>
      <c r="G15" s="107" t="s">
        <v>45</v>
      </c>
      <c r="H15" s="85">
        <f>(67.86*H14)/100</f>
        <v>1.8095999999999999</v>
      </c>
      <c r="I15" s="85">
        <f aca="true" t="shared" si="1" ref="I15:T15">(67.86*I14)/100</f>
        <v>1.8095999999999999</v>
      </c>
      <c r="J15" s="85">
        <f t="shared" si="1"/>
        <v>1.8095999999999999</v>
      </c>
      <c r="K15" s="85">
        <f t="shared" si="1"/>
        <v>1.8095999999999999</v>
      </c>
      <c r="L15" s="85">
        <f t="shared" si="1"/>
        <v>1.8095999999999999</v>
      </c>
      <c r="M15" s="85">
        <f t="shared" si="1"/>
        <v>1.8095999999999999</v>
      </c>
      <c r="N15" s="85">
        <f t="shared" si="1"/>
        <v>1.5834000000000001</v>
      </c>
      <c r="O15" s="85">
        <f t="shared" si="1"/>
        <v>1.5834000000000001</v>
      </c>
      <c r="P15" s="85">
        <f t="shared" si="1"/>
        <v>1.5834000000000001</v>
      </c>
      <c r="Q15" s="85"/>
      <c r="R15" s="85"/>
      <c r="S15" s="85"/>
      <c r="T15" s="85">
        <f t="shared" si="1"/>
        <v>2.0358</v>
      </c>
      <c r="U15" s="85">
        <f>(67.86*U14)/100</f>
        <v>2.0358</v>
      </c>
      <c r="V15" s="85">
        <f>(67.86*V14)/100</f>
        <v>2.0358</v>
      </c>
      <c r="W15" s="85">
        <f>(67.86*W14)/100</f>
        <v>2.0358</v>
      </c>
      <c r="X15" s="85"/>
    </row>
    <row r="16" spans="1:7" ht="35.25" customHeight="1">
      <c r="A16" s="4">
        <v>6</v>
      </c>
      <c r="B16" s="14">
        <v>170804230009</v>
      </c>
      <c r="C16" s="35">
        <v>28.888888888888886</v>
      </c>
      <c r="D16" s="10"/>
      <c r="E16" s="35">
        <v>29.09090909090909</v>
      </c>
      <c r="F16" s="33"/>
      <c r="G16" s="1"/>
    </row>
    <row r="17" spans="1:25" ht="37.5" customHeight="1">
      <c r="A17" s="4">
        <v>7</v>
      </c>
      <c r="B17" s="14">
        <v>170804230010</v>
      </c>
      <c r="C17" s="35">
        <v>28.888888888888886</v>
      </c>
      <c r="D17" s="10"/>
      <c r="E17" s="35">
        <v>31.818181818181817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27.77777777777778</v>
      </c>
      <c r="D18" s="10"/>
      <c r="E18" s="35">
        <v>29.09090909090909</v>
      </c>
      <c r="F18" s="33"/>
    </row>
    <row r="19" spans="1:22" ht="40.5" customHeight="1">
      <c r="A19" s="4">
        <v>9</v>
      </c>
      <c r="B19" s="14">
        <v>170804230012</v>
      </c>
      <c r="C19" s="35">
        <v>27.77777777777778</v>
      </c>
      <c r="D19" s="10"/>
      <c r="E19" s="35">
        <v>22.727272727272727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28.888888888888886</v>
      </c>
      <c r="D20" s="10"/>
      <c r="E20" s="35">
        <v>23.636363636363637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42.22222222222222</v>
      </c>
      <c r="D21" s="10"/>
      <c r="E21" s="35">
        <v>41.81818181818181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37.77777777777778</v>
      </c>
      <c r="D22" s="10"/>
      <c r="E22" s="35">
        <v>40.909090909090914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20">
        <v>31.11111111111111</v>
      </c>
      <c r="D23" s="10"/>
      <c r="E23" s="120">
        <v>32.72727272727273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45.55555555555556</v>
      </c>
      <c r="D24" s="70"/>
      <c r="E24" s="35">
        <v>40.909090909090914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150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151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152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36.666666666666664</v>
      </c>
      <c r="D11" s="10">
        <f>COUNTIF(C11:C24,"&gt;="&amp;D10)</f>
        <v>12</v>
      </c>
      <c r="E11" s="35">
        <v>37.27272727272727</v>
      </c>
      <c r="F11" s="32">
        <f>COUNTIF(E11:E24,"&gt;="&amp;F10)</f>
        <v>10</v>
      </c>
      <c r="G11" s="27" t="s">
        <v>6</v>
      </c>
      <c r="H11" s="109">
        <v>3</v>
      </c>
      <c r="I11" s="109">
        <v>3</v>
      </c>
      <c r="J11" s="109">
        <v>3</v>
      </c>
      <c r="K11" s="109">
        <v>2</v>
      </c>
      <c r="L11" s="109">
        <v>3</v>
      </c>
      <c r="M11" s="109">
        <v>3</v>
      </c>
      <c r="N11" s="109">
        <v>3</v>
      </c>
      <c r="O11" s="109">
        <v>3</v>
      </c>
      <c r="P11" s="109">
        <v>2</v>
      </c>
      <c r="Q11" s="48"/>
      <c r="R11" s="48"/>
      <c r="S11" s="48"/>
      <c r="T11" s="109">
        <v>2</v>
      </c>
      <c r="U11" s="109">
        <v>3</v>
      </c>
      <c r="V11" s="109">
        <v>3</v>
      </c>
      <c r="W11" s="109">
        <v>2</v>
      </c>
      <c r="X11" s="41"/>
    </row>
    <row r="12" spans="1:24" ht="24.75" customHeight="1">
      <c r="A12" s="4">
        <v>2</v>
      </c>
      <c r="B12" s="14">
        <v>170804230004</v>
      </c>
      <c r="C12" s="35">
        <v>42.22222222222222</v>
      </c>
      <c r="D12" s="61">
        <f>(12/14)*100</f>
        <v>85.71428571428571</v>
      </c>
      <c r="E12" s="35">
        <v>42.72727272727273</v>
      </c>
      <c r="F12" s="81">
        <f>(10/14)*100</f>
        <v>71.42857142857143</v>
      </c>
      <c r="G12" s="27" t="s">
        <v>7</v>
      </c>
      <c r="H12" s="109">
        <v>3</v>
      </c>
      <c r="I12" s="109">
        <v>3</v>
      </c>
      <c r="J12" s="109">
        <v>2</v>
      </c>
      <c r="K12" s="109">
        <v>3</v>
      </c>
      <c r="L12" s="109">
        <v>3</v>
      </c>
      <c r="M12" s="109">
        <v>3</v>
      </c>
      <c r="N12" s="109">
        <v>2</v>
      </c>
      <c r="O12" s="109">
        <v>2</v>
      </c>
      <c r="P12" s="109">
        <v>3</v>
      </c>
      <c r="Q12" s="25"/>
      <c r="R12" s="25"/>
      <c r="S12" s="25"/>
      <c r="T12" s="109">
        <v>3</v>
      </c>
      <c r="U12" s="109">
        <v>2</v>
      </c>
      <c r="V12" s="109">
        <v>3</v>
      </c>
      <c r="W12" s="109">
        <v>2</v>
      </c>
      <c r="X12" s="41"/>
    </row>
    <row r="13" spans="1:24" ht="24.75" customHeight="1">
      <c r="A13" s="4">
        <v>3</v>
      </c>
      <c r="B13" s="14">
        <v>170804230006</v>
      </c>
      <c r="C13" s="35">
        <v>38.88888888888889</v>
      </c>
      <c r="D13" s="35"/>
      <c r="E13" s="35">
        <v>40</v>
      </c>
      <c r="F13" s="80"/>
      <c r="G13" s="27" t="s">
        <v>9</v>
      </c>
      <c r="H13" s="109">
        <v>3</v>
      </c>
      <c r="I13" s="109">
        <v>2</v>
      </c>
      <c r="J13" s="109">
        <v>3</v>
      </c>
      <c r="K13" s="109">
        <v>3</v>
      </c>
      <c r="L13" s="109">
        <v>2</v>
      </c>
      <c r="M13" s="109">
        <v>2</v>
      </c>
      <c r="N13" s="109">
        <v>2</v>
      </c>
      <c r="O13" s="109">
        <v>3</v>
      </c>
      <c r="P13" s="109">
        <v>3</v>
      </c>
      <c r="Q13" s="93"/>
      <c r="R13" s="93"/>
      <c r="S13" s="93"/>
      <c r="T13" s="109">
        <v>3</v>
      </c>
      <c r="U13" s="109">
        <v>2</v>
      </c>
      <c r="V13" s="109">
        <v>2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35">
        <v>43.333333333333336</v>
      </c>
      <c r="D14" s="35"/>
      <c r="E14" s="35">
        <v>44.54545454545455</v>
      </c>
      <c r="F14" s="80"/>
      <c r="G14" s="27" t="s">
        <v>53</v>
      </c>
      <c r="H14" s="109">
        <v>3</v>
      </c>
      <c r="I14" s="109">
        <v>3</v>
      </c>
      <c r="J14" s="109">
        <v>2</v>
      </c>
      <c r="K14" s="109">
        <v>3</v>
      </c>
      <c r="L14" s="109">
        <v>2</v>
      </c>
      <c r="M14" s="109">
        <v>2</v>
      </c>
      <c r="N14" s="109">
        <v>3</v>
      </c>
      <c r="O14" s="109">
        <v>3</v>
      </c>
      <c r="P14" s="109">
        <v>3</v>
      </c>
      <c r="Q14" s="93"/>
      <c r="R14" s="93"/>
      <c r="S14" s="93"/>
      <c r="T14" s="109">
        <v>2</v>
      </c>
      <c r="U14" s="109">
        <v>3</v>
      </c>
      <c r="V14" s="109">
        <v>3</v>
      </c>
      <c r="W14" s="109">
        <v>3</v>
      </c>
      <c r="X14" s="93"/>
    </row>
    <row r="15" spans="1:24" ht="24.75" customHeight="1">
      <c r="A15" s="4">
        <v>5</v>
      </c>
      <c r="B15" s="14">
        <v>170804230008</v>
      </c>
      <c r="C15" s="35">
        <v>35.55555555555556</v>
      </c>
      <c r="D15" s="10"/>
      <c r="E15" s="35">
        <v>37.27272727272727</v>
      </c>
      <c r="F15" s="76"/>
      <c r="G15" s="27" t="s">
        <v>54</v>
      </c>
      <c r="H15" s="109">
        <v>3</v>
      </c>
      <c r="I15" s="109">
        <v>3</v>
      </c>
      <c r="J15" s="109">
        <v>3</v>
      </c>
      <c r="K15" s="109">
        <v>2</v>
      </c>
      <c r="L15" s="109">
        <v>3</v>
      </c>
      <c r="M15" s="109">
        <v>3</v>
      </c>
      <c r="N15" s="109">
        <v>3</v>
      </c>
      <c r="O15" s="109">
        <v>3</v>
      </c>
      <c r="P15" s="109">
        <v>2</v>
      </c>
      <c r="Q15" s="93"/>
      <c r="R15" s="93"/>
      <c r="S15" s="93"/>
      <c r="T15" s="109">
        <v>3</v>
      </c>
      <c r="U15" s="109">
        <v>3</v>
      </c>
      <c r="V15" s="109">
        <v>3</v>
      </c>
      <c r="W15" s="109">
        <v>3</v>
      </c>
      <c r="X15" s="93"/>
    </row>
    <row r="16" spans="1:24" ht="35.25" customHeight="1">
      <c r="A16" s="4">
        <v>6</v>
      </c>
      <c r="B16" s="14">
        <v>170804230009</v>
      </c>
      <c r="C16" s="35">
        <v>31.11111111111111</v>
      </c>
      <c r="D16" s="10"/>
      <c r="E16" s="35">
        <v>28.18181818181818</v>
      </c>
      <c r="F16" s="33"/>
      <c r="G16" s="27" t="s">
        <v>43</v>
      </c>
      <c r="H16" s="20">
        <f>AVERAGE(H11:H15)</f>
        <v>3</v>
      </c>
      <c r="I16" s="20">
        <f aca="true" t="shared" si="0" ref="I16:P16">AVERAGE(I11:I15)</f>
        <v>2.8</v>
      </c>
      <c r="J16" s="20">
        <f t="shared" si="0"/>
        <v>2.6</v>
      </c>
      <c r="K16" s="20">
        <f t="shared" si="0"/>
        <v>2.6</v>
      </c>
      <c r="L16" s="20">
        <f t="shared" si="0"/>
        <v>2.6</v>
      </c>
      <c r="M16" s="20">
        <f t="shared" si="0"/>
        <v>2.6</v>
      </c>
      <c r="N16" s="20">
        <f t="shared" si="0"/>
        <v>2.6</v>
      </c>
      <c r="O16" s="20">
        <f t="shared" si="0"/>
        <v>2.8</v>
      </c>
      <c r="P16" s="20">
        <f t="shared" si="0"/>
        <v>2.6</v>
      </c>
      <c r="Q16" s="20"/>
      <c r="R16" s="20"/>
      <c r="S16" s="20"/>
      <c r="T16" s="20">
        <f>AVERAGE(T11:T15)</f>
        <v>2.6</v>
      </c>
      <c r="U16" s="20">
        <f>AVERAGE(U11:U15)</f>
        <v>2.6</v>
      </c>
      <c r="V16" s="20">
        <f>AVERAGE(V11:V15)</f>
        <v>2.8</v>
      </c>
      <c r="W16" s="20">
        <f>AVERAGE(W11:W15)</f>
        <v>2.6</v>
      </c>
      <c r="X16" s="20"/>
    </row>
    <row r="17" spans="1:25" ht="37.5" customHeight="1">
      <c r="A17" s="4">
        <v>7</v>
      </c>
      <c r="B17" s="14">
        <v>170804230010</v>
      </c>
      <c r="C17" s="35">
        <v>32.22222222222222</v>
      </c>
      <c r="D17" s="10"/>
      <c r="E17" s="35">
        <v>39.09090909090909</v>
      </c>
      <c r="F17" s="33"/>
      <c r="G17" s="107" t="s">
        <v>45</v>
      </c>
      <c r="H17" s="85">
        <f>(78.57*H16)/100</f>
        <v>2.3571</v>
      </c>
      <c r="I17" s="85">
        <f aca="true" t="shared" si="1" ref="I17:W17">(78.57*I16)/100</f>
        <v>2.19996</v>
      </c>
      <c r="J17" s="85">
        <f t="shared" si="1"/>
        <v>2.04282</v>
      </c>
      <c r="K17" s="85">
        <f t="shared" si="1"/>
        <v>2.04282</v>
      </c>
      <c r="L17" s="85">
        <f t="shared" si="1"/>
        <v>2.04282</v>
      </c>
      <c r="M17" s="85">
        <f t="shared" si="1"/>
        <v>2.04282</v>
      </c>
      <c r="N17" s="85">
        <f t="shared" si="1"/>
        <v>2.04282</v>
      </c>
      <c r="O17" s="85">
        <f t="shared" si="1"/>
        <v>2.19996</v>
      </c>
      <c r="P17" s="85">
        <f t="shared" si="1"/>
        <v>2.04282</v>
      </c>
      <c r="Q17" s="85"/>
      <c r="R17" s="85"/>
      <c r="S17" s="85"/>
      <c r="T17" s="85">
        <f t="shared" si="1"/>
        <v>2.04282</v>
      </c>
      <c r="U17" s="85">
        <f t="shared" si="1"/>
        <v>2.04282</v>
      </c>
      <c r="V17" s="85">
        <f t="shared" si="1"/>
        <v>2.19996</v>
      </c>
      <c r="W17" s="85">
        <f t="shared" si="1"/>
        <v>2.04282</v>
      </c>
      <c r="X17" s="85"/>
      <c r="Y17" s="55"/>
    </row>
    <row r="18" spans="1:6" ht="24.75" customHeight="1">
      <c r="A18" s="4">
        <v>8</v>
      </c>
      <c r="B18" s="14">
        <v>170804230011</v>
      </c>
      <c r="C18" s="35">
        <v>30</v>
      </c>
      <c r="D18" s="10"/>
      <c r="E18" s="35">
        <v>22.727272727272727</v>
      </c>
      <c r="F18" s="33"/>
    </row>
    <row r="19" spans="1:22" ht="40.5" customHeight="1">
      <c r="A19" s="4">
        <v>9</v>
      </c>
      <c r="B19" s="14">
        <v>170804230012</v>
      </c>
      <c r="C19" s="35">
        <v>28.888888888888886</v>
      </c>
      <c r="D19" s="10"/>
      <c r="E19" s="35">
        <v>21.818181818181817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28.888888888888886</v>
      </c>
      <c r="D20" s="10"/>
      <c r="E20" s="35">
        <v>27.27272727272727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40</v>
      </c>
      <c r="D21" s="10"/>
      <c r="E21" s="35">
        <v>42.72727272727273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37.77777777777778</v>
      </c>
      <c r="D22" s="10"/>
      <c r="E22" s="35">
        <v>40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33.33333333333333</v>
      </c>
      <c r="D23" s="10"/>
      <c r="E23" s="35">
        <v>30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40</v>
      </c>
      <c r="D24" s="70"/>
      <c r="E24" s="35">
        <v>38.18181818181819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153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154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155</v>
      </c>
      <c r="B5" s="137"/>
      <c r="C5" s="137"/>
      <c r="D5" s="137"/>
      <c r="E5" s="138"/>
      <c r="F5" s="30"/>
      <c r="G5" s="40" t="s">
        <v>30</v>
      </c>
      <c r="H5" s="35">
        <v>100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19">
        <v>37.69230769230769</v>
      </c>
      <c r="D11" s="10">
        <f>COUNTIF(C11:C24,"&gt;="&amp;D10)</f>
        <v>14</v>
      </c>
      <c r="E11" s="119">
        <v>29.411764705882355</v>
      </c>
      <c r="F11" s="32">
        <f>COUNTIF(E11:E24,"&gt;="&amp;F10)</f>
        <v>7</v>
      </c>
      <c r="G11" s="27" t="s">
        <v>6</v>
      </c>
      <c r="H11" s="109">
        <v>3</v>
      </c>
      <c r="I11" s="109"/>
      <c r="J11" s="109">
        <v>1</v>
      </c>
      <c r="K11" s="109">
        <v>3</v>
      </c>
      <c r="L11" s="109">
        <v>1</v>
      </c>
      <c r="M11" s="109">
        <v>2</v>
      </c>
      <c r="N11" s="109">
        <v>1</v>
      </c>
      <c r="O11" s="109">
        <v>2</v>
      </c>
      <c r="P11" s="109">
        <v>1</v>
      </c>
      <c r="Q11" s="41"/>
      <c r="R11" s="41"/>
      <c r="S11" s="41"/>
      <c r="T11" s="38">
        <v>3</v>
      </c>
      <c r="U11" s="38">
        <v>3</v>
      </c>
      <c r="V11" s="38"/>
      <c r="W11" s="38">
        <v>2</v>
      </c>
      <c r="X11" s="41"/>
    </row>
    <row r="12" spans="1:24" ht="24.75" customHeight="1">
      <c r="A12" s="4">
        <v>2</v>
      </c>
      <c r="B12" s="14">
        <v>170804230004</v>
      </c>
      <c r="C12" s="119">
        <v>47.69230769230769</v>
      </c>
      <c r="D12" s="61">
        <f>(14/14)*100</f>
        <v>100</v>
      </c>
      <c r="E12" s="119">
        <v>34.705882352941174</v>
      </c>
      <c r="F12" s="81">
        <f>(7/14)*100</f>
        <v>50</v>
      </c>
      <c r="G12" s="27" t="s">
        <v>7</v>
      </c>
      <c r="H12" s="112">
        <v>3</v>
      </c>
      <c r="I12" s="112">
        <v>1</v>
      </c>
      <c r="J12" s="109">
        <v>2</v>
      </c>
      <c r="K12" s="109">
        <v>2</v>
      </c>
      <c r="L12" s="109">
        <v>2</v>
      </c>
      <c r="M12" s="109">
        <v>1</v>
      </c>
      <c r="N12" s="109"/>
      <c r="O12" s="109">
        <v>1</v>
      </c>
      <c r="P12" s="109">
        <v>1</v>
      </c>
      <c r="Q12" s="41"/>
      <c r="R12" s="41"/>
      <c r="S12" s="41"/>
      <c r="T12" s="38">
        <v>3</v>
      </c>
      <c r="U12" s="38">
        <v>1</v>
      </c>
      <c r="V12" s="38"/>
      <c r="W12" s="38">
        <v>3</v>
      </c>
      <c r="X12" s="41"/>
    </row>
    <row r="13" spans="1:24" ht="24.75" customHeight="1">
      <c r="A13" s="4">
        <v>3</v>
      </c>
      <c r="B13" s="14">
        <v>170804230006</v>
      </c>
      <c r="C13" s="119">
        <v>49.23076923076923</v>
      </c>
      <c r="D13" s="35"/>
      <c r="E13" s="119">
        <v>36.470588235294116</v>
      </c>
      <c r="F13" s="80"/>
      <c r="G13" s="27" t="s">
        <v>9</v>
      </c>
      <c r="H13" s="112">
        <v>3</v>
      </c>
      <c r="I13" s="112"/>
      <c r="J13" s="109">
        <v>2</v>
      </c>
      <c r="K13" s="109">
        <v>2</v>
      </c>
      <c r="L13" s="109">
        <v>3</v>
      </c>
      <c r="M13" s="109">
        <v>1</v>
      </c>
      <c r="N13" s="109"/>
      <c r="O13" s="109">
        <v>1</v>
      </c>
      <c r="P13" s="109">
        <v>1</v>
      </c>
      <c r="Q13" s="41"/>
      <c r="R13" s="41"/>
      <c r="S13" s="41"/>
      <c r="T13" s="38">
        <v>2</v>
      </c>
      <c r="U13" s="38">
        <v>1</v>
      </c>
      <c r="V13" s="38">
        <v>1</v>
      </c>
      <c r="W13" s="38">
        <v>3</v>
      </c>
      <c r="X13" s="93"/>
    </row>
    <row r="14" spans="1:24" ht="24.75" customHeight="1">
      <c r="A14" s="4">
        <v>4</v>
      </c>
      <c r="B14" s="14">
        <v>170804230007</v>
      </c>
      <c r="C14" s="119">
        <v>43.07692307692308</v>
      </c>
      <c r="D14" s="35"/>
      <c r="E14" s="119">
        <v>44.11764705882353</v>
      </c>
      <c r="F14" s="80"/>
      <c r="G14" s="27" t="s">
        <v>43</v>
      </c>
      <c r="H14" s="20">
        <f>AVERAGE(H11:H13)</f>
        <v>3</v>
      </c>
      <c r="I14" s="20">
        <f aca="true" t="shared" si="0" ref="I14:T14">AVERAGE(I11:I13)</f>
        <v>1</v>
      </c>
      <c r="J14" s="20">
        <f t="shared" si="0"/>
        <v>1.6666666666666667</v>
      </c>
      <c r="K14" s="20">
        <f t="shared" si="0"/>
        <v>2.3333333333333335</v>
      </c>
      <c r="L14" s="20">
        <f t="shared" si="0"/>
        <v>2</v>
      </c>
      <c r="M14" s="20">
        <f t="shared" si="0"/>
        <v>1.3333333333333333</v>
      </c>
      <c r="N14" s="20">
        <f t="shared" si="0"/>
        <v>1</v>
      </c>
      <c r="O14" s="20">
        <f t="shared" si="0"/>
        <v>1.3333333333333333</v>
      </c>
      <c r="P14" s="20">
        <f t="shared" si="0"/>
        <v>1</v>
      </c>
      <c r="Q14" s="20"/>
      <c r="R14" s="20"/>
      <c r="S14" s="20"/>
      <c r="T14" s="20">
        <f t="shared" si="0"/>
        <v>2.6666666666666665</v>
      </c>
      <c r="U14" s="20">
        <f>AVERAGE(U11:U13)</f>
        <v>1.6666666666666667</v>
      </c>
      <c r="V14" s="20">
        <f>AVERAGE(V11:V13)</f>
        <v>1</v>
      </c>
      <c r="W14" s="20">
        <f>AVERAGE(W11:W13)</f>
        <v>2.6666666666666665</v>
      </c>
      <c r="X14" s="20"/>
    </row>
    <row r="15" spans="1:24" ht="24.75" customHeight="1">
      <c r="A15" s="4">
        <v>5</v>
      </c>
      <c r="B15" s="14">
        <v>170804230008</v>
      </c>
      <c r="C15" s="119">
        <v>37.69230769230769</v>
      </c>
      <c r="D15" s="10"/>
      <c r="E15" s="119">
        <v>25.294117647058822</v>
      </c>
      <c r="F15" s="76"/>
      <c r="G15" s="107" t="s">
        <v>45</v>
      </c>
      <c r="H15" s="85">
        <f>(75*H14)/100</f>
        <v>2.25</v>
      </c>
      <c r="I15" s="85">
        <f aca="true" t="shared" si="1" ref="I15:P15">(75*I14)/100</f>
        <v>0.75</v>
      </c>
      <c r="J15" s="85">
        <f t="shared" si="1"/>
        <v>1.25</v>
      </c>
      <c r="K15" s="85">
        <f t="shared" si="1"/>
        <v>1.75</v>
      </c>
      <c r="L15" s="85">
        <f t="shared" si="1"/>
        <v>1.5</v>
      </c>
      <c r="M15" s="85">
        <f t="shared" si="1"/>
        <v>1</v>
      </c>
      <c r="N15" s="85">
        <f t="shared" si="1"/>
        <v>0.75</v>
      </c>
      <c r="O15" s="85">
        <f t="shared" si="1"/>
        <v>1</v>
      </c>
      <c r="P15" s="85">
        <f t="shared" si="1"/>
        <v>0.75</v>
      </c>
      <c r="Q15" s="85"/>
      <c r="R15" s="85"/>
      <c r="S15" s="85"/>
      <c r="T15" s="85">
        <f>(75*T14)/100</f>
        <v>2</v>
      </c>
      <c r="U15" s="85">
        <f>(75*U14)/100</f>
        <v>1.25</v>
      </c>
      <c r="V15" s="85">
        <f>(75*V14)/100</f>
        <v>0.75</v>
      </c>
      <c r="W15" s="85">
        <f>(75*W14)/100</f>
        <v>2</v>
      </c>
      <c r="X15" s="85"/>
    </row>
    <row r="16" spans="1:7" ht="35.25" customHeight="1">
      <c r="A16" s="4">
        <v>6</v>
      </c>
      <c r="B16" s="14">
        <v>170804230009</v>
      </c>
      <c r="C16" s="119">
        <v>32.30769230769231</v>
      </c>
      <c r="D16" s="10"/>
      <c r="E16" s="119">
        <v>20.588235294117645</v>
      </c>
      <c r="F16" s="33"/>
      <c r="G16" s="1"/>
    </row>
    <row r="17" spans="1:25" ht="37.5" customHeight="1">
      <c r="A17" s="4">
        <v>7</v>
      </c>
      <c r="B17" s="14">
        <v>170804230010</v>
      </c>
      <c r="C17" s="119">
        <v>36.15384615384615</v>
      </c>
      <c r="D17" s="10"/>
      <c r="E17" s="119">
        <v>33.52941176470588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19">
        <v>30</v>
      </c>
      <c r="D18" s="10"/>
      <c r="E18" s="119">
        <v>15.294117647058824</v>
      </c>
      <c r="F18" s="33"/>
    </row>
    <row r="19" spans="1:22" ht="40.5" customHeight="1">
      <c r="A19" s="4">
        <v>9</v>
      </c>
      <c r="B19" s="14">
        <v>170804230012</v>
      </c>
      <c r="C19" s="119">
        <v>30</v>
      </c>
      <c r="D19" s="10"/>
      <c r="E19" s="119">
        <v>12.941176470588237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19">
        <v>30</v>
      </c>
      <c r="D20" s="10"/>
      <c r="E20" s="119">
        <v>29.411764705882355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19">
        <v>40</v>
      </c>
      <c r="D21" s="10"/>
      <c r="E21" s="119">
        <v>40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19">
        <v>40.76923076923077</v>
      </c>
      <c r="D22" s="10"/>
      <c r="E22" s="119">
        <v>40.588235294117645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19">
        <v>32.30769230769231</v>
      </c>
      <c r="D23" s="10"/>
      <c r="E23" s="119">
        <v>24.11764705882353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19">
        <v>37.69230769230769</v>
      </c>
      <c r="D24" s="70"/>
      <c r="E24" s="119">
        <v>42.94117647058823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156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157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158</v>
      </c>
      <c r="B5" s="137"/>
      <c r="C5" s="137"/>
      <c r="D5" s="137"/>
      <c r="E5" s="138"/>
      <c r="F5" s="30"/>
      <c r="G5" s="40" t="s">
        <v>30</v>
      </c>
      <c r="H5" s="35">
        <v>64.29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67.86000000000001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31.11111111111111</v>
      </c>
      <c r="D11" s="10">
        <f>COUNTIF(C11:C24,"&gt;="&amp;D10)</f>
        <v>9</v>
      </c>
      <c r="E11" s="35">
        <v>34.54545454545455</v>
      </c>
      <c r="F11" s="32">
        <f>COUNTIF(E11:E24,"&gt;="&amp;F10)</f>
        <v>10</v>
      </c>
      <c r="G11" s="27" t="s">
        <v>6</v>
      </c>
      <c r="H11" s="109">
        <v>3</v>
      </c>
      <c r="I11" s="109"/>
      <c r="J11" s="111"/>
      <c r="K11" s="111"/>
      <c r="L11" s="111"/>
      <c r="M11" s="111"/>
      <c r="N11" s="111"/>
      <c r="O11" s="111"/>
      <c r="P11" s="111"/>
      <c r="Q11" s="41"/>
      <c r="R11" s="41"/>
      <c r="S11" s="41"/>
      <c r="T11" s="40">
        <v>3</v>
      </c>
      <c r="U11" s="38"/>
      <c r="V11" s="13"/>
      <c r="W11" s="13"/>
      <c r="X11" s="41"/>
    </row>
    <row r="12" spans="1:24" ht="24.75" customHeight="1">
      <c r="A12" s="4">
        <v>2</v>
      </c>
      <c r="B12" s="14">
        <v>170804230004</v>
      </c>
      <c r="C12" s="35">
        <v>38.888888888888886</v>
      </c>
      <c r="D12" s="61">
        <f>(9/14)*100</f>
        <v>64.28571428571429</v>
      </c>
      <c r="E12" s="35">
        <v>39.09090909090909</v>
      </c>
      <c r="F12" s="81">
        <f>(10/14)*100</f>
        <v>71.42857142857143</v>
      </c>
      <c r="G12" s="27" t="s">
        <v>7</v>
      </c>
      <c r="H12" s="112">
        <v>3</v>
      </c>
      <c r="I12" s="112"/>
      <c r="J12" s="111"/>
      <c r="K12" s="111"/>
      <c r="L12" s="111"/>
      <c r="M12" s="111"/>
      <c r="N12" s="111"/>
      <c r="O12" s="111"/>
      <c r="P12" s="111"/>
      <c r="Q12" s="41"/>
      <c r="R12" s="41"/>
      <c r="S12" s="41"/>
      <c r="T12" s="40">
        <v>3</v>
      </c>
      <c r="U12" s="38"/>
      <c r="V12" s="13"/>
      <c r="W12" s="13"/>
      <c r="X12" s="41"/>
    </row>
    <row r="13" spans="1:24" ht="24.75" customHeight="1">
      <c r="A13" s="4">
        <v>3</v>
      </c>
      <c r="B13" s="14">
        <v>170804230006</v>
      </c>
      <c r="C13" s="35">
        <v>33.333333333333336</v>
      </c>
      <c r="D13" s="35"/>
      <c r="E13" s="35">
        <v>30.90909090909091</v>
      </c>
      <c r="F13" s="80"/>
      <c r="G13" s="27" t="s">
        <v>9</v>
      </c>
      <c r="H13" s="112">
        <v>3</v>
      </c>
      <c r="I13" s="112">
        <v>3</v>
      </c>
      <c r="J13" s="111"/>
      <c r="K13" s="111"/>
      <c r="L13" s="111"/>
      <c r="M13" s="111"/>
      <c r="N13" s="111"/>
      <c r="O13" s="111"/>
      <c r="P13" s="111"/>
      <c r="Q13" s="41"/>
      <c r="R13" s="41"/>
      <c r="S13" s="41"/>
      <c r="T13" s="40">
        <v>3</v>
      </c>
      <c r="U13" s="38"/>
      <c r="V13" s="13"/>
      <c r="W13" s="13"/>
      <c r="X13" s="93"/>
    </row>
    <row r="14" spans="1:24" ht="24.75" customHeight="1">
      <c r="A14" s="4">
        <v>4</v>
      </c>
      <c r="B14" s="14">
        <v>170804230007</v>
      </c>
      <c r="C14" s="35">
        <v>36.666666666666664</v>
      </c>
      <c r="D14" s="35"/>
      <c r="E14" s="35">
        <v>42.72727272727273</v>
      </c>
      <c r="F14" s="80"/>
      <c r="G14" s="27" t="s">
        <v>43</v>
      </c>
      <c r="H14" s="20">
        <f>AVERAGE(H11:H13)</f>
        <v>3</v>
      </c>
      <c r="I14" s="20">
        <f>AVERAGE(I11:I13)</f>
        <v>3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f>AVERAGE(T11:T13)</f>
        <v>3</v>
      </c>
      <c r="U14" s="20"/>
      <c r="V14" s="20"/>
      <c r="W14" s="20"/>
      <c r="X14" s="20"/>
    </row>
    <row r="15" spans="1:24" ht="24.75" customHeight="1">
      <c r="A15" s="4">
        <v>5</v>
      </c>
      <c r="B15" s="14">
        <v>170804230008</v>
      </c>
      <c r="C15" s="35">
        <v>35.55555555555556</v>
      </c>
      <c r="D15" s="10"/>
      <c r="E15" s="35">
        <v>30</v>
      </c>
      <c r="F15" s="76"/>
      <c r="G15" s="107" t="s">
        <v>45</v>
      </c>
      <c r="H15" s="85">
        <f>(67.86*H14)/100</f>
        <v>2.0358</v>
      </c>
      <c r="I15" s="85">
        <f>(67.86*I14)/100</f>
        <v>2.0358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>
        <f>(67.86*T14)/100</f>
        <v>2.0358</v>
      </c>
      <c r="U15" s="85"/>
      <c r="V15" s="85"/>
      <c r="W15" s="85"/>
      <c r="X15" s="85"/>
    </row>
    <row r="16" spans="1:7" ht="35.25" customHeight="1">
      <c r="A16" s="4">
        <v>6</v>
      </c>
      <c r="B16" s="14">
        <v>170804230009</v>
      </c>
      <c r="C16" s="35">
        <v>28.88888888888889</v>
      </c>
      <c r="D16" s="10"/>
      <c r="E16" s="35">
        <v>26.363636363636363</v>
      </c>
      <c r="F16" s="33"/>
      <c r="G16" s="1"/>
    </row>
    <row r="17" spans="1:25" ht="37.5" customHeight="1">
      <c r="A17" s="4">
        <v>7</v>
      </c>
      <c r="B17" s="14">
        <v>170804230010</v>
      </c>
      <c r="C17" s="35">
        <v>28.88888888888889</v>
      </c>
      <c r="D17" s="10"/>
      <c r="E17" s="35">
        <v>33.63636363636363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28.88888888888889</v>
      </c>
      <c r="D18" s="10"/>
      <c r="E18" s="35">
        <v>18.181818181818183</v>
      </c>
      <c r="F18" s="33"/>
    </row>
    <row r="19" spans="1:22" ht="40.5" customHeight="1">
      <c r="A19" s="4">
        <v>9</v>
      </c>
      <c r="B19" s="14">
        <v>170804230012</v>
      </c>
      <c r="C19" s="35">
        <v>28.88888888888889</v>
      </c>
      <c r="D19" s="10"/>
      <c r="E19" s="35">
        <v>21.818181818181817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30</v>
      </c>
      <c r="D20" s="10"/>
      <c r="E20" s="35">
        <v>30.90909090909091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38.888888888888886</v>
      </c>
      <c r="D21" s="10"/>
      <c r="E21" s="35">
        <v>38.18181818181818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33.333333333333336</v>
      </c>
      <c r="D22" s="10"/>
      <c r="E22" s="35">
        <v>36.36363636363637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28.88888888888889</v>
      </c>
      <c r="D23" s="10"/>
      <c r="E23" s="35">
        <v>29.09090909090909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41.111111111111114</v>
      </c>
      <c r="D24" s="70"/>
      <c r="E24" s="35">
        <v>40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8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159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160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161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36.666666666666664</v>
      </c>
      <c r="D11" s="10">
        <f>COUNTIF(C11:C24,"&gt;="&amp;D10)</f>
        <v>11</v>
      </c>
      <c r="E11" s="35">
        <v>35.45454545454545</v>
      </c>
      <c r="F11" s="32">
        <f>COUNTIF(E11:E24,"&gt;="&amp;F10)</f>
        <v>10</v>
      </c>
      <c r="G11" s="27" t="s">
        <v>6</v>
      </c>
      <c r="H11" s="112">
        <v>3</v>
      </c>
      <c r="I11" s="109">
        <v>2</v>
      </c>
      <c r="J11" s="109">
        <v>1</v>
      </c>
      <c r="K11" s="109">
        <v>2</v>
      </c>
      <c r="L11" s="109"/>
      <c r="M11" s="109"/>
      <c r="N11" s="109">
        <v>3</v>
      </c>
      <c r="O11" s="109">
        <v>2</v>
      </c>
      <c r="P11" s="109">
        <v>2</v>
      </c>
      <c r="Q11" s="41"/>
      <c r="R11" s="41"/>
      <c r="S11" s="41"/>
      <c r="T11" s="41">
        <v>2</v>
      </c>
      <c r="U11" s="41">
        <v>2</v>
      </c>
      <c r="V11" s="41">
        <v>2</v>
      </c>
      <c r="W11" s="41">
        <v>2</v>
      </c>
      <c r="X11" s="41"/>
    </row>
    <row r="12" spans="1:24" ht="24.75" customHeight="1">
      <c r="A12" s="4">
        <v>2</v>
      </c>
      <c r="B12" s="14">
        <v>170804230004</v>
      </c>
      <c r="C12" s="35">
        <v>42.22222222222222</v>
      </c>
      <c r="D12" s="61">
        <f>(11/14)*100</f>
        <v>78.57142857142857</v>
      </c>
      <c r="E12" s="35">
        <v>38.18181818181819</v>
      </c>
      <c r="F12" s="81">
        <f>(10/14)*100</f>
        <v>71.42857142857143</v>
      </c>
      <c r="G12" s="27" t="s">
        <v>7</v>
      </c>
      <c r="H12" s="112">
        <v>3</v>
      </c>
      <c r="I12" s="109">
        <v>3</v>
      </c>
      <c r="J12" s="109">
        <v>3</v>
      </c>
      <c r="K12" s="109">
        <v>2</v>
      </c>
      <c r="L12" s="109"/>
      <c r="M12" s="109"/>
      <c r="N12" s="109">
        <v>3</v>
      </c>
      <c r="O12" s="109">
        <v>3</v>
      </c>
      <c r="P12" s="109">
        <v>3</v>
      </c>
      <c r="Q12" s="41"/>
      <c r="R12" s="41"/>
      <c r="S12" s="41"/>
      <c r="T12" s="41">
        <v>2</v>
      </c>
      <c r="U12" s="41">
        <v>3</v>
      </c>
      <c r="V12" s="41">
        <v>3</v>
      </c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35">
        <v>40</v>
      </c>
      <c r="D13" s="35"/>
      <c r="E13" s="35">
        <v>38.18181818181819</v>
      </c>
      <c r="F13" s="80"/>
      <c r="G13" s="27" t="s">
        <v>9</v>
      </c>
      <c r="H13" s="112">
        <v>3</v>
      </c>
      <c r="I13" s="109">
        <v>2</v>
      </c>
      <c r="J13" s="109">
        <v>3</v>
      </c>
      <c r="K13" s="109">
        <v>3</v>
      </c>
      <c r="L13" s="109"/>
      <c r="M13" s="109"/>
      <c r="N13" s="109">
        <v>3</v>
      </c>
      <c r="O13" s="109">
        <v>2</v>
      </c>
      <c r="P13" s="109">
        <v>3</v>
      </c>
      <c r="Q13" s="41"/>
      <c r="R13" s="41"/>
      <c r="S13" s="41"/>
      <c r="T13" s="41">
        <v>3</v>
      </c>
      <c r="U13" s="41">
        <v>2</v>
      </c>
      <c r="V13" s="41">
        <v>3</v>
      </c>
      <c r="W13" s="41">
        <v>2</v>
      </c>
      <c r="X13" s="93"/>
    </row>
    <row r="14" spans="1:24" ht="24.75" customHeight="1">
      <c r="A14" s="4">
        <v>4</v>
      </c>
      <c r="B14" s="14">
        <v>170804230007</v>
      </c>
      <c r="C14" s="35">
        <v>40</v>
      </c>
      <c r="D14" s="35"/>
      <c r="E14" s="35">
        <v>39.09090909090909</v>
      </c>
      <c r="F14" s="80"/>
      <c r="G14" s="27" t="s">
        <v>53</v>
      </c>
      <c r="H14" s="112">
        <v>3</v>
      </c>
      <c r="I14" s="109">
        <v>3</v>
      </c>
      <c r="J14" s="109">
        <v>3</v>
      </c>
      <c r="K14" s="109">
        <v>3</v>
      </c>
      <c r="L14" s="109"/>
      <c r="M14" s="109"/>
      <c r="N14" s="109">
        <v>3</v>
      </c>
      <c r="O14" s="109">
        <v>3</v>
      </c>
      <c r="P14" s="109">
        <v>3</v>
      </c>
      <c r="Q14" s="112"/>
      <c r="R14" s="112"/>
      <c r="S14" s="112"/>
      <c r="T14" s="41">
        <v>3</v>
      </c>
      <c r="U14" s="41">
        <v>3</v>
      </c>
      <c r="V14" s="41">
        <v>2</v>
      </c>
      <c r="W14" s="41">
        <v>3</v>
      </c>
      <c r="X14" s="112"/>
    </row>
    <row r="15" spans="1:24" ht="24.75" customHeight="1">
      <c r="A15" s="4">
        <v>5</v>
      </c>
      <c r="B15" s="14">
        <v>170804230008</v>
      </c>
      <c r="C15" s="35">
        <v>34.44444444444444</v>
      </c>
      <c r="D15" s="10"/>
      <c r="E15" s="35">
        <v>33.63636363636363</v>
      </c>
      <c r="F15" s="76"/>
      <c r="G15" s="27" t="s">
        <v>43</v>
      </c>
      <c r="H15" s="20">
        <f>AVERAGE(H11:H14)</f>
        <v>3</v>
      </c>
      <c r="I15" s="20">
        <f aca="true" t="shared" si="0" ref="I15:P15">AVERAGE(I11:I14)</f>
        <v>2.5</v>
      </c>
      <c r="J15" s="20">
        <f t="shared" si="0"/>
        <v>2.5</v>
      </c>
      <c r="K15" s="20">
        <f t="shared" si="0"/>
        <v>2.5</v>
      </c>
      <c r="L15" s="20"/>
      <c r="M15" s="20"/>
      <c r="N15" s="20">
        <f t="shared" si="0"/>
        <v>3</v>
      </c>
      <c r="O15" s="20">
        <f t="shared" si="0"/>
        <v>2.5</v>
      </c>
      <c r="P15" s="20">
        <f t="shared" si="0"/>
        <v>2.75</v>
      </c>
      <c r="Q15" s="20"/>
      <c r="R15" s="20"/>
      <c r="S15" s="20"/>
      <c r="T15" s="20">
        <f>AVERAGE(T11:T14)</f>
        <v>2.5</v>
      </c>
      <c r="U15" s="20">
        <f>AVERAGE(U11:U14)</f>
        <v>2.5</v>
      </c>
      <c r="V15" s="20">
        <f>AVERAGE(V11:V14)</f>
        <v>2.5</v>
      </c>
      <c r="W15" s="20">
        <f>AVERAGE(W11:W14)</f>
        <v>2.5</v>
      </c>
      <c r="X15" s="20"/>
    </row>
    <row r="16" spans="1:24" ht="35.25" customHeight="1">
      <c r="A16" s="4">
        <v>6</v>
      </c>
      <c r="B16" s="14">
        <v>170804230009</v>
      </c>
      <c r="C16" s="35">
        <v>31.11111111111111</v>
      </c>
      <c r="D16" s="10"/>
      <c r="E16" s="35">
        <v>30</v>
      </c>
      <c r="F16" s="33"/>
      <c r="G16" s="107" t="s">
        <v>45</v>
      </c>
      <c r="H16" s="85">
        <f>(75*H15)/100</f>
        <v>2.25</v>
      </c>
      <c r="I16" s="85">
        <f aca="true" t="shared" si="1" ref="I16:P16">(75*I15)/100</f>
        <v>1.875</v>
      </c>
      <c r="J16" s="85">
        <f t="shared" si="1"/>
        <v>1.875</v>
      </c>
      <c r="K16" s="85">
        <f t="shared" si="1"/>
        <v>1.875</v>
      </c>
      <c r="L16" s="85"/>
      <c r="M16" s="85"/>
      <c r="N16" s="85">
        <f t="shared" si="1"/>
        <v>2.25</v>
      </c>
      <c r="O16" s="85">
        <f t="shared" si="1"/>
        <v>1.875</v>
      </c>
      <c r="P16" s="85">
        <f t="shared" si="1"/>
        <v>2.0625</v>
      </c>
      <c r="Q16" s="85"/>
      <c r="R16" s="85"/>
      <c r="S16" s="85"/>
      <c r="T16" s="85">
        <f>(75*T15)/100</f>
        <v>1.875</v>
      </c>
      <c r="U16" s="85">
        <f>(75*U15)/100</f>
        <v>1.875</v>
      </c>
      <c r="V16" s="85">
        <f>(75*V15)/100</f>
        <v>1.875</v>
      </c>
      <c r="W16" s="85">
        <f>(75*W15)/100</f>
        <v>1.875</v>
      </c>
      <c r="X16" s="85"/>
    </row>
    <row r="17" spans="1:25" ht="37.5" customHeight="1">
      <c r="A17" s="4">
        <v>7</v>
      </c>
      <c r="B17" s="14">
        <v>170804230010</v>
      </c>
      <c r="C17" s="35">
        <v>38.88888888888889</v>
      </c>
      <c r="D17" s="10"/>
      <c r="E17" s="35">
        <v>33.63636363636363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34.44444444444444</v>
      </c>
      <c r="D18" s="10"/>
      <c r="E18" s="35">
        <v>26.36363636363636</v>
      </c>
      <c r="F18" s="33"/>
    </row>
    <row r="19" spans="1:22" ht="40.5" customHeight="1">
      <c r="A19" s="4">
        <v>9</v>
      </c>
      <c r="B19" s="14">
        <v>170804230012</v>
      </c>
      <c r="C19" s="35">
        <v>30</v>
      </c>
      <c r="D19" s="10"/>
      <c r="E19" s="35">
        <v>30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33.33333333333333</v>
      </c>
      <c r="D20" s="10"/>
      <c r="E20" s="35">
        <v>34.54545454545455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36.666666666666664</v>
      </c>
      <c r="D21" s="10"/>
      <c r="E21" s="35">
        <v>33.63636363636363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35.55555555555556</v>
      </c>
      <c r="D22" s="10"/>
      <c r="E22" s="35">
        <v>38.18181818181819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32.22222222222222</v>
      </c>
      <c r="D23" s="10"/>
      <c r="E23" s="35">
        <v>29.09090909090909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20">
        <v>42.22222222222222</v>
      </c>
      <c r="D24" s="70"/>
      <c r="E24" s="120">
        <v>35.45454545454545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6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162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163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164</v>
      </c>
      <c r="B5" s="137"/>
      <c r="C5" s="137"/>
      <c r="D5" s="137"/>
      <c r="E5" s="138"/>
      <c r="F5" s="30"/>
      <c r="G5" s="40" t="s">
        <v>30</v>
      </c>
      <c r="H5" s="35">
        <v>42.86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53.575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26.666666666666668</v>
      </c>
      <c r="D11" s="10">
        <f>COUNTIF(C11:C24,"&gt;="&amp;D10)</f>
        <v>6</v>
      </c>
      <c r="E11" s="35">
        <v>30.90909090909091</v>
      </c>
      <c r="F11" s="32">
        <f>COUNTIF(E11:E24,"&gt;="&amp;F10)</f>
        <v>9</v>
      </c>
      <c r="G11" s="27" t="s">
        <v>6</v>
      </c>
      <c r="H11" s="109">
        <v>3</v>
      </c>
      <c r="I11" s="109">
        <v>3</v>
      </c>
      <c r="J11" s="41"/>
      <c r="K11" s="41"/>
      <c r="L11" s="41">
        <v>3</v>
      </c>
      <c r="M11" s="41"/>
      <c r="N11" s="41"/>
      <c r="O11" s="41"/>
      <c r="P11" s="41">
        <v>3</v>
      </c>
      <c r="Q11" s="41"/>
      <c r="R11" s="41"/>
      <c r="S11" s="41"/>
      <c r="T11" s="41"/>
      <c r="U11" s="41">
        <v>3</v>
      </c>
      <c r="V11" s="41"/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35">
        <v>28.88888888888889</v>
      </c>
      <c r="D12" s="61">
        <f>(6/14)*100</f>
        <v>42.857142857142854</v>
      </c>
      <c r="E12" s="35">
        <v>34.54545454545455</v>
      </c>
      <c r="F12" s="81">
        <f>(9/14)*100</f>
        <v>64.28571428571429</v>
      </c>
      <c r="G12" s="27" t="s">
        <v>7</v>
      </c>
      <c r="H12" s="112">
        <v>3</v>
      </c>
      <c r="I12" s="112">
        <v>3</v>
      </c>
      <c r="J12" s="41"/>
      <c r="K12" s="41"/>
      <c r="L12" s="41">
        <v>3</v>
      </c>
      <c r="M12" s="41"/>
      <c r="N12" s="41"/>
      <c r="O12" s="41"/>
      <c r="P12" s="41">
        <v>3</v>
      </c>
      <c r="Q12" s="41"/>
      <c r="R12" s="41"/>
      <c r="S12" s="41"/>
      <c r="T12" s="41"/>
      <c r="U12" s="41"/>
      <c r="V12" s="41"/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35">
        <v>30</v>
      </c>
      <c r="D13" s="35"/>
      <c r="E13" s="35">
        <v>30.909090909090907</v>
      </c>
      <c r="F13" s="80"/>
      <c r="G13" s="27" t="s">
        <v>9</v>
      </c>
      <c r="H13" s="112">
        <v>3</v>
      </c>
      <c r="I13" s="112">
        <v>3</v>
      </c>
      <c r="J13" s="41"/>
      <c r="K13" s="41"/>
      <c r="L13" s="41"/>
      <c r="M13" s="41"/>
      <c r="N13" s="41"/>
      <c r="O13" s="41">
        <v>3</v>
      </c>
      <c r="P13" s="41"/>
      <c r="Q13" s="41"/>
      <c r="R13" s="41"/>
      <c r="S13" s="41"/>
      <c r="T13" s="41">
        <v>3</v>
      </c>
      <c r="U13" s="41">
        <v>3</v>
      </c>
      <c r="V13" s="41"/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35">
        <v>36.666666666666664</v>
      </c>
      <c r="D14" s="35"/>
      <c r="E14" s="35">
        <v>40.90909090909091</v>
      </c>
      <c r="F14" s="80"/>
      <c r="G14" s="27" t="s">
        <v>43</v>
      </c>
      <c r="H14" s="20">
        <f>AVERAGE(H11:H13)</f>
        <v>3</v>
      </c>
      <c r="I14" s="20">
        <f>AVERAGE(I11:I13)</f>
        <v>3</v>
      </c>
      <c r="J14" s="20"/>
      <c r="K14" s="20"/>
      <c r="L14" s="20">
        <f>AVERAGE(L11:L13)</f>
        <v>3</v>
      </c>
      <c r="M14" s="20"/>
      <c r="N14" s="20"/>
      <c r="O14" s="20">
        <f>AVERAGE(O11:O13)</f>
        <v>3</v>
      </c>
      <c r="P14" s="20">
        <f>AVERAGE(P11:P13)</f>
        <v>3</v>
      </c>
      <c r="Q14" s="20"/>
      <c r="R14" s="20"/>
      <c r="S14" s="20"/>
      <c r="T14" s="41">
        <v>3</v>
      </c>
      <c r="U14" s="41">
        <v>3</v>
      </c>
      <c r="V14" s="41"/>
      <c r="W14" s="41">
        <v>3</v>
      </c>
      <c r="X14" s="20"/>
    </row>
    <row r="15" spans="1:24" ht="24.75" customHeight="1">
      <c r="A15" s="4">
        <v>5</v>
      </c>
      <c r="B15" s="14">
        <v>170804230008</v>
      </c>
      <c r="C15" s="35">
        <v>25.555555555555557</v>
      </c>
      <c r="D15" s="10"/>
      <c r="E15" s="35">
        <v>30.90909090909091</v>
      </c>
      <c r="F15" s="76"/>
      <c r="G15" s="107" t="s">
        <v>45</v>
      </c>
      <c r="H15" s="85">
        <f>(53.58*H14)/100</f>
        <v>1.6074000000000002</v>
      </c>
      <c r="I15" s="85">
        <f aca="true" t="shared" si="0" ref="I15:W15">(53.58*I14)/100</f>
        <v>1.6074000000000002</v>
      </c>
      <c r="J15" s="85"/>
      <c r="K15" s="85"/>
      <c r="L15" s="85">
        <f t="shared" si="0"/>
        <v>1.6074000000000002</v>
      </c>
      <c r="M15" s="85"/>
      <c r="N15" s="85"/>
      <c r="O15" s="85">
        <f t="shared" si="0"/>
        <v>1.6074000000000002</v>
      </c>
      <c r="P15" s="85">
        <f t="shared" si="0"/>
        <v>1.6074000000000002</v>
      </c>
      <c r="Q15" s="85"/>
      <c r="R15" s="85"/>
      <c r="S15" s="85"/>
      <c r="T15" s="85">
        <f t="shared" si="0"/>
        <v>1.6074000000000002</v>
      </c>
      <c r="U15" s="85">
        <f t="shared" si="0"/>
        <v>1.6074000000000002</v>
      </c>
      <c r="V15" s="85">
        <f t="shared" si="0"/>
        <v>0</v>
      </c>
      <c r="W15" s="85">
        <f t="shared" si="0"/>
        <v>1.6074000000000002</v>
      </c>
      <c r="X15" s="85"/>
    </row>
    <row r="16" spans="1:6" ht="35.25" customHeight="1">
      <c r="A16" s="4">
        <v>6</v>
      </c>
      <c r="B16" s="14">
        <v>170804230009</v>
      </c>
      <c r="C16" s="35">
        <v>25.555555555555557</v>
      </c>
      <c r="D16" s="10"/>
      <c r="E16" s="35">
        <v>21.818181818181817</v>
      </c>
      <c r="F16" s="33"/>
    </row>
    <row r="17" spans="1:25" ht="37.5" customHeight="1">
      <c r="A17" s="4">
        <v>7</v>
      </c>
      <c r="B17" s="14">
        <v>170804230010</v>
      </c>
      <c r="C17" s="35">
        <v>34.44444444444444</v>
      </c>
      <c r="D17" s="10"/>
      <c r="E17" s="35">
        <v>34.54545454545455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23.333333333333336</v>
      </c>
      <c r="D18" s="10"/>
      <c r="E18" s="35">
        <v>21.81818181818182</v>
      </c>
      <c r="F18" s="33"/>
    </row>
    <row r="19" spans="1:22" ht="40.5" customHeight="1">
      <c r="A19" s="4">
        <v>9</v>
      </c>
      <c r="B19" s="14">
        <v>170804230012</v>
      </c>
      <c r="C19" s="35">
        <v>23.333333333333332</v>
      </c>
      <c r="D19" s="10"/>
      <c r="E19" s="35">
        <v>19.09090909090909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23.333333333333336</v>
      </c>
      <c r="D20" s="10"/>
      <c r="E20" s="35">
        <v>22.727272727272727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34.44444444444444</v>
      </c>
      <c r="D21" s="10"/>
      <c r="E21" s="35">
        <v>37.27272727272727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30</v>
      </c>
      <c r="D22" s="10"/>
      <c r="E22" s="35">
        <v>40.90909090909091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24.444444444444443</v>
      </c>
      <c r="D23" s="10"/>
      <c r="E23" s="35">
        <v>25.454545454545453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33.333333333333336</v>
      </c>
      <c r="D24" s="70"/>
      <c r="E24" s="35">
        <v>40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9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165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166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167</v>
      </c>
      <c r="B5" s="137"/>
      <c r="C5" s="137"/>
      <c r="D5" s="137"/>
      <c r="E5" s="138"/>
      <c r="F5" s="30"/>
      <c r="G5" s="40" t="s">
        <v>30</v>
      </c>
      <c r="H5" s="35">
        <v>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100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53.57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26</v>
      </c>
      <c r="D11" s="10">
        <f>COUNTIF(C11:C24,"&gt;="&amp;D10)</f>
        <v>1</v>
      </c>
      <c r="E11" s="10">
        <v>40</v>
      </c>
      <c r="F11" s="32">
        <f>COUNTIF(E11:E24,"&gt;="&amp;F10)</f>
        <v>14</v>
      </c>
      <c r="G11" s="27" t="s">
        <v>6</v>
      </c>
      <c r="H11" s="109">
        <v>3</v>
      </c>
      <c r="I11" s="109"/>
      <c r="J11" s="109"/>
      <c r="K11" s="109"/>
      <c r="L11" s="109"/>
      <c r="M11" s="109"/>
      <c r="N11" s="109">
        <v>3</v>
      </c>
      <c r="O11" s="109"/>
      <c r="P11" s="109"/>
      <c r="Q11" s="41"/>
      <c r="R11" s="41"/>
      <c r="S11" s="41"/>
      <c r="T11" s="41"/>
      <c r="U11" s="41"/>
      <c r="V11" s="41">
        <v>3</v>
      </c>
      <c r="W11" s="121">
        <v>3</v>
      </c>
      <c r="X11" s="41"/>
    </row>
    <row r="12" spans="1:24" ht="24.75" customHeight="1">
      <c r="A12" s="4">
        <v>2</v>
      </c>
      <c r="B12" s="14">
        <v>170804230004</v>
      </c>
      <c r="C12" s="10">
        <v>30</v>
      </c>
      <c r="D12" s="61">
        <f>(1/14)*100</f>
        <v>7.142857142857142</v>
      </c>
      <c r="E12" s="10">
        <v>42</v>
      </c>
      <c r="F12" s="81">
        <f>(14/14)*100</f>
        <v>100</v>
      </c>
      <c r="G12" s="27" t="s">
        <v>7</v>
      </c>
      <c r="H12" s="112"/>
      <c r="I12" s="112"/>
      <c r="J12" s="109">
        <v>3</v>
      </c>
      <c r="K12" s="109"/>
      <c r="L12" s="109"/>
      <c r="M12" s="109"/>
      <c r="N12" s="109">
        <v>3</v>
      </c>
      <c r="O12" s="109"/>
      <c r="P12" s="109"/>
      <c r="Q12" s="41"/>
      <c r="R12" s="41"/>
      <c r="S12" s="41"/>
      <c r="T12" s="41"/>
      <c r="U12" s="41"/>
      <c r="V12" s="41">
        <v>3</v>
      </c>
      <c r="W12" s="121">
        <v>3</v>
      </c>
      <c r="X12" s="41"/>
    </row>
    <row r="13" spans="1:24" ht="24.75" customHeight="1">
      <c r="A13" s="4">
        <v>3</v>
      </c>
      <c r="B13" s="14">
        <v>170804230006</v>
      </c>
      <c r="C13" s="10">
        <v>24</v>
      </c>
      <c r="D13" s="35"/>
      <c r="E13" s="10">
        <v>38</v>
      </c>
      <c r="F13" s="80"/>
      <c r="G13" s="27" t="s">
        <v>9</v>
      </c>
      <c r="H13" s="112"/>
      <c r="I13" s="112"/>
      <c r="J13" s="109"/>
      <c r="K13" s="109"/>
      <c r="L13" s="109"/>
      <c r="M13" s="109"/>
      <c r="N13" s="109">
        <v>3</v>
      </c>
      <c r="O13" s="109">
        <v>3</v>
      </c>
      <c r="P13" s="109"/>
      <c r="Q13" s="41"/>
      <c r="R13" s="41"/>
      <c r="S13" s="41"/>
      <c r="T13" s="41"/>
      <c r="U13" s="41"/>
      <c r="V13" s="41">
        <v>3</v>
      </c>
      <c r="W13" s="121"/>
      <c r="X13" s="93"/>
    </row>
    <row r="14" spans="1:24" ht="24.75" customHeight="1">
      <c r="A14" s="4">
        <v>4</v>
      </c>
      <c r="B14" s="14">
        <v>170804230007</v>
      </c>
      <c r="C14" s="10">
        <v>28.000000000000004</v>
      </c>
      <c r="D14" s="35"/>
      <c r="E14" s="10">
        <v>42</v>
      </c>
      <c r="F14" s="80"/>
      <c r="G14" s="27" t="s">
        <v>43</v>
      </c>
      <c r="H14" s="20">
        <f>AVERAGE(H11:H13)</f>
        <v>3</v>
      </c>
      <c r="I14" s="20"/>
      <c r="J14" s="20">
        <f>AVERAGE(J11:J13)</f>
        <v>3</v>
      </c>
      <c r="K14" s="20"/>
      <c r="L14" s="20"/>
      <c r="M14" s="20"/>
      <c r="N14" s="20">
        <f>AVERAGE(N11:N13)</f>
        <v>3</v>
      </c>
      <c r="O14" s="20">
        <f>AVERAGE(O11:O13)</f>
        <v>3</v>
      </c>
      <c r="P14" s="20"/>
      <c r="Q14" s="20"/>
      <c r="R14" s="20"/>
      <c r="S14" s="20"/>
      <c r="T14" s="40">
        <v>3</v>
      </c>
      <c r="U14" s="40">
        <v>3</v>
      </c>
      <c r="V14" s="40"/>
      <c r="W14" s="40">
        <v>3</v>
      </c>
      <c r="X14" s="20"/>
    </row>
    <row r="15" spans="1:24" ht="24.75" customHeight="1">
      <c r="A15" s="4">
        <v>5</v>
      </c>
      <c r="B15" s="14">
        <v>170804230008</v>
      </c>
      <c r="C15" s="10">
        <v>28.000000000000004</v>
      </c>
      <c r="D15" s="10"/>
      <c r="E15" s="10">
        <v>40</v>
      </c>
      <c r="F15" s="76"/>
      <c r="G15" s="107" t="s">
        <v>45</v>
      </c>
      <c r="H15" s="85">
        <f>(53.57*H14)/100</f>
        <v>1.6071</v>
      </c>
      <c r="I15" s="85"/>
      <c r="J15" s="85">
        <f>(53.57*J14)/100</f>
        <v>1.6071</v>
      </c>
      <c r="K15" s="85">
        <f>(53.57*K14)/100</f>
        <v>0</v>
      </c>
      <c r="L15" s="85"/>
      <c r="M15" s="85"/>
      <c r="N15" s="85">
        <f>(53.57*N14)/100</f>
        <v>1.6071</v>
      </c>
      <c r="O15" s="85">
        <f>(53.57*O14)/100</f>
        <v>1.6071</v>
      </c>
      <c r="P15" s="85"/>
      <c r="Q15" s="85"/>
      <c r="R15" s="85"/>
      <c r="S15" s="85"/>
      <c r="T15" s="85">
        <f>(53.57*T14)/100</f>
        <v>1.6071</v>
      </c>
      <c r="U15" s="85">
        <f>(53.57*U14)/100</f>
        <v>1.6071</v>
      </c>
      <c r="V15" s="85">
        <f>(53.57*V14)/100</f>
        <v>0</v>
      </c>
      <c r="W15" s="85">
        <f>(53.57*W14)/100</f>
        <v>1.6071</v>
      </c>
      <c r="X15" s="85"/>
    </row>
    <row r="16" spans="1:6" ht="35.25" customHeight="1">
      <c r="A16" s="4">
        <v>6</v>
      </c>
      <c r="B16" s="14">
        <v>170804230009</v>
      </c>
      <c r="C16" s="10">
        <v>22</v>
      </c>
      <c r="D16" s="10"/>
      <c r="E16" s="10">
        <v>32</v>
      </c>
      <c r="F16" s="33"/>
    </row>
    <row r="17" spans="1:25" ht="37.5" customHeight="1">
      <c r="A17" s="4">
        <v>7</v>
      </c>
      <c r="B17" s="14">
        <v>170804230010</v>
      </c>
      <c r="C17" s="10">
        <v>24</v>
      </c>
      <c r="D17" s="10"/>
      <c r="E17" s="10">
        <v>36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24</v>
      </c>
      <c r="D18" s="10"/>
      <c r="E18" s="10">
        <v>30</v>
      </c>
      <c r="F18" s="33"/>
    </row>
    <row r="19" spans="1:22" ht="40.5" customHeight="1">
      <c r="A19" s="4">
        <v>9</v>
      </c>
      <c r="B19" s="14">
        <v>170804230012</v>
      </c>
      <c r="C19" s="10">
        <v>24</v>
      </c>
      <c r="D19" s="10"/>
      <c r="E19" s="10">
        <v>30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22</v>
      </c>
      <c r="D20" s="10"/>
      <c r="E20" s="10">
        <v>38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26</v>
      </c>
      <c r="D21" s="10"/>
      <c r="E21" s="10">
        <v>38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26</v>
      </c>
      <c r="D22" s="10"/>
      <c r="E22" s="10">
        <v>36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18</v>
      </c>
      <c r="D23" s="10"/>
      <c r="E23" s="10">
        <v>36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28.000000000000004</v>
      </c>
      <c r="D24" s="70"/>
      <c r="E24" s="10">
        <v>42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168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169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170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42.855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25">
        <v>36.15384615384615</v>
      </c>
      <c r="D11" s="10">
        <f>COUNTIF(C11:C24,"&gt;="&amp;D10)</f>
        <v>12</v>
      </c>
      <c r="E11" s="125">
        <v>21.266968325791854</v>
      </c>
      <c r="F11" s="32">
        <f>COUNTIF(E11:E24,"&gt;="&amp;F10)</f>
        <v>0</v>
      </c>
      <c r="G11" s="27" t="s">
        <v>6</v>
      </c>
      <c r="H11" s="109">
        <v>3</v>
      </c>
      <c r="I11" s="109"/>
      <c r="J11" s="109">
        <v>2</v>
      </c>
      <c r="K11" s="109">
        <v>2</v>
      </c>
      <c r="L11" s="109">
        <v>1</v>
      </c>
      <c r="M11" s="109">
        <v>2</v>
      </c>
      <c r="N11" s="109">
        <v>2</v>
      </c>
      <c r="O11" s="109">
        <v>1</v>
      </c>
      <c r="P11" s="109">
        <v>2</v>
      </c>
      <c r="Q11" s="41"/>
      <c r="R11" s="41"/>
      <c r="S11" s="41"/>
      <c r="T11" s="41">
        <v>3</v>
      </c>
      <c r="U11" s="41">
        <v>2</v>
      </c>
      <c r="V11" s="41"/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125">
        <v>38.46153846153847</v>
      </c>
      <c r="D12" s="61">
        <f>(12/14)*100</f>
        <v>85.71428571428571</v>
      </c>
      <c r="E12" s="125">
        <v>22.624434389140273</v>
      </c>
      <c r="F12" s="81">
        <f>(0/14)*100</f>
        <v>0</v>
      </c>
      <c r="G12" s="27" t="s">
        <v>7</v>
      </c>
      <c r="H12" s="112">
        <v>1</v>
      </c>
      <c r="I12" s="112"/>
      <c r="J12" s="109">
        <v>1</v>
      </c>
      <c r="K12" s="109">
        <v>1</v>
      </c>
      <c r="L12" s="109">
        <v>1</v>
      </c>
      <c r="M12" s="109">
        <v>2</v>
      </c>
      <c r="N12" s="109"/>
      <c r="O12" s="109">
        <v>3</v>
      </c>
      <c r="P12" s="109">
        <v>3</v>
      </c>
      <c r="Q12" s="41"/>
      <c r="R12" s="41"/>
      <c r="S12" s="41"/>
      <c r="T12" s="41">
        <v>3</v>
      </c>
      <c r="U12" s="41">
        <v>3</v>
      </c>
      <c r="V12" s="41"/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25">
        <v>40</v>
      </c>
      <c r="D13" s="35"/>
      <c r="E13" s="125">
        <v>23.52941176470588</v>
      </c>
      <c r="F13" s="80"/>
      <c r="G13" s="27" t="s">
        <v>9</v>
      </c>
      <c r="H13" s="112">
        <v>2</v>
      </c>
      <c r="I13" s="112">
        <v>1</v>
      </c>
      <c r="J13" s="109">
        <v>1</v>
      </c>
      <c r="K13" s="109">
        <v>1</v>
      </c>
      <c r="L13" s="109">
        <v>1</v>
      </c>
      <c r="M13" s="109">
        <v>1</v>
      </c>
      <c r="N13" s="109">
        <v>2</v>
      </c>
      <c r="O13" s="109">
        <v>1</v>
      </c>
      <c r="P13" s="109">
        <v>2</v>
      </c>
      <c r="Q13" s="41"/>
      <c r="R13" s="41"/>
      <c r="S13" s="41"/>
      <c r="T13" s="41">
        <v>2</v>
      </c>
      <c r="U13" s="41">
        <v>3</v>
      </c>
      <c r="V13" s="41"/>
      <c r="W13" s="41">
        <v>2</v>
      </c>
      <c r="X13" s="93"/>
    </row>
    <row r="14" spans="1:24" ht="24.75" customHeight="1">
      <c r="A14" s="4">
        <v>4</v>
      </c>
      <c r="B14" s="14">
        <v>170804230007</v>
      </c>
      <c r="C14" s="125">
        <v>43.07692307692308</v>
      </c>
      <c r="D14" s="35"/>
      <c r="E14" s="125">
        <v>25.33936651583711</v>
      </c>
      <c r="F14" s="80"/>
      <c r="G14" s="27" t="s">
        <v>43</v>
      </c>
      <c r="H14" s="20">
        <f>AVERAGE(H11:H13)</f>
        <v>2</v>
      </c>
      <c r="I14" s="20">
        <f aca="true" t="shared" si="0" ref="I14:P14">AVERAGE(I11:I13)</f>
        <v>1</v>
      </c>
      <c r="J14" s="20">
        <f t="shared" si="0"/>
        <v>1.3333333333333333</v>
      </c>
      <c r="K14" s="20">
        <f t="shared" si="0"/>
        <v>1.3333333333333333</v>
      </c>
      <c r="L14" s="20">
        <f t="shared" si="0"/>
        <v>1</v>
      </c>
      <c r="M14" s="20">
        <f t="shared" si="0"/>
        <v>1.6666666666666667</v>
      </c>
      <c r="N14" s="20">
        <f t="shared" si="0"/>
        <v>2</v>
      </c>
      <c r="O14" s="20">
        <f t="shared" si="0"/>
        <v>1.6666666666666667</v>
      </c>
      <c r="P14" s="20">
        <f t="shared" si="0"/>
        <v>2.3333333333333335</v>
      </c>
      <c r="Q14" s="20"/>
      <c r="R14" s="20"/>
      <c r="S14" s="20"/>
      <c r="T14" s="20">
        <f>AVERAGE(T11:T13)</f>
        <v>2.6666666666666665</v>
      </c>
      <c r="U14" s="20">
        <f>AVERAGE(U11:U13)</f>
        <v>2.6666666666666665</v>
      </c>
      <c r="V14" s="20"/>
      <c r="W14" s="20">
        <f>AVERAGE(W11:W13)</f>
        <v>2.3333333333333335</v>
      </c>
      <c r="X14" s="20"/>
    </row>
    <row r="15" spans="1:24" ht="24.75" customHeight="1">
      <c r="A15" s="4">
        <v>5</v>
      </c>
      <c r="B15" s="14">
        <v>170804230008</v>
      </c>
      <c r="C15" s="125">
        <v>33.84615384615385</v>
      </c>
      <c r="D15" s="10"/>
      <c r="E15" s="125">
        <v>19.90950226244344</v>
      </c>
      <c r="F15" s="76"/>
      <c r="G15" s="107" t="s">
        <v>45</v>
      </c>
      <c r="H15" s="85">
        <f>(42.86*H14)/100</f>
        <v>0.8572</v>
      </c>
      <c r="I15" s="85">
        <f aca="true" t="shared" si="1" ref="I15:P15">(42.86*I14)/100</f>
        <v>0.4286</v>
      </c>
      <c r="J15" s="85">
        <f t="shared" si="1"/>
        <v>0.5714666666666666</v>
      </c>
      <c r="K15" s="85">
        <f t="shared" si="1"/>
        <v>0.5714666666666666</v>
      </c>
      <c r="L15" s="85">
        <f t="shared" si="1"/>
        <v>0.4286</v>
      </c>
      <c r="M15" s="85">
        <f t="shared" si="1"/>
        <v>0.7143333333333334</v>
      </c>
      <c r="N15" s="85">
        <f t="shared" si="1"/>
        <v>0.8572</v>
      </c>
      <c r="O15" s="85">
        <f t="shared" si="1"/>
        <v>0.7143333333333334</v>
      </c>
      <c r="P15" s="85">
        <f t="shared" si="1"/>
        <v>1.0000666666666667</v>
      </c>
      <c r="Q15" s="85"/>
      <c r="R15" s="85"/>
      <c r="S15" s="85"/>
      <c r="T15" s="85">
        <f>(42.86*T14)/100</f>
        <v>1.1429333333333331</v>
      </c>
      <c r="U15" s="85">
        <f>(42.86*U14)/100</f>
        <v>1.1429333333333331</v>
      </c>
      <c r="V15" s="85"/>
      <c r="W15" s="85">
        <f>(42.86*W14)/100</f>
        <v>1.0000666666666667</v>
      </c>
      <c r="X15" s="85"/>
    </row>
    <row r="16" spans="1:6" ht="35.25" customHeight="1">
      <c r="A16" s="4">
        <v>6</v>
      </c>
      <c r="B16" s="14">
        <v>170804230009</v>
      </c>
      <c r="C16" s="125">
        <v>30</v>
      </c>
      <c r="D16" s="10"/>
      <c r="E16" s="125">
        <v>17.647058823529413</v>
      </c>
      <c r="F16" s="33"/>
    </row>
    <row r="17" spans="1:25" ht="37.5" customHeight="1">
      <c r="A17" s="4">
        <v>7</v>
      </c>
      <c r="B17" s="14">
        <v>170804230010</v>
      </c>
      <c r="C17" s="125">
        <v>37.69230769230769</v>
      </c>
      <c r="D17" s="10"/>
      <c r="E17" s="125">
        <v>22.17194570135747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25">
        <v>29.230769230769234</v>
      </c>
      <c r="D18" s="10"/>
      <c r="E18" s="125">
        <v>17.19457013574661</v>
      </c>
      <c r="F18" s="33"/>
    </row>
    <row r="19" spans="1:22" ht="40.5" customHeight="1">
      <c r="A19" s="4">
        <v>9</v>
      </c>
      <c r="B19" s="14">
        <v>170804230012</v>
      </c>
      <c r="C19" s="125">
        <v>29.230769230769234</v>
      </c>
      <c r="D19" s="10"/>
      <c r="E19" s="125">
        <v>17.19457013574661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25">
        <v>30.76923076923077</v>
      </c>
      <c r="D20" s="10"/>
      <c r="E20" s="125">
        <v>18.099547511312217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25">
        <v>42.30769230769231</v>
      </c>
      <c r="D21" s="10"/>
      <c r="E21" s="125">
        <v>24.8868778280543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25">
        <v>38.46153846153847</v>
      </c>
      <c r="D22" s="10"/>
      <c r="E22" s="125">
        <v>22.624434389140273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25">
        <v>30</v>
      </c>
      <c r="D23" s="10"/>
      <c r="E23" s="125">
        <v>17.647058823529413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25">
        <v>36.15384615384615</v>
      </c>
      <c r="D24" s="70"/>
      <c r="E24" s="125">
        <v>21.266968325791854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6"/>
  <sheetViews>
    <sheetView zoomScale="60" zoomScaleNormal="6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75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63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76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78.57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0.65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(0.65*50)</f>
        <v>32.5</v>
      </c>
      <c r="E10" s="9">
        <v>50</v>
      </c>
      <c r="F10" s="34">
        <f>0.65*50</f>
        <v>32.5</v>
      </c>
      <c r="G10" s="22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30</v>
      </c>
      <c r="D11" s="10">
        <f>COUNTIF(C11:C24,"&gt;="&amp;D10)</f>
        <v>10</v>
      </c>
      <c r="E11" s="10">
        <v>34.54545454545455</v>
      </c>
      <c r="F11" s="32">
        <f>COUNTIF(E11:E24,"&gt;="&amp;F10)</f>
        <v>11</v>
      </c>
      <c r="G11" s="27" t="s">
        <v>6</v>
      </c>
      <c r="H11" s="40">
        <v>3</v>
      </c>
      <c r="I11" s="40"/>
      <c r="J11" s="41"/>
      <c r="K11" s="41"/>
      <c r="L11" s="41"/>
      <c r="M11" s="41"/>
      <c r="N11" s="93"/>
      <c r="O11" s="93"/>
      <c r="P11" s="93"/>
      <c r="Q11" s="86"/>
      <c r="R11" s="48"/>
      <c r="S11" s="48"/>
      <c r="T11" s="40">
        <v>3</v>
      </c>
      <c r="U11" s="40"/>
      <c r="V11" s="94"/>
      <c r="W11" s="94"/>
      <c r="X11" s="41"/>
    </row>
    <row r="12" spans="1:24" ht="24.75" customHeight="1">
      <c r="A12" s="4">
        <v>2</v>
      </c>
      <c r="B12" s="14">
        <v>170804230004</v>
      </c>
      <c r="C12" s="10">
        <v>47.77777777777778</v>
      </c>
      <c r="D12" s="61">
        <f>(10/14)*100</f>
        <v>71.42857142857143</v>
      </c>
      <c r="E12" s="10">
        <v>41.81818181818182</v>
      </c>
      <c r="F12" s="81">
        <f>(11/14)*100</f>
        <v>78.57142857142857</v>
      </c>
      <c r="G12" s="27" t="s">
        <v>7</v>
      </c>
      <c r="H12" s="79">
        <v>3</v>
      </c>
      <c r="I12" s="79"/>
      <c r="J12" s="41"/>
      <c r="K12" s="41"/>
      <c r="L12" s="41"/>
      <c r="M12" s="41"/>
      <c r="N12" s="93"/>
      <c r="O12" s="93"/>
      <c r="P12" s="93"/>
      <c r="Q12" s="87"/>
      <c r="R12" s="25"/>
      <c r="S12" s="25"/>
      <c r="T12" s="40"/>
      <c r="U12" s="40">
        <v>3</v>
      </c>
      <c r="V12" s="94"/>
      <c r="W12" s="94"/>
      <c r="X12" s="41"/>
    </row>
    <row r="13" spans="1:24" ht="24.75" customHeight="1">
      <c r="A13" s="4">
        <v>3</v>
      </c>
      <c r="B13" s="14">
        <v>170804230006</v>
      </c>
      <c r="C13" s="10">
        <v>38.888888888888886</v>
      </c>
      <c r="D13" s="35"/>
      <c r="E13" s="10">
        <v>40</v>
      </c>
      <c r="F13" s="80"/>
      <c r="G13" s="27" t="s">
        <v>9</v>
      </c>
      <c r="H13" s="79">
        <v>3</v>
      </c>
      <c r="I13" s="79"/>
      <c r="J13" s="41"/>
      <c r="K13" s="41"/>
      <c r="L13" s="41"/>
      <c r="M13" s="40">
        <v>3</v>
      </c>
      <c r="N13" s="93"/>
      <c r="O13" s="93"/>
      <c r="P13" s="93"/>
      <c r="Q13" s="87"/>
      <c r="R13" s="25"/>
      <c r="S13" s="25"/>
      <c r="T13" s="41"/>
      <c r="U13" s="41"/>
      <c r="V13" s="94"/>
      <c r="W13" s="94"/>
      <c r="X13" s="41"/>
    </row>
    <row r="14" spans="1:24" ht="24.75" customHeight="1">
      <c r="A14" s="4">
        <v>4</v>
      </c>
      <c r="B14" s="14">
        <v>170804230007</v>
      </c>
      <c r="C14" s="10">
        <v>48.888888888888886</v>
      </c>
      <c r="D14" s="35"/>
      <c r="E14" s="10">
        <v>41.81818181818182</v>
      </c>
      <c r="F14" s="80"/>
      <c r="G14" s="27" t="s">
        <v>43</v>
      </c>
      <c r="H14" s="95">
        <f>AVERAGE(H11:H13)</f>
        <v>3</v>
      </c>
      <c r="I14" s="95"/>
      <c r="J14" s="95"/>
      <c r="K14" s="95"/>
      <c r="L14" s="95"/>
      <c r="M14" s="95">
        <f>AVERAGE(M11:M13)</f>
        <v>3</v>
      </c>
      <c r="N14" s="95"/>
      <c r="O14" s="95"/>
      <c r="P14" s="95"/>
      <c r="Q14" s="95"/>
      <c r="R14" s="95"/>
      <c r="S14" s="95"/>
      <c r="T14" s="95">
        <f>AVERAGE(T11:T13)</f>
        <v>3</v>
      </c>
      <c r="U14" s="95">
        <f>AVERAGE(U11:U13)</f>
        <v>3</v>
      </c>
      <c r="V14" s="95"/>
      <c r="W14" s="95"/>
      <c r="X14" s="95"/>
    </row>
    <row r="15" spans="1:24" ht="24.75" customHeight="1">
      <c r="A15" s="4">
        <v>5</v>
      </c>
      <c r="B15" s="14">
        <v>170804230008</v>
      </c>
      <c r="C15" s="10">
        <v>41.111111111111114</v>
      </c>
      <c r="D15" s="10"/>
      <c r="E15" s="10">
        <v>40</v>
      </c>
      <c r="F15" s="76"/>
      <c r="G15" s="96" t="s">
        <v>45</v>
      </c>
      <c r="H15" s="97">
        <f>(75*H14)/100</f>
        <v>2.25</v>
      </c>
      <c r="I15" s="97"/>
      <c r="J15" s="97"/>
      <c r="K15" s="97"/>
      <c r="L15" s="97"/>
      <c r="M15" s="97">
        <f>(75*M14)/100</f>
        <v>2.25</v>
      </c>
      <c r="N15" s="97"/>
      <c r="O15" s="97"/>
      <c r="P15" s="97"/>
      <c r="Q15" s="97"/>
      <c r="R15" s="97"/>
      <c r="S15" s="97"/>
      <c r="T15" s="97">
        <f>(75*T14)/100</f>
        <v>2.25</v>
      </c>
      <c r="U15" s="97">
        <f>(75*U14)/100</f>
        <v>2.25</v>
      </c>
      <c r="V15" s="97"/>
      <c r="W15" s="97"/>
      <c r="X15" s="97"/>
    </row>
    <row r="16" spans="1:24" ht="35.25" customHeight="1">
      <c r="A16" s="4">
        <v>6</v>
      </c>
      <c r="B16" s="14">
        <v>170804230009</v>
      </c>
      <c r="C16" s="10">
        <v>31.11111111111111</v>
      </c>
      <c r="D16" s="10"/>
      <c r="E16" s="10">
        <v>31.818181818181817</v>
      </c>
      <c r="F16" s="33"/>
      <c r="G16" s="98"/>
      <c r="H16" s="99"/>
      <c r="I16" s="99"/>
      <c r="J16" s="99"/>
      <c r="K16" s="99"/>
      <c r="L16" s="99"/>
      <c r="M16" s="99"/>
      <c r="N16" s="99"/>
      <c r="O16" s="99"/>
      <c r="P16" s="99"/>
      <c r="Q16" s="100"/>
      <c r="R16" s="100"/>
      <c r="S16" s="100"/>
      <c r="T16" s="101"/>
      <c r="U16" s="101"/>
      <c r="V16" s="101"/>
      <c r="W16" s="101"/>
      <c r="X16" s="77"/>
    </row>
    <row r="17" spans="1:6" ht="37.5" customHeight="1">
      <c r="A17" s="4">
        <v>7</v>
      </c>
      <c r="B17" s="14">
        <v>170804230010</v>
      </c>
      <c r="C17" s="10">
        <v>45.55555555555556</v>
      </c>
      <c r="D17" s="10"/>
      <c r="E17" s="10">
        <v>40</v>
      </c>
      <c r="F17" s="33"/>
    </row>
    <row r="18" spans="1:6" ht="24.75" customHeight="1">
      <c r="A18" s="4">
        <v>8</v>
      </c>
      <c r="B18" s="14">
        <v>170804230011</v>
      </c>
      <c r="C18" s="10">
        <v>24.444444444444443</v>
      </c>
      <c r="D18" s="10"/>
      <c r="E18" s="10">
        <v>29.09090909090909</v>
      </c>
      <c r="F18" s="33"/>
    </row>
    <row r="19" spans="1:22" ht="40.5" customHeight="1">
      <c r="A19" s="4">
        <v>9</v>
      </c>
      <c r="B19" s="14">
        <v>170804230012</v>
      </c>
      <c r="C19" s="10">
        <v>24.444444444444443</v>
      </c>
      <c r="D19" s="10"/>
      <c r="E19" s="10">
        <v>20.90909090909091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36.666666666666664</v>
      </c>
      <c r="D20" s="10"/>
      <c r="E20" s="10">
        <v>32.72727272727273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44.44444444444444</v>
      </c>
      <c r="D21" s="10"/>
      <c r="E21" s="10">
        <v>44.54545454545455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38.888888888888886</v>
      </c>
      <c r="D22" s="10"/>
      <c r="E22" s="10">
        <v>42.72727272727273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35.55555555555556</v>
      </c>
      <c r="D23" s="10"/>
      <c r="E23" s="10">
        <v>34.54545454545455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50</v>
      </c>
      <c r="D24" s="70"/>
      <c r="E24" s="10">
        <v>44.54545454545455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171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172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173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42.86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57.145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33.84615384615385</v>
      </c>
      <c r="D11" s="10">
        <f>COUNTIF(C11:C24,"&gt;="&amp;D10)</f>
        <v>10</v>
      </c>
      <c r="E11" s="35">
        <v>29.411764705882355</v>
      </c>
      <c r="F11" s="32">
        <f>COUNTIF(E11:E24,"&gt;="&amp;F10)</f>
        <v>6</v>
      </c>
      <c r="G11" s="27" t="s">
        <v>6</v>
      </c>
      <c r="H11" s="109">
        <v>3</v>
      </c>
      <c r="I11" s="109">
        <v>3</v>
      </c>
      <c r="J11" s="109"/>
      <c r="K11" s="109"/>
      <c r="L11" s="109">
        <v>3</v>
      </c>
      <c r="M11" s="109"/>
      <c r="N11" s="109"/>
      <c r="O11" s="109"/>
      <c r="P11" s="109">
        <v>3</v>
      </c>
      <c r="Q11" s="41"/>
      <c r="R11" s="41"/>
      <c r="S11" s="41"/>
      <c r="T11" s="41"/>
      <c r="U11" s="41">
        <v>3</v>
      </c>
      <c r="V11" s="41"/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35">
        <v>41.53846153846154</v>
      </c>
      <c r="D12" s="61">
        <f>(10/14)*100</f>
        <v>71.42857142857143</v>
      </c>
      <c r="E12" s="35">
        <v>32.94117647058823</v>
      </c>
      <c r="F12" s="81">
        <f>(6/14)*100</f>
        <v>42.857142857142854</v>
      </c>
      <c r="G12" s="27" t="s">
        <v>7</v>
      </c>
      <c r="H12" s="112">
        <v>3</v>
      </c>
      <c r="I12" s="112">
        <v>3</v>
      </c>
      <c r="J12" s="109"/>
      <c r="K12" s="109"/>
      <c r="L12" s="109">
        <v>3</v>
      </c>
      <c r="M12" s="109"/>
      <c r="N12" s="109"/>
      <c r="O12" s="109"/>
      <c r="P12" s="109">
        <v>3</v>
      </c>
      <c r="Q12" s="41"/>
      <c r="R12" s="41"/>
      <c r="S12" s="41"/>
      <c r="T12" s="41">
        <v>3</v>
      </c>
      <c r="U12" s="41">
        <v>3</v>
      </c>
      <c r="V12" s="41"/>
      <c r="W12" s="41"/>
      <c r="X12" s="41"/>
    </row>
    <row r="13" spans="1:24" ht="24.75" customHeight="1">
      <c r="A13" s="4">
        <v>3</v>
      </c>
      <c r="B13" s="14">
        <v>170804230006</v>
      </c>
      <c r="C13" s="35">
        <v>43.07692307692308</v>
      </c>
      <c r="D13" s="35"/>
      <c r="E13" s="35">
        <v>30.588235294117645</v>
      </c>
      <c r="F13" s="80"/>
      <c r="G13" s="27" t="s">
        <v>9</v>
      </c>
      <c r="H13" s="112">
        <v>3</v>
      </c>
      <c r="I13" s="112">
        <v>3</v>
      </c>
      <c r="J13" s="109"/>
      <c r="K13" s="109"/>
      <c r="L13" s="109"/>
      <c r="M13" s="109"/>
      <c r="N13" s="109"/>
      <c r="O13" s="109">
        <v>3</v>
      </c>
      <c r="P13" s="109"/>
      <c r="Q13" s="41"/>
      <c r="R13" s="41"/>
      <c r="S13" s="41"/>
      <c r="T13" s="41">
        <v>3</v>
      </c>
      <c r="U13" s="41">
        <v>3</v>
      </c>
      <c r="V13" s="41"/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35">
        <v>40</v>
      </c>
      <c r="D14" s="35"/>
      <c r="E14" s="35">
        <v>28.823529411764707</v>
      </c>
      <c r="F14" s="80"/>
      <c r="G14" s="27" t="s">
        <v>53</v>
      </c>
      <c r="H14" s="112">
        <v>3</v>
      </c>
      <c r="I14" s="112"/>
      <c r="J14" s="109"/>
      <c r="K14" s="109"/>
      <c r="L14" s="109">
        <v>3</v>
      </c>
      <c r="M14" s="109"/>
      <c r="N14" s="109"/>
      <c r="O14" s="109"/>
      <c r="P14" s="109"/>
      <c r="Q14" s="112"/>
      <c r="R14" s="112"/>
      <c r="S14" s="112"/>
      <c r="T14" s="41">
        <v>3</v>
      </c>
      <c r="U14" s="41"/>
      <c r="V14" s="41"/>
      <c r="W14" s="41">
        <v>3</v>
      </c>
      <c r="X14" s="112"/>
    </row>
    <row r="15" spans="1:24" ht="24.75" customHeight="1">
      <c r="A15" s="4">
        <v>5</v>
      </c>
      <c r="B15" s="14">
        <v>170804230008</v>
      </c>
      <c r="C15" s="35">
        <v>37.69230769230769</v>
      </c>
      <c r="D15" s="10"/>
      <c r="E15" s="35">
        <v>32.94117647058824</v>
      </c>
      <c r="F15" s="76"/>
      <c r="G15" s="27" t="s">
        <v>43</v>
      </c>
      <c r="H15" s="20">
        <f>AVERAGE(H11:H13)</f>
        <v>3</v>
      </c>
      <c r="I15" s="20">
        <f>AVERAGE(I11:I13)</f>
        <v>3</v>
      </c>
      <c r="J15" s="20"/>
      <c r="K15" s="20"/>
      <c r="L15" s="20">
        <f>AVERAGE(L11:L13)</f>
        <v>3</v>
      </c>
      <c r="M15" s="20"/>
      <c r="N15" s="20"/>
      <c r="O15" s="20">
        <f>AVERAGE(O11:O13)</f>
        <v>3</v>
      </c>
      <c r="P15" s="20">
        <f>AVERAGE(P11:P13)</f>
        <v>3</v>
      </c>
      <c r="Q15" s="20"/>
      <c r="R15" s="20"/>
      <c r="S15" s="20"/>
      <c r="T15" s="20">
        <f>AVERAGE(T11:T13)</f>
        <v>3</v>
      </c>
      <c r="U15" s="20">
        <f>AVERAGE(U11:U13)</f>
        <v>3</v>
      </c>
      <c r="V15" s="20"/>
      <c r="W15" s="20">
        <f>AVERAGE(W11:W13)</f>
        <v>3</v>
      </c>
      <c r="X15" s="20"/>
    </row>
    <row r="16" spans="1:24" ht="35.25" customHeight="1">
      <c r="A16" s="4">
        <v>6</v>
      </c>
      <c r="B16" s="14">
        <v>170804230009</v>
      </c>
      <c r="C16" s="35">
        <v>26.153846153846153</v>
      </c>
      <c r="D16" s="10"/>
      <c r="E16" s="35">
        <v>14.705882352941178</v>
      </c>
      <c r="F16" s="33"/>
      <c r="G16" s="107" t="s">
        <v>45</v>
      </c>
      <c r="H16" s="85">
        <f>(57.15*H15)/100</f>
        <v>1.7145</v>
      </c>
      <c r="I16" s="85">
        <f aca="true" t="shared" si="0" ref="I16:W16">(57.15*I15)/100</f>
        <v>1.7145</v>
      </c>
      <c r="J16" s="85"/>
      <c r="K16" s="85"/>
      <c r="L16" s="85">
        <f t="shared" si="0"/>
        <v>1.7145</v>
      </c>
      <c r="M16" s="85"/>
      <c r="N16" s="85"/>
      <c r="O16" s="85">
        <f t="shared" si="0"/>
        <v>1.7145</v>
      </c>
      <c r="P16" s="85">
        <f t="shared" si="0"/>
        <v>1.7145</v>
      </c>
      <c r="Q16" s="85"/>
      <c r="R16" s="85"/>
      <c r="S16" s="85"/>
      <c r="T16" s="85">
        <f t="shared" si="0"/>
        <v>1.7145</v>
      </c>
      <c r="U16" s="85">
        <f t="shared" si="0"/>
        <v>1.7145</v>
      </c>
      <c r="V16" s="85"/>
      <c r="W16" s="85">
        <f t="shared" si="0"/>
        <v>1.7145</v>
      </c>
      <c r="X16" s="85"/>
    </row>
    <row r="17" spans="1:25" ht="37.5" customHeight="1">
      <c r="A17" s="4">
        <v>7</v>
      </c>
      <c r="B17" s="14">
        <v>170804230010</v>
      </c>
      <c r="C17" s="35">
        <v>33.84615384615385</v>
      </c>
      <c r="D17" s="10"/>
      <c r="E17" s="35">
        <v>20.588235294117645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29.230769230769234</v>
      </c>
      <c r="D18" s="10"/>
      <c r="E18" s="35">
        <v>14.117647058823529</v>
      </c>
      <c r="F18" s="33"/>
    </row>
    <row r="19" spans="1:22" ht="40.5" customHeight="1">
      <c r="A19" s="4">
        <v>9</v>
      </c>
      <c r="B19" s="14">
        <v>170804230012</v>
      </c>
      <c r="C19" s="35">
        <v>30.76923076923077</v>
      </c>
      <c r="D19" s="10"/>
      <c r="E19" s="35">
        <v>11.76470588235294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24.615384615384617</v>
      </c>
      <c r="D20" s="10"/>
      <c r="E20" s="35">
        <v>15.882352941176471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45.38461538461539</v>
      </c>
      <c r="D21" s="10"/>
      <c r="E21" s="35">
        <v>38.23529411764706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36.15384615384615</v>
      </c>
      <c r="D22" s="10"/>
      <c r="E22" s="35">
        <v>32.94117647058823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24.615384615384617</v>
      </c>
      <c r="D23" s="10"/>
      <c r="E23" s="35">
        <v>16.470588235294116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36.92307692307692</v>
      </c>
      <c r="D24" s="70"/>
      <c r="E24" s="35">
        <v>31.764705882352942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9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175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174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176</v>
      </c>
      <c r="B5" s="137"/>
      <c r="C5" s="137"/>
      <c r="D5" s="137"/>
      <c r="E5" s="138"/>
      <c r="F5" s="30"/>
      <c r="G5" s="40" t="s">
        <v>30</v>
      </c>
      <c r="H5" s="35">
        <v>100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85.71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92.85499999999999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19">
        <v>41.111111111111114</v>
      </c>
      <c r="D11" s="10">
        <f>COUNTIF(C11:C24,"&gt;="&amp;D10)</f>
        <v>14</v>
      </c>
      <c r="E11" s="119">
        <v>37.37373737373738</v>
      </c>
      <c r="F11" s="32">
        <f>COUNTIF(E11:E24,"&gt;="&amp;F10)</f>
        <v>12</v>
      </c>
      <c r="G11" s="27" t="s">
        <v>6</v>
      </c>
      <c r="H11" s="109">
        <v>3</v>
      </c>
      <c r="I11" s="109">
        <v>3</v>
      </c>
      <c r="J11" s="109">
        <v>1</v>
      </c>
      <c r="K11" s="109">
        <v>1</v>
      </c>
      <c r="L11" s="109">
        <v>3</v>
      </c>
      <c r="M11" s="109">
        <v>1</v>
      </c>
      <c r="N11" s="109">
        <v>1</v>
      </c>
      <c r="O11" s="109">
        <v>1</v>
      </c>
      <c r="P11" s="109">
        <v>1</v>
      </c>
      <c r="Q11" s="41"/>
      <c r="R11" s="41"/>
      <c r="S11" s="41"/>
      <c r="T11" s="109">
        <v>3</v>
      </c>
      <c r="U11" s="109">
        <v>2</v>
      </c>
      <c r="V11" s="109">
        <v>1</v>
      </c>
      <c r="W11" s="109">
        <v>3</v>
      </c>
      <c r="X11" s="41"/>
    </row>
    <row r="12" spans="1:24" ht="24.75" customHeight="1">
      <c r="A12" s="4">
        <v>2</v>
      </c>
      <c r="B12" s="14">
        <v>170804230004</v>
      </c>
      <c r="C12" s="119">
        <v>45.55555555555556</v>
      </c>
      <c r="D12" s="61">
        <f>(14/14)*100</f>
        <v>100</v>
      </c>
      <c r="E12" s="119">
        <v>41.41414141414141</v>
      </c>
      <c r="F12" s="81">
        <f>(12/14)*100</f>
        <v>85.71428571428571</v>
      </c>
      <c r="G12" s="27" t="s">
        <v>7</v>
      </c>
      <c r="H12" s="112">
        <v>3</v>
      </c>
      <c r="I12" s="112">
        <v>3</v>
      </c>
      <c r="J12" s="109">
        <v>1</v>
      </c>
      <c r="K12" s="109">
        <v>1</v>
      </c>
      <c r="L12" s="109">
        <v>3</v>
      </c>
      <c r="M12" s="109">
        <v>1</v>
      </c>
      <c r="N12" s="109">
        <v>3</v>
      </c>
      <c r="O12" s="109">
        <v>1</v>
      </c>
      <c r="P12" s="109">
        <v>1</v>
      </c>
      <c r="Q12" s="41"/>
      <c r="R12" s="41"/>
      <c r="S12" s="41"/>
      <c r="T12" s="109">
        <v>3</v>
      </c>
      <c r="U12" s="109">
        <v>2</v>
      </c>
      <c r="V12" s="109">
        <v>1</v>
      </c>
      <c r="W12" s="109">
        <v>3</v>
      </c>
      <c r="X12" s="41"/>
    </row>
    <row r="13" spans="1:24" ht="24.75" customHeight="1">
      <c r="A13" s="4">
        <v>3</v>
      </c>
      <c r="B13" s="14">
        <v>170804230006</v>
      </c>
      <c r="C13" s="119">
        <v>45.55555555555556</v>
      </c>
      <c r="D13" s="35"/>
      <c r="E13" s="119">
        <v>41.41414141414141</v>
      </c>
      <c r="F13" s="80"/>
      <c r="G13" s="27" t="s">
        <v>9</v>
      </c>
      <c r="H13" s="112">
        <v>3</v>
      </c>
      <c r="I13" s="112">
        <v>3</v>
      </c>
      <c r="J13" s="109">
        <v>1</v>
      </c>
      <c r="K13" s="109">
        <v>1</v>
      </c>
      <c r="L13" s="109">
        <v>3</v>
      </c>
      <c r="M13" s="109">
        <v>1</v>
      </c>
      <c r="N13" s="109">
        <v>3</v>
      </c>
      <c r="O13" s="109">
        <v>1</v>
      </c>
      <c r="P13" s="109">
        <v>1</v>
      </c>
      <c r="Q13" s="41"/>
      <c r="R13" s="41"/>
      <c r="S13" s="41"/>
      <c r="T13" s="109">
        <v>3</v>
      </c>
      <c r="U13" s="109">
        <v>2</v>
      </c>
      <c r="V13" s="109">
        <v>1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119">
        <v>44.44444444444444</v>
      </c>
      <c r="D14" s="35"/>
      <c r="E14" s="119">
        <v>40.4040404040404</v>
      </c>
      <c r="F14" s="80"/>
      <c r="G14" s="27" t="s">
        <v>43</v>
      </c>
      <c r="H14" s="20">
        <f>AVERAGE(H11:H13)</f>
        <v>3</v>
      </c>
      <c r="I14" s="20">
        <f aca="true" t="shared" si="0" ref="I14:O14">AVERAGE(I11:I13)</f>
        <v>3</v>
      </c>
      <c r="J14" s="20">
        <f t="shared" si="0"/>
        <v>1</v>
      </c>
      <c r="K14" s="20">
        <f t="shared" si="0"/>
        <v>1</v>
      </c>
      <c r="L14" s="20">
        <f t="shared" si="0"/>
        <v>3</v>
      </c>
      <c r="M14" s="20">
        <f t="shared" si="0"/>
        <v>1</v>
      </c>
      <c r="N14" s="20">
        <f t="shared" si="0"/>
        <v>2.3333333333333335</v>
      </c>
      <c r="O14" s="20">
        <f t="shared" si="0"/>
        <v>1</v>
      </c>
      <c r="P14" s="20">
        <f>AVERAGE(P11:P13)</f>
        <v>1</v>
      </c>
      <c r="Q14" s="20"/>
      <c r="R14" s="20"/>
      <c r="S14" s="20"/>
      <c r="T14" s="20">
        <f>AVERAGE(T11:T13)</f>
        <v>3</v>
      </c>
      <c r="U14" s="20">
        <f>AVERAGE(U11:U13)</f>
        <v>2</v>
      </c>
      <c r="V14" s="20">
        <f>AVERAGE(V11:V13)</f>
        <v>1</v>
      </c>
      <c r="W14" s="20">
        <f>AVERAGE(W11:W13)</f>
        <v>3</v>
      </c>
      <c r="X14" s="20"/>
    </row>
    <row r="15" spans="1:24" ht="24.75" customHeight="1">
      <c r="A15" s="4">
        <v>5</v>
      </c>
      <c r="B15" s="14">
        <v>170804230008</v>
      </c>
      <c r="C15" s="119">
        <v>36.666666666666664</v>
      </c>
      <c r="D15" s="10"/>
      <c r="E15" s="119">
        <v>33.33333333333333</v>
      </c>
      <c r="F15" s="76"/>
      <c r="G15" s="107" t="s">
        <v>45</v>
      </c>
      <c r="H15" s="85">
        <f>(92.86*H14)/100</f>
        <v>2.7858</v>
      </c>
      <c r="I15" s="85">
        <f aca="true" t="shared" si="1" ref="I15:O15">(92.86*I14)/100</f>
        <v>2.7858</v>
      </c>
      <c r="J15" s="85">
        <f t="shared" si="1"/>
        <v>0.9286</v>
      </c>
      <c r="K15" s="85">
        <f t="shared" si="1"/>
        <v>0.9286</v>
      </c>
      <c r="L15" s="85">
        <f t="shared" si="1"/>
        <v>2.7858</v>
      </c>
      <c r="M15" s="85">
        <f t="shared" si="1"/>
        <v>0.9286</v>
      </c>
      <c r="N15" s="85">
        <f t="shared" si="1"/>
        <v>2.1667333333333336</v>
      </c>
      <c r="O15" s="85">
        <f t="shared" si="1"/>
        <v>0.9286</v>
      </c>
      <c r="P15" s="85">
        <f>(92.86*P14)/100</f>
        <v>0.9286</v>
      </c>
      <c r="Q15" s="85"/>
      <c r="R15" s="85"/>
      <c r="S15" s="85"/>
      <c r="T15" s="85">
        <f>(92.86*T14)/100</f>
        <v>2.7858</v>
      </c>
      <c r="U15" s="85">
        <f>(92.86*U14)/100</f>
        <v>1.8572</v>
      </c>
      <c r="V15" s="85">
        <f>(92.86*V14)/100</f>
        <v>0.9286</v>
      </c>
      <c r="W15" s="85">
        <f>(92.86*W14)/100</f>
        <v>2.7858</v>
      </c>
      <c r="X15" s="85"/>
    </row>
    <row r="16" spans="1:6" ht="35.25" customHeight="1">
      <c r="A16" s="4">
        <v>6</v>
      </c>
      <c r="B16" s="14">
        <v>170804230009</v>
      </c>
      <c r="C16" s="119">
        <v>37.77777777777778</v>
      </c>
      <c r="D16" s="10"/>
      <c r="E16" s="119">
        <v>34.343434343434346</v>
      </c>
      <c r="F16" s="33"/>
    </row>
    <row r="17" spans="1:25" ht="37.5" customHeight="1">
      <c r="A17" s="4">
        <v>7</v>
      </c>
      <c r="B17" s="14">
        <v>170804230010</v>
      </c>
      <c r="C17" s="119">
        <v>38.888888888888886</v>
      </c>
      <c r="D17" s="10"/>
      <c r="E17" s="119">
        <v>35.35353535353535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19">
        <v>31.11111111111111</v>
      </c>
      <c r="D18" s="10"/>
      <c r="E18" s="119">
        <v>28.28282828282828</v>
      </c>
      <c r="F18" s="33"/>
    </row>
    <row r="19" spans="1:22" ht="40.5" customHeight="1">
      <c r="A19" s="4">
        <v>9</v>
      </c>
      <c r="B19" s="14">
        <v>170804230012</v>
      </c>
      <c r="C19" s="119">
        <v>31.11111111111111</v>
      </c>
      <c r="D19" s="10"/>
      <c r="E19" s="119">
        <v>28.28282828282828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19">
        <v>34.44444444444444</v>
      </c>
      <c r="D20" s="10"/>
      <c r="E20" s="119">
        <v>31.31313131313131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19">
        <v>43.333333333333336</v>
      </c>
      <c r="D21" s="10"/>
      <c r="E21" s="119">
        <v>39.3939393939394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19">
        <v>42.22222222222222</v>
      </c>
      <c r="D22" s="10"/>
      <c r="E22" s="119">
        <v>38.38383838383838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19">
        <v>34.44444444444444</v>
      </c>
      <c r="D23" s="10"/>
      <c r="E23" s="119">
        <v>31.31313131313131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19">
        <v>42.22222222222222</v>
      </c>
      <c r="D24" s="70"/>
      <c r="E24" s="119">
        <v>38.38383838383838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9">
      <selection activeCell="X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177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178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179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40</v>
      </c>
      <c r="D11" s="10">
        <f>COUNTIF(C11:C24,"&gt;="&amp;D10)</f>
        <v>12</v>
      </c>
      <c r="E11" s="35">
        <v>34.705882352941174</v>
      </c>
      <c r="F11" s="32">
        <f>COUNTIF(E11:E24,"&gt;="&amp;F10)</f>
        <v>9</v>
      </c>
      <c r="G11" s="27" t="s">
        <v>6</v>
      </c>
      <c r="H11" s="109">
        <v>3</v>
      </c>
      <c r="I11" s="109">
        <v>1</v>
      </c>
      <c r="J11" s="109">
        <v>2</v>
      </c>
      <c r="K11" s="109">
        <v>1</v>
      </c>
      <c r="L11" s="109">
        <v>1</v>
      </c>
      <c r="M11" s="109">
        <v>1</v>
      </c>
      <c r="N11" s="109"/>
      <c r="O11" s="109">
        <v>1</v>
      </c>
      <c r="P11" s="109">
        <v>1</v>
      </c>
      <c r="Q11" s="41"/>
      <c r="R11" s="41"/>
      <c r="S11" s="41"/>
      <c r="T11" s="109">
        <v>3</v>
      </c>
      <c r="U11" s="109">
        <v>3</v>
      </c>
      <c r="V11" s="109">
        <v>1</v>
      </c>
      <c r="W11" s="109"/>
      <c r="X11" s="41"/>
    </row>
    <row r="12" spans="1:24" ht="24.75" customHeight="1">
      <c r="A12" s="4">
        <v>2</v>
      </c>
      <c r="B12" s="14">
        <v>170804230004</v>
      </c>
      <c r="C12" s="35">
        <v>40</v>
      </c>
      <c r="D12" s="61">
        <f>(12/14)*100</f>
        <v>85.71428571428571</v>
      </c>
      <c r="E12" s="35">
        <v>38.23529411764706</v>
      </c>
      <c r="F12" s="81">
        <f>(9/14)*100</f>
        <v>64.28571428571429</v>
      </c>
      <c r="G12" s="27" t="s">
        <v>7</v>
      </c>
      <c r="H12" s="112">
        <v>3</v>
      </c>
      <c r="I12" s="112">
        <v>1</v>
      </c>
      <c r="J12" s="109">
        <v>2</v>
      </c>
      <c r="K12" s="109">
        <v>1</v>
      </c>
      <c r="L12" s="109">
        <v>1</v>
      </c>
      <c r="M12" s="109">
        <v>1</v>
      </c>
      <c r="N12" s="109"/>
      <c r="O12" s="109">
        <v>1</v>
      </c>
      <c r="P12" s="109">
        <v>1</v>
      </c>
      <c r="Q12" s="41"/>
      <c r="R12" s="41"/>
      <c r="S12" s="41"/>
      <c r="T12" s="109">
        <v>3</v>
      </c>
      <c r="U12" s="109">
        <v>2</v>
      </c>
      <c r="V12" s="109">
        <v>0</v>
      </c>
      <c r="W12" s="109"/>
      <c r="X12" s="41"/>
    </row>
    <row r="13" spans="1:24" ht="24.75" customHeight="1">
      <c r="A13" s="4">
        <v>3</v>
      </c>
      <c r="B13" s="14">
        <v>170804230006</v>
      </c>
      <c r="C13" s="35">
        <v>39.23076923076923</v>
      </c>
      <c r="D13" s="35"/>
      <c r="E13" s="35">
        <v>36.470588235294116</v>
      </c>
      <c r="F13" s="80"/>
      <c r="G13" s="27" t="s">
        <v>9</v>
      </c>
      <c r="H13" s="112">
        <v>3</v>
      </c>
      <c r="I13" s="112">
        <v>1</v>
      </c>
      <c r="J13" s="109">
        <v>2</v>
      </c>
      <c r="K13" s="109">
        <v>1</v>
      </c>
      <c r="L13" s="109"/>
      <c r="M13" s="109">
        <v>1</v>
      </c>
      <c r="N13" s="109"/>
      <c r="O13" s="109">
        <v>1</v>
      </c>
      <c r="P13" s="109">
        <v>1</v>
      </c>
      <c r="Q13" s="41"/>
      <c r="R13" s="41"/>
      <c r="S13" s="41"/>
      <c r="T13" s="109">
        <v>3</v>
      </c>
      <c r="U13" s="109">
        <v>2</v>
      </c>
      <c r="V13" s="109">
        <v>3</v>
      </c>
      <c r="W13" s="109"/>
      <c r="X13" s="93"/>
    </row>
    <row r="14" spans="1:24" ht="24.75" customHeight="1">
      <c r="A14" s="4">
        <v>4</v>
      </c>
      <c r="B14" s="14">
        <v>170804230007</v>
      </c>
      <c r="C14" s="35">
        <v>44.61538461538462</v>
      </c>
      <c r="D14" s="35"/>
      <c r="E14" s="35">
        <v>39.411764705882355</v>
      </c>
      <c r="F14" s="80"/>
      <c r="G14" s="27" t="s">
        <v>43</v>
      </c>
      <c r="H14" s="20">
        <f>AVERAGE(H11:H13)</f>
        <v>3</v>
      </c>
      <c r="I14" s="20">
        <f aca="true" t="shared" si="0" ref="I14:P14">AVERAGE(I11:I13)</f>
        <v>1</v>
      </c>
      <c r="J14" s="20">
        <f t="shared" si="0"/>
        <v>2</v>
      </c>
      <c r="K14" s="20">
        <f t="shared" si="0"/>
        <v>1</v>
      </c>
      <c r="L14" s="20">
        <f t="shared" si="0"/>
        <v>1</v>
      </c>
      <c r="M14" s="20">
        <f t="shared" si="0"/>
        <v>1</v>
      </c>
      <c r="N14" s="20"/>
      <c r="O14" s="20">
        <f t="shared" si="0"/>
        <v>1</v>
      </c>
      <c r="P14" s="20">
        <f t="shared" si="0"/>
        <v>1</v>
      </c>
      <c r="Q14" s="20"/>
      <c r="R14" s="20"/>
      <c r="S14" s="20"/>
      <c r="T14" s="20">
        <f>AVERAGE(T11:T13)</f>
        <v>3</v>
      </c>
      <c r="U14" s="20">
        <f>AVERAGE(U11:U13)</f>
        <v>2.3333333333333335</v>
      </c>
      <c r="V14" s="20">
        <f>AVERAGE(V11:V13)</f>
        <v>1.3333333333333333</v>
      </c>
      <c r="W14" s="20"/>
      <c r="X14" s="20"/>
    </row>
    <row r="15" spans="1:24" ht="24.75" customHeight="1">
      <c r="A15" s="4">
        <v>5</v>
      </c>
      <c r="B15" s="14">
        <v>170804230008</v>
      </c>
      <c r="C15" s="35">
        <v>33.84615384615385</v>
      </c>
      <c r="D15" s="10"/>
      <c r="E15" s="35">
        <v>30.58823529411765</v>
      </c>
      <c r="F15" s="76"/>
      <c r="G15" s="107" t="s">
        <v>45</v>
      </c>
      <c r="H15" s="85">
        <f>(75*H14)/100</f>
        <v>2.25</v>
      </c>
      <c r="I15" s="85">
        <f aca="true" t="shared" si="1" ref="I15:P15">(75*I14)/100</f>
        <v>0.75</v>
      </c>
      <c r="J15" s="85">
        <f t="shared" si="1"/>
        <v>1.5</v>
      </c>
      <c r="K15" s="85">
        <f t="shared" si="1"/>
        <v>0.75</v>
      </c>
      <c r="L15" s="85">
        <f t="shared" si="1"/>
        <v>0.75</v>
      </c>
      <c r="M15" s="85">
        <f t="shared" si="1"/>
        <v>0.75</v>
      </c>
      <c r="N15" s="85"/>
      <c r="O15" s="85">
        <f t="shared" si="1"/>
        <v>0.75</v>
      </c>
      <c r="P15" s="85">
        <f t="shared" si="1"/>
        <v>0.75</v>
      </c>
      <c r="Q15" s="85"/>
      <c r="R15" s="85"/>
      <c r="S15" s="85"/>
      <c r="T15" s="85">
        <f>(75*T14)/100</f>
        <v>2.25</v>
      </c>
      <c r="U15" s="85">
        <f>(75*U14)/100</f>
        <v>1.75</v>
      </c>
      <c r="V15" s="85">
        <f>(75*V14)/100</f>
        <v>1</v>
      </c>
      <c r="W15" s="85"/>
      <c r="X15" s="85"/>
    </row>
    <row r="16" spans="1:6" ht="35.25" customHeight="1">
      <c r="A16" s="4">
        <v>6</v>
      </c>
      <c r="B16" s="14">
        <v>170804230009</v>
      </c>
      <c r="C16" s="35">
        <v>33.84615384615385</v>
      </c>
      <c r="D16" s="10"/>
      <c r="E16" s="35">
        <v>19.411764705882355</v>
      </c>
      <c r="F16" s="33"/>
    </row>
    <row r="17" spans="1:25" ht="37.5" customHeight="1">
      <c r="A17" s="4">
        <v>7</v>
      </c>
      <c r="B17" s="14">
        <v>170804230010</v>
      </c>
      <c r="C17" s="35">
        <v>38.46153846153847</v>
      </c>
      <c r="D17" s="10"/>
      <c r="E17" s="35">
        <v>32.94117647058823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31.538461538461537</v>
      </c>
      <c r="D18" s="10"/>
      <c r="E18" s="35">
        <v>20.588235294117645</v>
      </c>
      <c r="F18" s="33"/>
    </row>
    <row r="19" spans="1:22" ht="40.5" customHeight="1">
      <c r="A19" s="4">
        <v>9</v>
      </c>
      <c r="B19" s="14">
        <v>170804230012</v>
      </c>
      <c r="C19" s="35">
        <v>31.538461538461537</v>
      </c>
      <c r="D19" s="10"/>
      <c r="E19" s="35">
        <v>14.705882352941178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27.692307692307693</v>
      </c>
      <c r="D20" s="10"/>
      <c r="E20" s="35">
        <v>17.058823529411764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36.92307692307693</v>
      </c>
      <c r="D21" s="10"/>
      <c r="E21" s="35">
        <v>37.05882352941177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35.38461538461539</v>
      </c>
      <c r="D22" s="10"/>
      <c r="E22" s="35">
        <v>40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29.230769230769234</v>
      </c>
      <c r="D23" s="10"/>
      <c r="E23" s="35">
        <v>17.647058823529413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41.53846153846154</v>
      </c>
      <c r="D24" s="70"/>
      <c r="E24" s="35">
        <v>40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180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181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182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67.85499999999999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19">
        <v>37.77777777777778</v>
      </c>
      <c r="D11" s="10">
        <f>COUNTIF(C11:C24,"&gt;="&amp;D10)</f>
        <v>11</v>
      </c>
      <c r="E11" s="119">
        <v>34.34343434343434</v>
      </c>
      <c r="F11" s="32">
        <f>COUNTIF(E11:E24,"&gt;="&amp;F10)</f>
        <v>8</v>
      </c>
      <c r="G11" s="27" t="s">
        <v>6</v>
      </c>
      <c r="H11" s="109">
        <v>3</v>
      </c>
      <c r="I11" s="109"/>
      <c r="J11" s="109">
        <v>2</v>
      </c>
      <c r="K11" s="109">
        <v>2</v>
      </c>
      <c r="L11" s="109">
        <v>3</v>
      </c>
      <c r="M11" s="109">
        <v>2</v>
      </c>
      <c r="N11" s="109"/>
      <c r="O11" s="109">
        <v>1</v>
      </c>
      <c r="P11" s="109">
        <v>1</v>
      </c>
      <c r="Q11" s="41"/>
      <c r="R11" s="41"/>
      <c r="S11" s="41"/>
      <c r="T11" s="41">
        <v>3</v>
      </c>
      <c r="U11" s="41">
        <v>1</v>
      </c>
      <c r="V11" s="41"/>
      <c r="W11" s="41">
        <v>2</v>
      </c>
      <c r="X11" s="41"/>
    </row>
    <row r="12" spans="1:24" ht="24.75" customHeight="1">
      <c r="A12" s="4">
        <v>2</v>
      </c>
      <c r="B12" s="14">
        <v>170804230004</v>
      </c>
      <c r="C12" s="119">
        <v>37.77777777777778</v>
      </c>
      <c r="D12" s="61">
        <f>(11/14)*100</f>
        <v>78.57142857142857</v>
      </c>
      <c r="E12" s="119">
        <v>34.34343434343434</v>
      </c>
      <c r="F12" s="81">
        <f>(8/14)*100</f>
        <v>57.14285714285714</v>
      </c>
      <c r="G12" s="27" t="s">
        <v>7</v>
      </c>
      <c r="H12" s="112">
        <v>3</v>
      </c>
      <c r="I12" s="112"/>
      <c r="J12" s="109">
        <v>2</v>
      </c>
      <c r="K12" s="109">
        <v>1</v>
      </c>
      <c r="L12" s="109">
        <v>2</v>
      </c>
      <c r="M12" s="109">
        <v>1</v>
      </c>
      <c r="N12" s="109"/>
      <c r="O12" s="109">
        <v>2</v>
      </c>
      <c r="P12" s="109">
        <v>2</v>
      </c>
      <c r="Q12" s="41"/>
      <c r="R12" s="41"/>
      <c r="S12" s="41"/>
      <c r="T12" s="41">
        <v>3</v>
      </c>
      <c r="U12" s="41">
        <v>3</v>
      </c>
      <c r="V12" s="41"/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19">
        <v>35.55555555555556</v>
      </c>
      <c r="D13" s="35"/>
      <c r="E13" s="119">
        <v>32.323232323232325</v>
      </c>
      <c r="F13" s="80"/>
      <c r="G13" s="27" t="s">
        <v>9</v>
      </c>
      <c r="H13" s="112">
        <v>3</v>
      </c>
      <c r="I13" s="112"/>
      <c r="J13" s="109">
        <v>2</v>
      </c>
      <c r="K13" s="109">
        <v>1</v>
      </c>
      <c r="L13" s="109">
        <v>2</v>
      </c>
      <c r="M13" s="109">
        <v>1</v>
      </c>
      <c r="N13" s="109"/>
      <c r="O13" s="109">
        <v>2</v>
      </c>
      <c r="P13" s="109">
        <v>2</v>
      </c>
      <c r="Q13" s="41"/>
      <c r="R13" s="41"/>
      <c r="S13" s="41"/>
      <c r="T13" s="41">
        <v>3</v>
      </c>
      <c r="U13" s="41">
        <v>3</v>
      </c>
      <c r="V13" s="41"/>
      <c r="W13" s="41">
        <v>2</v>
      </c>
      <c r="X13" s="93"/>
    </row>
    <row r="14" spans="1:24" ht="24.75" customHeight="1">
      <c r="A14" s="4">
        <v>4</v>
      </c>
      <c r="B14" s="14">
        <v>170804230007</v>
      </c>
      <c r="C14" s="119">
        <v>40</v>
      </c>
      <c r="D14" s="35"/>
      <c r="E14" s="119">
        <v>36.36363636363637</v>
      </c>
      <c r="F14" s="80"/>
      <c r="G14" s="27" t="s">
        <v>43</v>
      </c>
      <c r="H14" s="20">
        <f>AVERAGE(H11:H13)</f>
        <v>3</v>
      </c>
      <c r="I14" s="20"/>
      <c r="J14" s="20">
        <f aca="true" t="shared" si="0" ref="J14:P14">AVERAGE(J11:J13)</f>
        <v>2</v>
      </c>
      <c r="K14" s="20">
        <f t="shared" si="0"/>
        <v>1.3333333333333333</v>
      </c>
      <c r="L14" s="20">
        <f t="shared" si="0"/>
        <v>2.3333333333333335</v>
      </c>
      <c r="M14" s="20">
        <f t="shared" si="0"/>
        <v>1.3333333333333333</v>
      </c>
      <c r="N14" s="20"/>
      <c r="O14" s="20">
        <f t="shared" si="0"/>
        <v>1.6666666666666667</v>
      </c>
      <c r="P14" s="20">
        <f t="shared" si="0"/>
        <v>1.6666666666666667</v>
      </c>
      <c r="Q14" s="20"/>
      <c r="R14" s="20"/>
      <c r="S14" s="20"/>
      <c r="T14" s="20">
        <f>AVERAGE(T11:T13)</f>
        <v>3</v>
      </c>
      <c r="U14" s="20">
        <f>AVERAGE(U11:U13)</f>
        <v>2.3333333333333335</v>
      </c>
      <c r="V14" s="20"/>
      <c r="W14" s="20">
        <f>AVERAGE(W11:W13)</f>
        <v>2</v>
      </c>
      <c r="X14" s="20"/>
    </row>
    <row r="15" spans="1:24" ht="24.75" customHeight="1">
      <c r="A15" s="4">
        <v>5</v>
      </c>
      <c r="B15" s="14">
        <v>170804230008</v>
      </c>
      <c r="C15" s="119">
        <v>28.888888888888886</v>
      </c>
      <c r="D15" s="10"/>
      <c r="E15" s="119">
        <v>26.26262626262626</v>
      </c>
      <c r="F15" s="76"/>
      <c r="G15" s="107" t="s">
        <v>45</v>
      </c>
      <c r="H15" s="85">
        <f>(67.86*H14)/100</f>
        <v>2.0358</v>
      </c>
      <c r="I15" s="85"/>
      <c r="J15" s="85">
        <f aca="true" t="shared" si="1" ref="J15:P15">(67.86*J14)/100</f>
        <v>1.3572</v>
      </c>
      <c r="K15" s="85">
        <f t="shared" si="1"/>
        <v>0.9047999999999999</v>
      </c>
      <c r="L15" s="85">
        <f t="shared" si="1"/>
        <v>1.5834000000000001</v>
      </c>
      <c r="M15" s="85">
        <f t="shared" si="1"/>
        <v>0.9047999999999999</v>
      </c>
      <c r="N15" s="85"/>
      <c r="O15" s="85">
        <f t="shared" si="1"/>
        <v>1.131</v>
      </c>
      <c r="P15" s="85">
        <f t="shared" si="1"/>
        <v>1.131</v>
      </c>
      <c r="Q15" s="85"/>
      <c r="R15" s="85"/>
      <c r="S15" s="85"/>
      <c r="T15" s="85">
        <f>(67.86*T14)/100</f>
        <v>2.0358</v>
      </c>
      <c r="U15" s="85">
        <f>(67.86*U14)/100</f>
        <v>1.5834000000000001</v>
      </c>
      <c r="V15" s="85"/>
      <c r="W15" s="85">
        <f>(67.86*W14)/100</f>
        <v>1.3572</v>
      </c>
      <c r="X15" s="126"/>
    </row>
    <row r="16" spans="1:6" ht="35.25" customHeight="1">
      <c r="A16" s="4">
        <v>6</v>
      </c>
      <c r="B16" s="14">
        <v>170804230009</v>
      </c>
      <c r="C16" s="119">
        <v>30</v>
      </c>
      <c r="D16" s="10"/>
      <c r="E16" s="119">
        <v>27.27272727272727</v>
      </c>
      <c r="F16" s="33"/>
    </row>
    <row r="17" spans="1:25" ht="37.5" customHeight="1">
      <c r="A17" s="4">
        <v>7</v>
      </c>
      <c r="B17" s="14">
        <v>170804230010</v>
      </c>
      <c r="C17" s="119">
        <v>37.77777777777778</v>
      </c>
      <c r="D17" s="10"/>
      <c r="E17" s="119">
        <v>34.34343434343434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19">
        <v>30</v>
      </c>
      <c r="D18" s="10"/>
      <c r="E18" s="119">
        <v>27.27272727272727</v>
      </c>
      <c r="F18" s="33"/>
    </row>
    <row r="19" spans="1:22" ht="40.5" customHeight="1">
      <c r="A19" s="4">
        <v>9</v>
      </c>
      <c r="B19" s="14">
        <v>170804230012</v>
      </c>
      <c r="C19" s="119">
        <v>30</v>
      </c>
      <c r="D19" s="10"/>
      <c r="E19" s="119">
        <v>27.27272727272727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19">
        <v>27.77777777777778</v>
      </c>
      <c r="D20" s="10"/>
      <c r="E20" s="119">
        <v>25.252525252525253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19">
        <v>37.77777777777778</v>
      </c>
      <c r="D21" s="10"/>
      <c r="E21" s="119">
        <v>34.34343434343434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19">
        <v>34.44444444444444</v>
      </c>
      <c r="D22" s="10"/>
      <c r="E22" s="119">
        <v>31.313131313131308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19">
        <v>27.77777777777778</v>
      </c>
      <c r="D23" s="10"/>
      <c r="E23" s="119">
        <v>25.252525252525253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19">
        <v>37.77777777777778</v>
      </c>
      <c r="D24" s="70"/>
      <c r="E24" s="119">
        <v>34.34343434343434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183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184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185</v>
      </c>
      <c r="B5" s="137"/>
      <c r="C5" s="137"/>
      <c r="D5" s="137"/>
      <c r="E5" s="138"/>
      <c r="F5" s="30"/>
      <c r="G5" s="40" t="s">
        <v>30</v>
      </c>
      <c r="H5" s="35">
        <v>100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23">
        <v>33.07692307692307</v>
      </c>
      <c r="D11" s="10">
        <f>COUNTIF(C11:C24,"&gt;="&amp;D10)</f>
        <v>14</v>
      </c>
      <c r="E11" s="35">
        <v>35.294117647058826</v>
      </c>
      <c r="F11" s="32">
        <f>COUNTIF(E11:E24,"&gt;="&amp;F10)</f>
        <v>8</v>
      </c>
      <c r="G11" s="27" t="s">
        <v>6</v>
      </c>
      <c r="H11" s="109">
        <v>3</v>
      </c>
      <c r="I11" s="109">
        <v>3</v>
      </c>
      <c r="J11" s="109">
        <v>2</v>
      </c>
      <c r="K11" s="109">
        <v>1</v>
      </c>
      <c r="L11" s="109">
        <v>2</v>
      </c>
      <c r="M11" s="109">
        <v>1</v>
      </c>
      <c r="N11" s="109">
        <v>1</v>
      </c>
      <c r="O11" s="109">
        <v>1</v>
      </c>
      <c r="P11" s="109">
        <v>1</v>
      </c>
      <c r="Q11" s="41"/>
      <c r="R11" s="41"/>
      <c r="S11" s="41"/>
      <c r="T11" s="41">
        <v>3</v>
      </c>
      <c r="U11" s="41">
        <v>3</v>
      </c>
      <c r="V11" s="41">
        <v>1</v>
      </c>
      <c r="W11" s="41">
        <v>2</v>
      </c>
      <c r="X11" s="41"/>
    </row>
    <row r="12" spans="1:24" ht="24.75" customHeight="1">
      <c r="A12" s="4">
        <v>2</v>
      </c>
      <c r="B12" s="14">
        <v>170804230004</v>
      </c>
      <c r="C12" s="123">
        <v>40</v>
      </c>
      <c r="D12" s="61">
        <f>(14/14)*100</f>
        <v>100</v>
      </c>
      <c r="E12" s="35">
        <v>43.529411764705884</v>
      </c>
      <c r="F12" s="81">
        <f>(8/14)*100</f>
        <v>57.14285714285714</v>
      </c>
      <c r="G12" s="27" t="s">
        <v>7</v>
      </c>
      <c r="H12" s="109">
        <v>3</v>
      </c>
      <c r="I12" s="109">
        <v>3</v>
      </c>
      <c r="J12" s="109">
        <v>2</v>
      </c>
      <c r="K12" s="109">
        <v>1</v>
      </c>
      <c r="L12" s="109">
        <v>2</v>
      </c>
      <c r="M12" s="109">
        <v>1</v>
      </c>
      <c r="N12" s="109"/>
      <c r="O12" s="109">
        <v>1</v>
      </c>
      <c r="P12" s="109"/>
      <c r="Q12" s="41"/>
      <c r="R12" s="41"/>
      <c r="S12" s="41"/>
      <c r="T12" s="41">
        <v>3</v>
      </c>
      <c r="U12" s="41">
        <v>3</v>
      </c>
      <c r="V12" s="41">
        <v>2</v>
      </c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23">
        <v>37.69230769230769</v>
      </c>
      <c r="D13" s="35"/>
      <c r="E13" s="35">
        <v>34.11764705882353</v>
      </c>
      <c r="F13" s="80"/>
      <c r="G13" s="27" t="s">
        <v>9</v>
      </c>
      <c r="H13" s="109">
        <v>3</v>
      </c>
      <c r="I13" s="109">
        <v>3</v>
      </c>
      <c r="J13" s="109">
        <v>2</v>
      </c>
      <c r="K13" s="109">
        <v>1</v>
      </c>
      <c r="L13" s="109">
        <v>2</v>
      </c>
      <c r="M13" s="109">
        <v>1</v>
      </c>
      <c r="N13" s="109"/>
      <c r="O13" s="109">
        <v>1</v>
      </c>
      <c r="P13" s="109"/>
      <c r="Q13" s="41"/>
      <c r="R13" s="41"/>
      <c r="S13" s="41"/>
      <c r="T13" s="41">
        <v>3</v>
      </c>
      <c r="U13" s="41">
        <v>3</v>
      </c>
      <c r="V13" s="41">
        <v>1</v>
      </c>
      <c r="W13" s="41">
        <v>2</v>
      </c>
      <c r="X13" s="93"/>
    </row>
    <row r="14" spans="1:24" ht="24.75" customHeight="1">
      <c r="A14" s="4">
        <v>4</v>
      </c>
      <c r="B14" s="14">
        <v>170804230007</v>
      </c>
      <c r="C14" s="123">
        <v>37.69230769230769</v>
      </c>
      <c r="D14" s="35"/>
      <c r="E14" s="35">
        <v>35.294117647058826</v>
      </c>
      <c r="F14" s="80"/>
      <c r="G14" s="27" t="s">
        <v>53</v>
      </c>
      <c r="H14" s="109">
        <v>3</v>
      </c>
      <c r="I14" s="109">
        <v>3</v>
      </c>
      <c r="J14" s="109">
        <v>2</v>
      </c>
      <c r="K14" s="109">
        <v>1</v>
      </c>
      <c r="L14" s="109">
        <v>2</v>
      </c>
      <c r="M14" s="109">
        <v>1</v>
      </c>
      <c r="N14" s="109">
        <v>1</v>
      </c>
      <c r="O14" s="109">
        <v>1</v>
      </c>
      <c r="P14" s="109">
        <v>1</v>
      </c>
      <c r="Q14" s="112"/>
      <c r="R14" s="112"/>
      <c r="S14" s="112"/>
      <c r="T14" s="112"/>
      <c r="U14" s="112"/>
      <c r="V14" s="112">
        <v>1</v>
      </c>
      <c r="W14" s="112"/>
      <c r="X14" s="112"/>
    </row>
    <row r="15" spans="1:24" ht="24.75" customHeight="1">
      <c r="A15" s="4">
        <v>5</v>
      </c>
      <c r="B15" s="14">
        <v>170804230008</v>
      </c>
      <c r="C15" s="123">
        <v>34.61538461538461</v>
      </c>
      <c r="D15" s="10"/>
      <c r="E15" s="35">
        <v>31.76470588235294</v>
      </c>
      <c r="F15" s="76"/>
      <c r="G15" s="27" t="s">
        <v>43</v>
      </c>
      <c r="H15" s="20">
        <f>AVERAGE(H11:H14)</f>
        <v>3</v>
      </c>
      <c r="I15" s="20">
        <f aca="true" t="shared" si="0" ref="I15:W15">AVERAGE(I11:I14)</f>
        <v>3</v>
      </c>
      <c r="J15" s="20">
        <f t="shared" si="0"/>
        <v>2</v>
      </c>
      <c r="K15" s="20">
        <f t="shared" si="0"/>
        <v>1</v>
      </c>
      <c r="L15" s="20">
        <f t="shared" si="0"/>
        <v>2</v>
      </c>
      <c r="M15" s="20">
        <f t="shared" si="0"/>
        <v>1</v>
      </c>
      <c r="N15" s="20">
        <f t="shared" si="0"/>
        <v>1</v>
      </c>
      <c r="O15" s="20">
        <f t="shared" si="0"/>
        <v>1</v>
      </c>
      <c r="P15" s="20">
        <f t="shared" si="0"/>
        <v>1</v>
      </c>
      <c r="Q15" s="20"/>
      <c r="R15" s="20"/>
      <c r="S15" s="20"/>
      <c r="T15" s="20">
        <f t="shared" si="0"/>
        <v>3</v>
      </c>
      <c r="U15" s="20">
        <f t="shared" si="0"/>
        <v>3</v>
      </c>
      <c r="V15" s="20">
        <f t="shared" si="0"/>
        <v>1.25</v>
      </c>
      <c r="W15" s="20">
        <f t="shared" si="0"/>
        <v>2</v>
      </c>
      <c r="X15" s="20"/>
    </row>
    <row r="16" spans="1:24" ht="35.25" customHeight="1">
      <c r="A16" s="4">
        <v>6</v>
      </c>
      <c r="B16" s="14">
        <v>170804230009</v>
      </c>
      <c r="C16" s="123">
        <v>30.76923076923077</v>
      </c>
      <c r="D16" s="10"/>
      <c r="E16" s="35">
        <v>20.588235294117645</v>
      </c>
      <c r="F16" s="33"/>
      <c r="G16" s="107" t="s">
        <v>45</v>
      </c>
      <c r="H16" s="85">
        <f>(78.57*H15)/100</f>
        <v>2.3571</v>
      </c>
      <c r="I16" s="85">
        <f aca="true" t="shared" si="1" ref="I16:W16">(78.57*I15)/100</f>
        <v>2.3571</v>
      </c>
      <c r="J16" s="85">
        <f t="shared" si="1"/>
        <v>1.5714</v>
      </c>
      <c r="K16" s="85">
        <f t="shared" si="1"/>
        <v>0.7857</v>
      </c>
      <c r="L16" s="85">
        <f t="shared" si="1"/>
        <v>1.5714</v>
      </c>
      <c r="M16" s="85">
        <f t="shared" si="1"/>
        <v>0.7857</v>
      </c>
      <c r="N16" s="85">
        <f t="shared" si="1"/>
        <v>0.7857</v>
      </c>
      <c r="O16" s="85">
        <f t="shared" si="1"/>
        <v>0.7857</v>
      </c>
      <c r="P16" s="85">
        <f t="shared" si="1"/>
        <v>0.7857</v>
      </c>
      <c r="Q16" s="85"/>
      <c r="R16" s="85"/>
      <c r="S16" s="85"/>
      <c r="T16" s="85">
        <f t="shared" si="1"/>
        <v>2.3571</v>
      </c>
      <c r="U16" s="85">
        <f t="shared" si="1"/>
        <v>2.3571</v>
      </c>
      <c r="V16" s="85">
        <f t="shared" si="1"/>
        <v>0.9821249999999999</v>
      </c>
      <c r="W16" s="85">
        <f t="shared" si="1"/>
        <v>1.5714</v>
      </c>
      <c r="X16" s="126"/>
    </row>
    <row r="17" spans="1:25" ht="37.5" customHeight="1">
      <c r="A17" s="4">
        <v>7</v>
      </c>
      <c r="B17" s="14">
        <v>170804230010</v>
      </c>
      <c r="C17" s="123">
        <v>39.23076923076923</v>
      </c>
      <c r="D17" s="10"/>
      <c r="E17" s="35">
        <v>26.47058823529412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23">
        <v>30</v>
      </c>
      <c r="D18" s="10"/>
      <c r="E18" s="35">
        <v>13.529411764705882</v>
      </c>
      <c r="F18" s="33"/>
    </row>
    <row r="19" spans="1:22" ht="40.5" customHeight="1">
      <c r="A19" s="4">
        <v>9</v>
      </c>
      <c r="B19" s="14">
        <v>170804230012</v>
      </c>
      <c r="C19" s="123">
        <v>30</v>
      </c>
      <c r="D19" s="10"/>
      <c r="E19" s="35">
        <v>12.352941176470589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23">
        <v>30</v>
      </c>
      <c r="D20" s="10"/>
      <c r="E20" s="35">
        <v>14.705882352941178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23">
        <v>40</v>
      </c>
      <c r="D21" s="10"/>
      <c r="E21" s="35">
        <v>34.705882352941174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23">
        <v>39.23076923076923</v>
      </c>
      <c r="D22" s="10"/>
      <c r="E22" s="35">
        <v>40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23">
        <v>30</v>
      </c>
      <c r="D23" s="10"/>
      <c r="E23" s="35">
        <v>25.294117647058822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23">
        <v>41.53846153846154</v>
      </c>
      <c r="D24" s="70"/>
      <c r="E24" s="35">
        <v>33.52941176470588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186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187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188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67.85499999999999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35.55555555555556</v>
      </c>
      <c r="D11" s="10">
        <f>COUNTIF(C11:C24,"&gt;="&amp;D10)</f>
        <v>12</v>
      </c>
      <c r="E11" s="35">
        <v>34.54545454545455</v>
      </c>
      <c r="F11" s="32">
        <f>COUNTIF(E11:E24,"&gt;="&amp;F10)</f>
        <v>7</v>
      </c>
      <c r="G11" s="27" t="s">
        <v>6</v>
      </c>
      <c r="H11" s="109">
        <v>3</v>
      </c>
      <c r="I11" s="109">
        <v>3</v>
      </c>
      <c r="J11" s="109"/>
      <c r="K11" s="109"/>
      <c r="L11" s="109"/>
      <c r="M11" s="109"/>
      <c r="N11" s="109">
        <v>3</v>
      </c>
      <c r="O11" s="109"/>
      <c r="P11" s="109"/>
      <c r="Q11" s="41"/>
      <c r="R11" s="41"/>
      <c r="S11" s="41"/>
      <c r="T11" s="41"/>
      <c r="U11" s="41"/>
      <c r="V11" s="41">
        <v>3</v>
      </c>
      <c r="W11" s="121">
        <v>3</v>
      </c>
      <c r="X11" s="41"/>
    </row>
    <row r="12" spans="1:24" ht="24.75" customHeight="1">
      <c r="A12" s="4">
        <v>2</v>
      </c>
      <c r="B12" s="14">
        <v>170804230004</v>
      </c>
      <c r="C12" s="35">
        <v>36.666666666666664</v>
      </c>
      <c r="D12" s="61">
        <f>(12/14)*100</f>
        <v>85.71428571428571</v>
      </c>
      <c r="E12" s="35">
        <v>34.54545454545455</v>
      </c>
      <c r="F12" s="81">
        <f>(7/14)*100</f>
        <v>50</v>
      </c>
      <c r="G12" s="27" t="s">
        <v>7</v>
      </c>
      <c r="H12" s="112">
        <v>3</v>
      </c>
      <c r="I12" s="112">
        <v>3</v>
      </c>
      <c r="J12" s="109"/>
      <c r="K12" s="109"/>
      <c r="L12" s="109"/>
      <c r="M12" s="109"/>
      <c r="N12" s="109">
        <v>3</v>
      </c>
      <c r="O12" s="109"/>
      <c r="P12" s="109"/>
      <c r="Q12" s="41"/>
      <c r="R12" s="41"/>
      <c r="S12" s="41"/>
      <c r="T12" s="41"/>
      <c r="U12" s="41"/>
      <c r="V12" s="41">
        <v>3</v>
      </c>
      <c r="W12" s="121">
        <v>3</v>
      </c>
      <c r="X12" s="41"/>
    </row>
    <row r="13" spans="1:24" ht="24.75" customHeight="1">
      <c r="A13" s="4">
        <v>3</v>
      </c>
      <c r="B13" s="14">
        <v>170804230006</v>
      </c>
      <c r="C13" s="35">
        <v>36.666666666666664</v>
      </c>
      <c r="D13" s="35"/>
      <c r="E13" s="35">
        <v>33.63636363636363</v>
      </c>
      <c r="F13" s="80"/>
      <c r="G13" s="27" t="s">
        <v>9</v>
      </c>
      <c r="H13" s="112"/>
      <c r="I13" s="112">
        <v>3</v>
      </c>
      <c r="J13" s="109"/>
      <c r="K13" s="109"/>
      <c r="L13" s="109"/>
      <c r="M13" s="109">
        <v>3</v>
      </c>
      <c r="N13" s="109">
        <v>3</v>
      </c>
      <c r="O13" s="109"/>
      <c r="P13" s="109"/>
      <c r="Q13" s="41"/>
      <c r="R13" s="41"/>
      <c r="S13" s="41"/>
      <c r="T13" s="41"/>
      <c r="U13" s="41"/>
      <c r="V13" s="41">
        <v>3</v>
      </c>
      <c r="W13" s="121">
        <v>3</v>
      </c>
      <c r="X13" s="93"/>
    </row>
    <row r="14" spans="1:24" ht="24.75" customHeight="1">
      <c r="A14" s="4">
        <v>4</v>
      </c>
      <c r="B14" s="14">
        <v>170804230007</v>
      </c>
      <c r="C14" s="35">
        <v>40</v>
      </c>
      <c r="D14" s="35"/>
      <c r="E14" s="35">
        <v>34.54545454545455</v>
      </c>
      <c r="F14" s="80"/>
      <c r="G14" s="27" t="s">
        <v>53</v>
      </c>
      <c r="H14" s="112">
        <v>3</v>
      </c>
      <c r="I14" s="112"/>
      <c r="J14" s="109">
        <v>3</v>
      </c>
      <c r="K14" s="109"/>
      <c r="L14" s="109"/>
      <c r="M14" s="109"/>
      <c r="N14" s="109"/>
      <c r="O14" s="109"/>
      <c r="P14" s="109"/>
      <c r="Q14" s="112"/>
      <c r="R14" s="112"/>
      <c r="S14" s="112"/>
      <c r="T14" s="41"/>
      <c r="U14" s="41"/>
      <c r="V14" s="41">
        <v>3</v>
      </c>
      <c r="W14" s="121"/>
      <c r="X14" s="112"/>
    </row>
    <row r="15" spans="1:24" ht="24.75" customHeight="1">
      <c r="A15" s="4">
        <v>5</v>
      </c>
      <c r="B15" s="14">
        <v>170804230008</v>
      </c>
      <c r="C15" s="35">
        <v>34.44444444444444</v>
      </c>
      <c r="D15" s="10"/>
      <c r="E15" s="35">
        <v>31.818181818181817</v>
      </c>
      <c r="F15" s="76"/>
      <c r="G15" s="27" t="s">
        <v>43</v>
      </c>
      <c r="H15" s="20">
        <f>AVERAGE(H11:H14)</f>
        <v>3</v>
      </c>
      <c r="I15" s="20">
        <f>AVERAGE(I11:I14)</f>
        <v>3</v>
      </c>
      <c r="J15" s="20">
        <f>AVERAGE(J11:J14)</f>
        <v>3</v>
      </c>
      <c r="K15" s="20"/>
      <c r="L15" s="20"/>
      <c r="M15" s="20">
        <f>AVERAGE(M11:M14)</f>
        <v>3</v>
      </c>
      <c r="N15" s="20">
        <f>AVERAGE(N11:N14)</f>
        <v>3</v>
      </c>
      <c r="O15" s="20"/>
      <c r="P15" s="20"/>
      <c r="Q15" s="20"/>
      <c r="R15" s="20"/>
      <c r="S15" s="20"/>
      <c r="T15" s="20"/>
      <c r="U15" s="20"/>
      <c r="V15" s="20">
        <f>AVERAGE(V11:V14)</f>
        <v>3</v>
      </c>
      <c r="W15" s="20">
        <f>AVERAGE(W11:W14)</f>
        <v>3</v>
      </c>
      <c r="X15" s="20"/>
    </row>
    <row r="16" spans="1:24" ht="35.25" customHeight="1">
      <c r="A16" s="4">
        <v>6</v>
      </c>
      <c r="B16" s="14">
        <v>170804230009</v>
      </c>
      <c r="C16" s="35">
        <v>34.44444444444444</v>
      </c>
      <c r="D16" s="10"/>
      <c r="E16" s="35">
        <v>20.909090909090907</v>
      </c>
      <c r="F16" s="33"/>
      <c r="G16" s="107" t="s">
        <v>45</v>
      </c>
      <c r="H16" s="85">
        <f>(67.86*H15)/100</f>
        <v>2.0358</v>
      </c>
      <c r="I16" s="85">
        <f>(67.86*I15)/100</f>
        <v>2.0358</v>
      </c>
      <c r="J16" s="85">
        <f>(67.86*J15)/100</f>
        <v>2.0358</v>
      </c>
      <c r="K16" s="85"/>
      <c r="L16" s="85"/>
      <c r="M16" s="85">
        <f>(67.86*M15)/100</f>
        <v>2.0358</v>
      </c>
      <c r="N16" s="85">
        <f>(67.86*N15)/100</f>
        <v>2.0358</v>
      </c>
      <c r="O16" s="85"/>
      <c r="P16" s="85"/>
      <c r="Q16" s="85"/>
      <c r="R16" s="85"/>
      <c r="S16" s="85"/>
      <c r="T16" s="85"/>
      <c r="U16" s="85"/>
      <c r="V16" s="85">
        <f>(67.86*V15)/100</f>
        <v>2.0358</v>
      </c>
      <c r="W16" s="85">
        <f>(67.86*W15)/100</f>
        <v>2.0358</v>
      </c>
      <c r="X16" s="85"/>
    </row>
    <row r="17" spans="1:25" ht="37.5" customHeight="1">
      <c r="A17" s="4">
        <v>7</v>
      </c>
      <c r="B17" s="14">
        <v>170804230010</v>
      </c>
      <c r="C17" s="35">
        <v>34.44444444444444</v>
      </c>
      <c r="D17" s="10"/>
      <c r="E17" s="35">
        <v>31.818181818181817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32.22222222222222</v>
      </c>
      <c r="D18" s="10"/>
      <c r="E18" s="35">
        <v>21.818181818181817</v>
      </c>
      <c r="F18" s="33"/>
    </row>
    <row r="19" spans="1:22" ht="40.5" customHeight="1">
      <c r="A19" s="4">
        <v>9</v>
      </c>
      <c r="B19" s="14">
        <v>170804230012</v>
      </c>
      <c r="C19" s="35">
        <v>32.22222222222222</v>
      </c>
      <c r="D19" s="10"/>
      <c r="E19" s="35">
        <v>23.636363636363637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27.77777777777778</v>
      </c>
      <c r="D20" s="10"/>
      <c r="E20" s="35">
        <v>24.545454545454547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34.44444444444444</v>
      </c>
      <c r="D21" s="10"/>
      <c r="E21" s="35">
        <v>29.09090909090909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34.44444444444444</v>
      </c>
      <c r="D22" s="10"/>
      <c r="E22" s="35">
        <v>29.09090909090909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27.77777777777778</v>
      </c>
      <c r="D23" s="10"/>
      <c r="E23" s="35">
        <v>22.727272727272727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32.22222222222222</v>
      </c>
      <c r="D24" s="70"/>
      <c r="E24" s="35">
        <v>30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189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190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191</v>
      </c>
      <c r="B5" s="137"/>
      <c r="C5" s="137"/>
      <c r="D5" s="137"/>
      <c r="E5" s="138"/>
      <c r="F5" s="30"/>
      <c r="G5" s="40" t="s">
        <v>30</v>
      </c>
      <c r="H5" s="35">
        <v>64.29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67.86000000000001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31.11111111111111</v>
      </c>
      <c r="D11" s="10">
        <f>COUNTIF(C11:C24,"&gt;="&amp;D10)</f>
        <v>9</v>
      </c>
      <c r="E11" s="35">
        <v>34.54545454545455</v>
      </c>
      <c r="F11" s="32">
        <f>COUNTIF(E11:E24,"&gt;="&amp;F10)</f>
        <v>10</v>
      </c>
      <c r="G11" s="27" t="s">
        <v>6</v>
      </c>
      <c r="H11" s="40">
        <v>3</v>
      </c>
      <c r="I11" s="40"/>
      <c r="J11" s="38"/>
      <c r="K11" s="38"/>
      <c r="L11" s="38"/>
      <c r="M11" s="38"/>
      <c r="N11" s="38"/>
      <c r="O11" s="38"/>
      <c r="P11" s="38"/>
      <c r="Q11" s="41"/>
      <c r="R11" s="41"/>
      <c r="S11" s="41"/>
      <c r="T11" s="40">
        <v>3</v>
      </c>
      <c r="U11" s="38"/>
      <c r="V11" s="13"/>
      <c r="W11" s="13"/>
      <c r="X11" s="41"/>
    </row>
    <row r="12" spans="1:24" ht="24.75" customHeight="1">
      <c r="A12" s="4">
        <v>2</v>
      </c>
      <c r="B12" s="14">
        <v>170804230004</v>
      </c>
      <c r="C12" s="35">
        <v>38.888888888888886</v>
      </c>
      <c r="D12" s="61">
        <f>(9/14)*100</f>
        <v>64.28571428571429</v>
      </c>
      <c r="E12" s="35">
        <v>39.09090909090909</v>
      </c>
      <c r="F12" s="81">
        <f>(10/14)*100</f>
        <v>71.42857142857143</v>
      </c>
      <c r="G12" s="27" t="s">
        <v>7</v>
      </c>
      <c r="H12" s="79">
        <v>3</v>
      </c>
      <c r="I12" s="79"/>
      <c r="J12" s="38"/>
      <c r="K12" s="38"/>
      <c r="L12" s="38"/>
      <c r="M12" s="38"/>
      <c r="N12" s="38"/>
      <c r="O12" s="38"/>
      <c r="P12" s="38"/>
      <c r="Q12" s="41"/>
      <c r="R12" s="41"/>
      <c r="S12" s="41"/>
      <c r="T12" s="40">
        <v>3</v>
      </c>
      <c r="U12" s="38"/>
      <c r="V12" s="13"/>
      <c r="W12" s="13"/>
      <c r="X12" s="41"/>
    </row>
    <row r="13" spans="1:24" ht="24.75" customHeight="1">
      <c r="A13" s="4">
        <v>3</v>
      </c>
      <c r="B13" s="14">
        <v>170804230006</v>
      </c>
      <c r="C13" s="35">
        <v>33.333333333333336</v>
      </c>
      <c r="D13" s="35"/>
      <c r="E13" s="35">
        <v>30.90909090909091</v>
      </c>
      <c r="F13" s="80"/>
      <c r="G13" s="27" t="s">
        <v>9</v>
      </c>
      <c r="H13" s="79">
        <v>3</v>
      </c>
      <c r="I13" s="79">
        <v>3</v>
      </c>
      <c r="J13" s="38"/>
      <c r="K13" s="38"/>
      <c r="L13" s="38"/>
      <c r="M13" s="38"/>
      <c r="N13" s="38"/>
      <c r="O13" s="38"/>
      <c r="P13" s="38"/>
      <c r="Q13" s="41"/>
      <c r="R13" s="41"/>
      <c r="S13" s="41"/>
      <c r="T13" s="40">
        <v>3</v>
      </c>
      <c r="U13" s="38"/>
      <c r="V13" s="13"/>
      <c r="W13" s="13"/>
      <c r="X13" s="93"/>
    </row>
    <row r="14" spans="1:24" ht="24.75" customHeight="1">
      <c r="A14" s="4">
        <v>4</v>
      </c>
      <c r="B14" s="14">
        <v>170804230007</v>
      </c>
      <c r="C14" s="35">
        <v>36.666666666666664</v>
      </c>
      <c r="D14" s="35"/>
      <c r="E14" s="35">
        <v>42.72727272727273</v>
      </c>
      <c r="F14" s="80"/>
      <c r="G14" s="27" t="s">
        <v>43</v>
      </c>
      <c r="H14" s="20">
        <f>AVERAGE(H11:H13)</f>
        <v>3</v>
      </c>
      <c r="I14" s="20">
        <f>AVERAGE(I11:I13)</f>
        <v>3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f>AVERAGE(T11:T13)</f>
        <v>3</v>
      </c>
      <c r="U14" s="20"/>
      <c r="V14" s="20"/>
      <c r="W14" s="20"/>
      <c r="X14" s="20"/>
    </row>
    <row r="15" spans="1:24" ht="24.75" customHeight="1">
      <c r="A15" s="4">
        <v>5</v>
      </c>
      <c r="B15" s="14">
        <v>170804230008</v>
      </c>
      <c r="C15" s="35">
        <v>35.55555555555556</v>
      </c>
      <c r="D15" s="10"/>
      <c r="E15" s="35">
        <v>30</v>
      </c>
      <c r="F15" s="76"/>
      <c r="G15" s="107" t="s">
        <v>45</v>
      </c>
      <c r="H15" s="85">
        <f>(67.86*H14)/100</f>
        <v>2.0358</v>
      </c>
      <c r="I15" s="85">
        <f>(67.86*I14)/100</f>
        <v>2.0358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>
        <f>(67.86*T14)/100</f>
        <v>2.0358</v>
      </c>
      <c r="U15" s="85"/>
      <c r="V15" s="85"/>
      <c r="W15" s="85"/>
      <c r="X15" s="126"/>
    </row>
    <row r="16" spans="1:6" ht="35.25" customHeight="1">
      <c r="A16" s="4">
        <v>6</v>
      </c>
      <c r="B16" s="14">
        <v>170804230009</v>
      </c>
      <c r="C16" s="35">
        <v>28.88888888888889</v>
      </c>
      <c r="D16" s="10"/>
      <c r="E16" s="35">
        <v>26.363636363636363</v>
      </c>
      <c r="F16" s="33"/>
    </row>
    <row r="17" spans="1:25" ht="37.5" customHeight="1">
      <c r="A17" s="4">
        <v>7</v>
      </c>
      <c r="B17" s="14">
        <v>170804230010</v>
      </c>
      <c r="C17" s="35">
        <v>28.88888888888889</v>
      </c>
      <c r="D17" s="10"/>
      <c r="E17" s="35">
        <v>33.63636363636363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28.88888888888889</v>
      </c>
      <c r="D18" s="10"/>
      <c r="E18" s="35">
        <v>18.181818181818183</v>
      </c>
      <c r="F18" s="33"/>
    </row>
    <row r="19" spans="1:22" ht="40.5" customHeight="1">
      <c r="A19" s="4">
        <v>9</v>
      </c>
      <c r="B19" s="14">
        <v>170804230012</v>
      </c>
      <c r="C19" s="35">
        <v>28.88888888888889</v>
      </c>
      <c r="D19" s="10"/>
      <c r="E19" s="35">
        <v>21.818181818181817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30</v>
      </c>
      <c r="D20" s="10"/>
      <c r="E20" s="35">
        <v>30.90909090909091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38.888888888888886</v>
      </c>
      <c r="D21" s="10"/>
      <c r="E21" s="35">
        <v>38.18181818181818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33.333333333333336</v>
      </c>
      <c r="D22" s="10"/>
      <c r="E22" s="35">
        <v>36.36363636363637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28.88888888888889</v>
      </c>
      <c r="D23" s="10"/>
      <c r="E23" s="35">
        <v>29.09090909090909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41.111111111111114</v>
      </c>
      <c r="D24" s="70"/>
      <c r="E24" s="35">
        <v>40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192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193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194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67.85499999999999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36.15384615384615</v>
      </c>
      <c r="D11" s="10">
        <f>COUNTIF(C11:C24,"&gt;="&amp;D10)</f>
        <v>12</v>
      </c>
      <c r="E11" s="35">
        <v>29.411764705882355</v>
      </c>
      <c r="F11" s="32">
        <f>COUNTIF(E11:E24,"&gt;="&amp;F10)</f>
        <v>7</v>
      </c>
      <c r="G11" s="27" t="s">
        <v>6</v>
      </c>
      <c r="H11" s="109">
        <v>3</v>
      </c>
      <c r="I11" s="109">
        <v>1</v>
      </c>
      <c r="J11" s="109">
        <v>3</v>
      </c>
      <c r="K11" s="109">
        <v>3</v>
      </c>
      <c r="L11" s="109">
        <v>2</v>
      </c>
      <c r="M11" s="109">
        <v>3</v>
      </c>
      <c r="N11" s="109">
        <v>3</v>
      </c>
      <c r="O11" s="109">
        <v>2</v>
      </c>
      <c r="P11" s="109">
        <v>3</v>
      </c>
      <c r="Q11" s="41"/>
      <c r="R11" s="41"/>
      <c r="S11" s="41"/>
      <c r="T11" s="41">
        <v>3</v>
      </c>
      <c r="U11" s="41">
        <v>3</v>
      </c>
      <c r="V11" s="41">
        <v>3</v>
      </c>
      <c r="W11" s="121"/>
      <c r="X11" s="41"/>
    </row>
    <row r="12" spans="1:24" ht="24.75" customHeight="1">
      <c r="A12" s="4">
        <v>2</v>
      </c>
      <c r="B12" s="14">
        <v>170804230004</v>
      </c>
      <c r="C12" s="35">
        <v>41.53846153846154</v>
      </c>
      <c r="D12" s="61">
        <f>(12/14)*100</f>
        <v>85.71428571428571</v>
      </c>
      <c r="E12" s="35">
        <v>32.35294117647059</v>
      </c>
      <c r="F12" s="81">
        <f>(7/14)*100</f>
        <v>50</v>
      </c>
      <c r="G12" s="27" t="s">
        <v>7</v>
      </c>
      <c r="H12" s="109">
        <v>3</v>
      </c>
      <c r="I12" s="109">
        <v>1</v>
      </c>
      <c r="J12" s="109">
        <v>3</v>
      </c>
      <c r="K12" s="109">
        <v>3</v>
      </c>
      <c r="L12" s="109">
        <v>2</v>
      </c>
      <c r="M12" s="109">
        <v>3</v>
      </c>
      <c r="N12" s="109">
        <v>3</v>
      </c>
      <c r="O12" s="109">
        <v>2</v>
      </c>
      <c r="P12" s="109">
        <v>3</v>
      </c>
      <c r="Q12" s="41"/>
      <c r="R12" s="41"/>
      <c r="S12" s="41"/>
      <c r="T12" s="41">
        <v>3</v>
      </c>
      <c r="U12" s="41">
        <v>3</v>
      </c>
      <c r="V12" s="41">
        <v>3</v>
      </c>
      <c r="W12" s="121"/>
      <c r="X12" s="41"/>
    </row>
    <row r="13" spans="1:24" ht="24.75" customHeight="1">
      <c r="A13" s="4">
        <v>3</v>
      </c>
      <c r="B13" s="14">
        <v>170804230006</v>
      </c>
      <c r="C13" s="35">
        <v>35.38461538461539</v>
      </c>
      <c r="D13" s="35"/>
      <c r="E13" s="35">
        <v>30.58823529411765</v>
      </c>
      <c r="F13" s="80"/>
      <c r="G13" s="27" t="s">
        <v>9</v>
      </c>
      <c r="H13" s="109">
        <v>3</v>
      </c>
      <c r="I13" s="109">
        <v>1</v>
      </c>
      <c r="J13" s="109">
        <v>3</v>
      </c>
      <c r="K13" s="109">
        <v>3</v>
      </c>
      <c r="L13" s="109">
        <v>2</v>
      </c>
      <c r="M13" s="109">
        <v>3</v>
      </c>
      <c r="N13" s="109">
        <v>3</v>
      </c>
      <c r="O13" s="109">
        <v>2</v>
      </c>
      <c r="P13" s="109">
        <v>3</v>
      </c>
      <c r="Q13" s="41"/>
      <c r="R13" s="41"/>
      <c r="S13" s="41"/>
      <c r="T13" s="41">
        <v>3</v>
      </c>
      <c r="U13" s="41">
        <v>3</v>
      </c>
      <c r="V13" s="41">
        <v>3</v>
      </c>
      <c r="W13" s="121"/>
      <c r="X13" s="93"/>
    </row>
    <row r="14" spans="1:24" ht="24.75" customHeight="1">
      <c r="A14" s="4">
        <v>4</v>
      </c>
      <c r="B14" s="14">
        <v>170804230007</v>
      </c>
      <c r="C14" s="35">
        <v>43.07692307692308</v>
      </c>
      <c r="D14" s="35"/>
      <c r="E14" s="35">
        <v>42.35294117647059</v>
      </c>
      <c r="F14" s="80"/>
      <c r="G14" s="27" t="s">
        <v>53</v>
      </c>
      <c r="H14" s="109">
        <v>3</v>
      </c>
      <c r="I14" s="109">
        <v>1</v>
      </c>
      <c r="J14" s="109">
        <v>3</v>
      </c>
      <c r="K14" s="109">
        <v>3</v>
      </c>
      <c r="L14" s="109">
        <v>2</v>
      </c>
      <c r="M14" s="109">
        <v>3</v>
      </c>
      <c r="N14" s="109">
        <v>3</v>
      </c>
      <c r="O14" s="109">
        <v>2</v>
      </c>
      <c r="P14" s="109">
        <v>3</v>
      </c>
      <c r="Q14" s="112"/>
      <c r="R14" s="112"/>
      <c r="S14" s="112"/>
      <c r="T14" s="41">
        <v>3</v>
      </c>
      <c r="U14" s="41">
        <v>3</v>
      </c>
      <c r="V14" s="41">
        <v>3</v>
      </c>
      <c r="W14" s="121"/>
      <c r="X14" s="112"/>
    </row>
    <row r="15" spans="1:24" ht="24.75" customHeight="1">
      <c r="A15" s="4">
        <v>5</v>
      </c>
      <c r="B15" s="14">
        <v>170804230008</v>
      </c>
      <c r="C15" s="35">
        <v>36.15384615384615</v>
      </c>
      <c r="D15" s="10"/>
      <c r="E15" s="35">
        <v>24.705882352941178</v>
      </c>
      <c r="F15" s="76"/>
      <c r="G15" s="27" t="s">
        <v>43</v>
      </c>
      <c r="H15" s="20">
        <f>AVERAGE(H11:H14)</f>
        <v>3</v>
      </c>
      <c r="I15" s="20">
        <f aca="true" t="shared" si="0" ref="I15:V15">AVERAGE(I11:I14)</f>
        <v>1</v>
      </c>
      <c r="J15" s="20">
        <f t="shared" si="0"/>
        <v>3</v>
      </c>
      <c r="K15" s="20">
        <f t="shared" si="0"/>
        <v>3</v>
      </c>
      <c r="L15" s="20">
        <f t="shared" si="0"/>
        <v>2</v>
      </c>
      <c r="M15" s="20">
        <f t="shared" si="0"/>
        <v>3</v>
      </c>
      <c r="N15" s="20">
        <f t="shared" si="0"/>
        <v>3</v>
      </c>
      <c r="O15" s="20">
        <f t="shared" si="0"/>
        <v>2</v>
      </c>
      <c r="P15" s="20">
        <f t="shared" si="0"/>
        <v>3</v>
      </c>
      <c r="Q15" s="20"/>
      <c r="R15" s="20"/>
      <c r="S15" s="20"/>
      <c r="T15" s="20">
        <f t="shared" si="0"/>
        <v>3</v>
      </c>
      <c r="U15" s="20">
        <f t="shared" si="0"/>
        <v>3</v>
      </c>
      <c r="V15" s="20">
        <f t="shared" si="0"/>
        <v>3</v>
      </c>
      <c r="W15" s="20"/>
      <c r="X15" s="20"/>
    </row>
    <row r="16" spans="1:24" ht="35.25" customHeight="1">
      <c r="A16" s="4">
        <v>6</v>
      </c>
      <c r="B16" s="14">
        <v>170804230009</v>
      </c>
      <c r="C16" s="35">
        <v>33.07692307692307</v>
      </c>
      <c r="D16" s="10"/>
      <c r="E16" s="35">
        <v>15.88235294117647</v>
      </c>
      <c r="F16" s="33"/>
      <c r="G16" s="107" t="s">
        <v>45</v>
      </c>
      <c r="H16" s="85">
        <f>(67.86*H15)/100</f>
        <v>2.0358</v>
      </c>
      <c r="I16" s="85">
        <f aca="true" t="shared" si="1" ref="I16:V16">(67.86*I15)/100</f>
        <v>0.6786</v>
      </c>
      <c r="J16" s="85">
        <f t="shared" si="1"/>
        <v>2.0358</v>
      </c>
      <c r="K16" s="85">
        <f t="shared" si="1"/>
        <v>2.0358</v>
      </c>
      <c r="L16" s="85">
        <f t="shared" si="1"/>
        <v>1.3572</v>
      </c>
      <c r="M16" s="85">
        <f t="shared" si="1"/>
        <v>2.0358</v>
      </c>
      <c r="N16" s="85">
        <f t="shared" si="1"/>
        <v>2.0358</v>
      </c>
      <c r="O16" s="85">
        <f t="shared" si="1"/>
        <v>1.3572</v>
      </c>
      <c r="P16" s="85">
        <f t="shared" si="1"/>
        <v>2.0358</v>
      </c>
      <c r="Q16" s="85"/>
      <c r="R16" s="85"/>
      <c r="S16" s="85"/>
      <c r="T16" s="85">
        <f t="shared" si="1"/>
        <v>2.0358</v>
      </c>
      <c r="U16" s="85">
        <f t="shared" si="1"/>
        <v>2.0358</v>
      </c>
      <c r="V16" s="85">
        <f t="shared" si="1"/>
        <v>2.0358</v>
      </c>
      <c r="W16" s="85"/>
      <c r="X16" s="85"/>
    </row>
    <row r="17" spans="1:25" ht="37.5" customHeight="1">
      <c r="A17" s="4">
        <v>7</v>
      </c>
      <c r="B17" s="14">
        <v>170804230010</v>
      </c>
      <c r="C17" s="35">
        <v>34.61538461538461</v>
      </c>
      <c r="D17" s="10"/>
      <c r="E17" s="35">
        <v>32.94117647058823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29.230769230769234</v>
      </c>
      <c r="D18" s="10"/>
      <c r="E18" s="35">
        <v>25.882352941176475</v>
      </c>
      <c r="F18" s="33"/>
    </row>
    <row r="19" spans="1:22" ht="40.5" customHeight="1">
      <c r="A19" s="4">
        <v>9</v>
      </c>
      <c r="B19" s="14">
        <v>170804230012</v>
      </c>
      <c r="C19" s="35">
        <v>29.230769230769234</v>
      </c>
      <c r="D19" s="10"/>
      <c r="E19" s="35">
        <v>16.470588235294116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35.38461538461539</v>
      </c>
      <c r="D20" s="10"/>
      <c r="E20" s="35">
        <v>20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40.76923076923077</v>
      </c>
      <c r="D21" s="10"/>
      <c r="E21" s="35">
        <v>35.88235294117647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38.46153846153847</v>
      </c>
      <c r="D22" s="10"/>
      <c r="E22" s="35">
        <v>36.470588235294116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30.76923076923077</v>
      </c>
      <c r="D23" s="10"/>
      <c r="E23" s="35">
        <v>22.35294117647059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37.69230769230769</v>
      </c>
      <c r="D24" s="70"/>
      <c r="E24" s="35">
        <v>36.470588235294116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195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196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197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35.55555555555556</v>
      </c>
      <c r="D11" s="10">
        <f>COUNTIF(C11:C24,"&gt;="&amp;D10)</f>
        <v>12</v>
      </c>
      <c r="E11" s="35">
        <v>37.27272727272727</v>
      </c>
      <c r="F11" s="32">
        <f>COUNTIF(E11:E24,"&gt;="&amp;F10)</f>
        <v>9</v>
      </c>
      <c r="G11" s="27" t="s">
        <v>6</v>
      </c>
      <c r="H11" s="109">
        <v>3</v>
      </c>
      <c r="I11" s="40"/>
      <c r="J11" s="41"/>
      <c r="K11" s="41"/>
      <c r="L11" s="41">
        <v>3</v>
      </c>
      <c r="M11" s="41"/>
      <c r="N11" s="41"/>
      <c r="O11" s="41"/>
      <c r="P11" s="41">
        <v>3</v>
      </c>
      <c r="Q11" s="41"/>
      <c r="R11" s="41"/>
      <c r="S11" s="41"/>
      <c r="T11" s="41">
        <v>3</v>
      </c>
      <c r="U11" s="41">
        <v>3</v>
      </c>
      <c r="V11" s="41"/>
      <c r="W11" s="41"/>
      <c r="X11" s="41"/>
    </row>
    <row r="12" spans="1:24" ht="24.75" customHeight="1">
      <c r="A12" s="4">
        <v>2</v>
      </c>
      <c r="B12" s="14">
        <v>170804230004</v>
      </c>
      <c r="C12" s="35">
        <v>40</v>
      </c>
      <c r="D12" s="61">
        <f>(12/14)*100</f>
        <v>85.71428571428571</v>
      </c>
      <c r="E12" s="35">
        <v>40.909090909090914</v>
      </c>
      <c r="F12" s="81">
        <f>(9/14)*100</f>
        <v>64.28571428571429</v>
      </c>
      <c r="G12" s="27" t="s">
        <v>7</v>
      </c>
      <c r="H12" s="112">
        <v>3</v>
      </c>
      <c r="I12" s="79"/>
      <c r="J12" s="41"/>
      <c r="K12" s="41"/>
      <c r="L12" s="41">
        <v>3</v>
      </c>
      <c r="M12" s="41"/>
      <c r="N12" s="41"/>
      <c r="O12" s="41"/>
      <c r="P12" s="41">
        <v>3</v>
      </c>
      <c r="Q12" s="41"/>
      <c r="R12" s="41"/>
      <c r="S12" s="41"/>
      <c r="T12" s="41">
        <v>3</v>
      </c>
      <c r="U12" s="41">
        <v>3</v>
      </c>
      <c r="V12" s="41"/>
      <c r="W12" s="41"/>
      <c r="X12" s="41"/>
    </row>
    <row r="13" spans="1:24" ht="24.75" customHeight="1">
      <c r="A13" s="4">
        <v>3</v>
      </c>
      <c r="B13" s="14">
        <v>170804230006</v>
      </c>
      <c r="C13" s="35">
        <v>35.55555555555556</v>
      </c>
      <c r="D13" s="35"/>
      <c r="E13" s="35">
        <v>38.18181818181819</v>
      </c>
      <c r="F13" s="80"/>
      <c r="G13" s="27" t="s">
        <v>9</v>
      </c>
      <c r="H13" s="112">
        <v>3</v>
      </c>
      <c r="I13" s="79"/>
      <c r="J13" s="41"/>
      <c r="K13" s="41"/>
      <c r="L13" s="41">
        <v>3</v>
      </c>
      <c r="M13" s="41"/>
      <c r="N13" s="41"/>
      <c r="O13" s="41"/>
      <c r="P13" s="41">
        <v>3</v>
      </c>
      <c r="Q13" s="41"/>
      <c r="R13" s="41"/>
      <c r="S13" s="41"/>
      <c r="T13" s="41">
        <v>3</v>
      </c>
      <c r="U13" s="41">
        <v>3</v>
      </c>
      <c r="V13" s="41"/>
      <c r="W13" s="41"/>
      <c r="X13" s="93"/>
    </row>
    <row r="14" spans="1:24" ht="24.75" customHeight="1">
      <c r="A14" s="4">
        <v>4</v>
      </c>
      <c r="B14" s="14">
        <v>170804230007</v>
      </c>
      <c r="C14" s="35">
        <v>37.77777777777778</v>
      </c>
      <c r="D14" s="35"/>
      <c r="E14" s="35">
        <v>39.09090909090909</v>
      </c>
      <c r="F14" s="80"/>
      <c r="G14" s="27" t="s">
        <v>53</v>
      </c>
      <c r="H14" s="112">
        <v>3</v>
      </c>
      <c r="I14" s="79"/>
      <c r="J14" s="41"/>
      <c r="K14" s="41"/>
      <c r="L14" s="41">
        <v>3</v>
      </c>
      <c r="M14" s="41"/>
      <c r="N14" s="41"/>
      <c r="O14" s="41"/>
      <c r="P14" s="41">
        <v>3</v>
      </c>
      <c r="Q14" s="112"/>
      <c r="R14" s="112"/>
      <c r="S14" s="112"/>
      <c r="T14" s="41">
        <v>3</v>
      </c>
      <c r="U14" s="41">
        <v>3</v>
      </c>
      <c r="V14" s="41"/>
      <c r="W14" s="41"/>
      <c r="X14" s="112"/>
    </row>
    <row r="15" spans="1:24" ht="24.75" customHeight="1">
      <c r="A15" s="4">
        <v>5</v>
      </c>
      <c r="B15" s="14">
        <v>170804230008</v>
      </c>
      <c r="C15" s="35">
        <v>35.55555555555556</v>
      </c>
      <c r="D15" s="10"/>
      <c r="E15" s="35">
        <v>35.45454545454545</v>
      </c>
      <c r="F15" s="76"/>
      <c r="G15" s="27" t="s">
        <v>43</v>
      </c>
      <c r="H15" s="20">
        <f>AVERAGE(H11:H14)</f>
        <v>3</v>
      </c>
      <c r="I15" s="20"/>
      <c r="J15" s="20"/>
      <c r="K15" s="20"/>
      <c r="L15" s="20">
        <f>AVERAGE(L11:L14)</f>
        <v>3</v>
      </c>
      <c r="M15" s="20"/>
      <c r="N15" s="20"/>
      <c r="O15" s="20"/>
      <c r="P15" s="20">
        <f>AVERAGE(P11:P14)</f>
        <v>3</v>
      </c>
      <c r="Q15" s="20"/>
      <c r="R15" s="20"/>
      <c r="S15" s="20"/>
      <c r="T15" s="20">
        <f>AVERAGE(T11:T14)</f>
        <v>3</v>
      </c>
      <c r="U15" s="20">
        <f>AVERAGE(U11:U14)</f>
        <v>3</v>
      </c>
      <c r="V15" s="20"/>
      <c r="W15" s="20"/>
      <c r="X15" s="20"/>
    </row>
    <row r="16" spans="1:24" ht="35.25" customHeight="1">
      <c r="A16" s="4">
        <v>6</v>
      </c>
      <c r="B16" s="14">
        <v>170804230009</v>
      </c>
      <c r="C16" s="35">
        <v>35.55555555555556</v>
      </c>
      <c r="D16" s="10"/>
      <c r="E16" s="35">
        <v>26.36363636363636</v>
      </c>
      <c r="F16" s="33"/>
      <c r="G16" s="107" t="s">
        <v>45</v>
      </c>
      <c r="H16" s="85">
        <f>(75*H15)/100</f>
        <v>2.25</v>
      </c>
      <c r="I16" s="85"/>
      <c r="J16" s="85"/>
      <c r="K16" s="85"/>
      <c r="L16" s="85">
        <f>(75*L15)/100</f>
        <v>2.25</v>
      </c>
      <c r="M16" s="85"/>
      <c r="N16" s="85"/>
      <c r="O16" s="85"/>
      <c r="P16" s="85">
        <f>(75*P15)/100</f>
        <v>2.25</v>
      </c>
      <c r="Q16" s="85"/>
      <c r="R16" s="85"/>
      <c r="S16" s="85"/>
      <c r="T16" s="85">
        <f>(75*T15)/100</f>
        <v>2.25</v>
      </c>
      <c r="U16" s="85">
        <f>(75*U15)/100</f>
        <v>2.25</v>
      </c>
      <c r="V16" s="85"/>
      <c r="W16" s="85"/>
      <c r="X16" s="85"/>
    </row>
    <row r="17" spans="1:25" ht="37.5" customHeight="1">
      <c r="A17" s="4">
        <v>7</v>
      </c>
      <c r="B17" s="14">
        <v>170804230010</v>
      </c>
      <c r="C17" s="35">
        <v>35.55555555555556</v>
      </c>
      <c r="D17" s="10"/>
      <c r="E17" s="35">
        <v>40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28.888888888888886</v>
      </c>
      <c r="D18" s="10"/>
      <c r="E18" s="35">
        <v>25.454545454545453</v>
      </c>
      <c r="F18" s="33"/>
    </row>
    <row r="19" spans="1:22" ht="40.5" customHeight="1">
      <c r="A19" s="4">
        <v>9</v>
      </c>
      <c r="B19" s="14">
        <v>170804230012</v>
      </c>
      <c r="C19" s="35">
        <v>28.888888888888886</v>
      </c>
      <c r="D19" s="10"/>
      <c r="E19" s="35">
        <v>21.818181818181817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>
        <v>34.44444444444444</v>
      </c>
      <c r="D20" s="10"/>
      <c r="E20" s="35">
        <v>27.27272727272727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38.88888888888889</v>
      </c>
      <c r="D21" s="10"/>
      <c r="E21" s="35">
        <v>37.27272727272727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37.77777777777778</v>
      </c>
      <c r="D22" s="10"/>
      <c r="E22" s="35">
        <v>38.18181818181819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32.22222222222222</v>
      </c>
      <c r="D23" s="10"/>
      <c r="E23" s="35">
        <v>29.09090909090909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20">
        <v>42.22222222222222</v>
      </c>
      <c r="D24" s="70"/>
      <c r="E24" s="120">
        <v>39.09090909090909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198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199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200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85.71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82.13999999999999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34.44444444444444</v>
      </c>
      <c r="D11" s="10">
        <f>COUNTIF(C11:C24,"&gt;="&amp;D10)</f>
        <v>11</v>
      </c>
      <c r="E11" s="35">
        <v>40</v>
      </c>
      <c r="F11" s="32">
        <f>COUNTIF(E11:E24,"&gt;="&amp;F10)</f>
        <v>12</v>
      </c>
      <c r="G11" s="27" t="s">
        <v>6</v>
      </c>
      <c r="H11" s="109">
        <v>3</v>
      </c>
      <c r="I11" s="41"/>
      <c r="J11" s="41"/>
      <c r="K11" s="41"/>
      <c r="L11" s="41">
        <v>3</v>
      </c>
      <c r="M11" s="41"/>
      <c r="N11" s="41"/>
      <c r="O11" s="41">
        <v>2</v>
      </c>
      <c r="P11" s="41">
        <v>2</v>
      </c>
      <c r="Q11" s="41"/>
      <c r="R11" s="41"/>
      <c r="S11" s="41"/>
      <c r="T11" s="41">
        <v>3</v>
      </c>
      <c r="U11" s="41">
        <v>3</v>
      </c>
      <c r="V11" s="41"/>
      <c r="W11" s="41"/>
      <c r="X11" s="41"/>
    </row>
    <row r="12" spans="1:24" ht="24.75" customHeight="1">
      <c r="A12" s="4">
        <v>2</v>
      </c>
      <c r="B12" s="14">
        <v>170804230004</v>
      </c>
      <c r="C12" s="35">
        <v>42.22222222222222</v>
      </c>
      <c r="D12" s="61">
        <f>(11/14)*100</f>
        <v>78.57142857142857</v>
      </c>
      <c r="E12" s="35">
        <v>44.54545454545455</v>
      </c>
      <c r="F12" s="81">
        <f>(12/14)*100</f>
        <v>85.71428571428571</v>
      </c>
      <c r="G12" s="27" t="s">
        <v>7</v>
      </c>
      <c r="H12" s="112">
        <v>3</v>
      </c>
      <c r="I12" s="41"/>
      <c r="J12" s="41"/>
      <c r="K12" s="41"/>
      <c r="L12" s="41">
        <v>3</v>
      </c>
      <c r="M12" s="41"/>
      <c r="N12" s="41"/>
      <c r="O12" s="41">
        <v>2</v>
      </c>
      <c r="P12" s="41">
        <v>3</v>
      </c>
      <c r="Q12" s="41"/>
      <c r="R12" s="41"/>
      <c r="S12" s="41"/>
      <c r="T12" s="41">
        <v>2</v>
      </c>
      <c r="U12" s="41">
        <v>3</v>
      </c>
      <c r="V12" s="41"/>
      <c r="W12" s="41"/>
      <c r="X12" s="41"/>
    </row>
    <row r="13" spans="1:24" ht="24.75" customHeight="1">
      <c r="A13" s="4">
        <v>3</v>
      </c>
      <c r="B13" s="14">
        <v>170804230006</v>
      </c>
      <c r="C13" s="35">
        <v>45.55555555555556</v>
      </c>
      <c r="D13" s="35"/>
      <c r="E13" s="35">
        <v>41.81818181818181</v>
      </c>
      <c r="F13" s="80"/>
      <c r="G13" s="27" t="s">
        <v>9</v>
      </c>
      <c r="H13" s="112">
        <v>3</v>
      </c>
      <c r="I13" s="41"/>
      <c r="J13" s="41"/>
      <c r="K13" s="41"/>
      <c r="L13" s="41">
        <v>1</v>
      </c>
      <c r="M13" s="41"/>
      <c r="N13" s="41"/>
      <c r="O13" s="41">
        <v>3</v>
      </c>
      <c r="P13" s="41">
        <v>2</v>
      </c>
      <c r="Q13" s="41"/>
      <c r="R13" s="41"/>
      <c r="S13" s="41"/>
      <c r="T13" s="41">
        <v>3</v>
      </c>
      <c r="U13" s="41">
        <v>2</v>
      </c>
      <c r="V13" s="41"/>
      <c r="W13" s="41"/>
      <c r="X13" s="93"/>
    </row>
    <row r="14" spans="1:24" ht="24.75" customHeight="1">
      <c r="A14" s="4">
        <v>4</v>
      </c>
      <c r="B14" s="14">
        <v>170804230007</v>
      </c>
      <c r="C14" s="35">
        <v>37.77777777777778</v>
      </c>
      <c r="D14" s="35"/>
      <c r="E14" s="35">
        <v>40</v>
      </c>
      <c r="F14" s="80"/>
      <c r="G14" s="27" t="s">
        <v>53</v>
      </c>
      <c r="H14" s="112">
        <v>3</v>
      </c>
      <c r="I14" s="41"/>
      <c r="J14" s="41"/>
      <c r="K14" s="41"/>
      <c r="L14" s="41">
        <v>3</v>
      </c>
      <c r="M14" s="41"/>
      <c r="N14" s="41"/>
      <c r="O14" s="41">
        <v>3</v>
      </c>
      <c r="P14" s="41">
        <v>3</v>
      </c>
      <c r="Q14" s="112"/>
      <c r="R14" s="112"/>
      <c r="S14" s="112"/>
      <c r="T14" s="41">
        <v>3</v>
      </c>
      <c r="U14" s="41">
        <v>3</v>
      </c>
      <c r="V14" s="41"/>
      <c r="W14" s="41"/>
      <c r="X14" s="112"/>
    </row>
    <row r="15" spans="1:24" ht="24.75" customHeight="1">
      <c r="A15" s="4">
        <v>5</v>
      </c>
      <c r="B15" s="14">
        <v>170804230008</v>
      </c>
      <c r="C15" s="35">
        <v>31.11111111111111</v>
      </c>
      <c r="D15" s="10"/>
      <c r="E15" s="35">
        <v>34.54545454545455</v>
      </c>
      <c r="F15" s="76"/>
      <c r="G15" s="27" t="s">
        <v>43</v>
      </c>
      <c r="H15" s="20">
        <f>AVERAGE(H11:H14)</f>
        <v>3</v>
      </c>
      <c r="I15" s="20"/>
      <c r="J15" s="20"/>
      <c r="K15" s="20"/>
      <c r="L15" s="20">
        <f>AVERAGE(L11:L14)</f>
        <v>2.5</v>
      </c>
      <c r="M15" s="20"/>
      <c r="N15" s="20"/>
      <c r="O15" s="20">
        <f>AVERAGE(O11:O14)</f>
        <v>2.5</v>
      </c>
      <c r="P15" s="20">
        <f>AVERAGE(P11:P14)</f>
        <v>2.5</v>
      </c>
      <c r="Q15" s="20"/>
      <c r="R15" s="20"/>
      <c r="S15" s="20"/>
      <c r="T15" s="20">
        <f>AVERAGE(T11:T14)</f>
        <v>2.75</v>
      </c>
      <c r="U15" s="20">
        <f>AVERAGE(U11:U14)</f>
        <v>2.75</v>
      </c>
      <c r="V15" s="20"/>
      <c r="W15" s="20"/>
      <c r="X15" s="20"/>
    </row>
    <row r="16" spans="1:24" ht="35.25" customHeight="1">
      <c r="A16" s="4">
        <v>6</v>
      </c>
      <c r="B16" s="14">
        <v>170804230009</v>
      </c>
      <c r="C16" s="35">
        <v>30</v>
      </c>
      <c r="D16" s="10"/>
      <c r="E16" s="35">
        <v>32.72727272727273</v>
      </c>
      <c r="F16" s="33"/>
      <c r="G16" s="107" t="s">
        <v>45</v>
      </c>
      <c r="H16" s="85">
        <f>(82.14*H15)/100</f>
        <v>2.4642</v>
      </c>
      <c r="I16" s="85"/>
      <c r="J16" s="85"/>
      <c r="K16" s="85"/>
      <c r="L16" s="85">
        <f>(82.14*L15)/100</f>
        <v>2.0535</v>
      </c>
      <c r="M16" s="85"/>
      <c r="N16" s="85"/>
      <c r="O16" s="85">
        <f>(82.14*O15)/100</f>
        <v>2.0535</v>
      </c>
      <c r="P16" s="85">
        <f>(82.14*P15)/100</f>
        <v>2.0535</v>
      </c>
      <c r="Q16" s="85"/>
      <c r="R16" s="85"/>
      <c r="S16" s="85"/>
      <c r="T16" s="85">
        <f>(82.14*T15)/100</f>
        <v>2.25885</v>
      </c>
      <c r="U16" s="85">
        <f>(82.14*U15)/100</f>
        <v>2.25885</v>
      </c>
      <c r="V16" s="85"/>
      <c r="W16" s="85"/>
      <c r="X16" s="85"/>
    </row>
    <row r="17" spans="1:25" ht="37.5" customHeight="1">
      <c r="A17" s="4">
        <v>7</v>
      </c>
      <c r="B17" s="14">
        <v>170804230010</v>
      </c>
      <c r="C17" s="35">
        <v>33.33333333333333</v>
      </c>
      <c r="D17" s="10"/>
      <c r="E17" s="35">
        <v>38.18181818181819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28.888888888888886</v>
      </c>
      <c r="D18" s="10"/>
      <c r="E18" s="35">
        <v>40.909090909090914</v>
      </c>
      <c r="F18" s="33"/>
    </row>
    <row r="19" spans="1:22" ht="40.5" customHeight="1">
      <c r="A19" s="4">
        <v>9</v>
      </c>
      <c r="B19" s="14">
        <v>170804230012</v>
      </c>
      <c r="C19" s="35">
        <v>30</v>
      </c>
      <c r="D19" s="10"/>
      <c r="E19" s="35">
        <v>40.909090909090914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27">
        <v>0</v>
      </c>
      <c r="D20" s="10"/>
      <c r="E20" s="35">
        <v>0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33.33333333333333</v>
      </c>
      <c r="D21" s="10"/>
      <c r="E21" s="35">
        <v>34.54545454545455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33.33333333333333</v>
      </c>
      <c r="D22" s="10"/>
      <c r="E22" s="35">
        <v>34.54545454545455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>
        <v>0</v>
      </c>
      <c r="D23" s="10"/>
      <c r="E23" s="35">
        <v>0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36.666666666666664</v>
      </c>
      <c r="D24" s="70"/>
      <c r="E24" s="35">
        <v>48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9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77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64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78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57.14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57.14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22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33.33333333333333</v>
      </c>
      <c r="D11" s="10">
        <f>COUNTIF(C11:C24,"&gt;="&amp;D10)</f>
        <v>8</v>
      </c>
      <c r="E11" s="10">
        <v>32.94117647058823</v>
      </c>
      <c r="F11" s="32">
        <f>COUNTIF(E11:E24,"&gt;="&amp;F10)</f>
        <v>8</v>
      </c>
      <c r="G11" s="27" t="s">
        <v>6</v>
      </c>
      <c r="H11" s="40">
        <v>2</v>
      </c>
      <c r="I11" s="40">
        <v>2</v>
      </c>
      <c r="J11" s="40">
        <v>2</v>
      </c>
      <c r="K11" s="40">
        <v>2</v>
      </c>
      <c r="L11" s="40">
        <v>2</v>
      </c>
      <c r="M11" s="40">
        <v>2</v>
      </c>
      <c r="N11" s="40">
        <v>3</v>
      </c>
      <c r="O11" s="40">
        <v>3</v>
      </c>
      <c r="P11" s="40">
        <v>3</v>
      </c>
      <c r="Q11" s="86"/>
      <c r="R11" s="48"/>
      <c r="S11" s="48"/>
      <c r="T11" s="40">
        <v>2</v>
      </c>
      <c r="U11" s="40">
        <v>2</v>
      </c>
      <c r="V11" s="40">
        <v>2</v>
      </c>
      <c r="W11" s="40">
        <v>2</v>
      </c>
      <c r="X11" s="41"/>
    </row>
    <row r="12" spans="1:24" ht="24.75" customHeight="1">
      <c r="A12" s="4">
        <v>2</v>
      </c>
      <c r="B12" s="14">
        <v>170804230004</v>
      </c>
      <c r="C12" s="10">
        <v>34.66666666666667</v>
      </c>
      <c r="D12" s="61">
        <f>(8/14)*100</f>
        <v>57.14285714285714</v>
      </c>
      <c r="E12" s="10">
        <v>31.76470588235294</v>
      </c>
      <c r="F12" s="81">
        <f>(8/14)*100</f>
        <v>57.14285714285714</v>
      </c>
      <c r="G12" s="27" t="s">
        <v>7</v>
      </c>
      <c r="H12" s="40">
        <v>3</v>
      </c>
      <c r="I12" s="40">
        <v>3</v>
      </c>
      <c r="J12" s="40">
        <v>3</v>
      </c>
      <c r="K12" s="40">
        <v>3</v>
      </c>
      <c r="L12" s="40">
        <v>3</v>
      </c>
      <c r="M12" s="40">
        <v>3</v>
      </c>
      <c r="N12" s="40">
        <v>3</v>
      </c>
      <c r="O12" s="40">
        <v>3</v>
      </c>
      <c r="P12" s="40">
        <v>3</v>
      </c>
      <c r="Q12" s="87"/>
      <c r="R12" s="25"/>
      <c r="S12" s="25"/>
      <c r="T12" s="40">
        <v>2</v>
      </c>
      <c r="U12" s="40">
        <v>2</v>
      </c>
      <c r="V12" s="40">
        <v>2</v>
      </c>
      <c r="W12" s="40">
        <v>2</v>
      </c>
      <c r="X12" s="41"/>
    </row>
    <row r="13" spans="1:24" ht="24.75" customHeight="1">
      <c r="A13" s="4">
        <v>3</v>
      </c>
      <c r="B13" s="14">
        <v>170804230006</v>
      </c>
      <c r="C13" s="10">
        <v>35.333333333333336</v>
      </c>
      <c r="D13" s="35"/>
      <c r="E13" s="10">
        <v>27.058823529411764</v>
      </c>
      <c r="F13" s="80"/>
      <c r="G13" s="27" t="s">
        <v>9</v>
      </c>
      <c r="H13" s="40">
        <v>3</v>
      </c>
      <c r="I13" s="40">
        <v>3</v>
      </c>
      <c r="J13" s="40">
        <v>3</v>
      </c>
      <c r="K13" s="40">
        <v>3</v>
      </c>
      <c r="L13" s="40">
        <v>3</v>
      </c>
      <c r="M13" s="40">
        <v>3</v>
      </c>
      <c r="N13" s="40">
        <v>3</v>
      </c>
      <c r="O13" s="40">
        <v>3</v>
      </c>
      <c r="P13" s="40">
        <v>3</v>
      </c>
      <c r="Q13" s="87"/>
      <c r="R13" s="25"/>
      <c r="S13" s="25"/>
      <c r="T13" s="40">
        <v>3</v>
      </c>
      <c r="U13" s="40">
        <v>3</v>
      </c>
      <c r="V13" s="40">
        <v>3</v>
      </c>
      <c r="W13" s="40">
        <v>3</v>
      </c>
      <c r="X13" s="41"/>
    </row>
    <row r="14" spans="1:24" ht="24.75" customHeight="1">
      <c r="A14" s="4">
        <v>4</v>
      </c>
      <c r="B14" s="14">
        <v>170804230007</v>
      </c>
      <c r="C14" s="10">
        <v>34</v>
      </c>
      <c r="D14" s="35"/>
      <c r="E14" s="10">
        <v>34.11764705882353</v>
      </c>
      <c r="F14" s="80"/>
      <c r="G14" s="27" t="s">
        <v>53</v>
      </c>
      <c r="H14" s="40">
        <v>3</v>
      </c>
      <c r="I14" s="40">
        <v>3</v>
      </c>
      <c r="J14" s="40">
        <v>3</v>
      </c>
      <c r="K14" s="40">
        <v>3</v>
      </c>
      <c r="L14" s="40">
        <v>3</v>
      </c>
      <c r="M14" s="40">
        <v>3</v>
      </c>
      <c r="N14" s="40">
        <v>3</v>
      </c>
      <c r="O14" s="40">
        <v>3</v>
      </c>
      <c r="P14" s="40">
        <v>3</v>
      </c>
      <c r="Q14" s="79"/>
      <c r="R14" s="79"/>
      <c r="S14" s="79"/>
      <c r="T14" s="40">
        <v>3</v>
      </c>
      <c r="U14" s="40">
        <v>3</v>
      </c>
      <c r="V14" s="40">
        <v>3</v>
      </c>
      <c r="W14" s="40">
        <v>3</v>
      </c>
      <c r="X14" s="79"/>
    </row>
    <row r="15" spans="1:24" ht="24.75" customHeight="1">
      <c r="A15" s="4">
        <v>5</v>
      </c>
      <c r="B15" s="14">
        <v>170804230008</v>
      </c>
      <c r="C15" s="10">
        <v>28.000000000000004</v>
      </c>
      <c r="D15" s="10"/>
      <c r="E15" s="10">
        <v>21.764705882352942</v>
      </c>
      <c r="F15" s="76"/>
      <c r="G15" s="27" t="s">
        <v>54</v>
      </c>
      <c r="H15" s="40">
        <v>3</v>
      </c>
      <c r="I15" s="40">
        <v>3</v>
      </c>
      <c r="J15" s="40">
        <v>3</v>
      </c>
      <c r="K15" s="40">
        <v>3</v>
      </c>
      <c r="L15" s="40">
        <v>3</v>
      </c>
      <c r="M15" s="40">
        <v>3</v>
      </c>
      <c r="N15" s="40">
        <v>3</v>
      </c>
      <c r="O15" s="40">
        <v>3</v>
      </c>
      <c r="P15" s="40">
        <v>3</v>
      </c>
      <c r="Q15" s="79"/>
      <c r="R15" s="79"/>
      <c r="S15" s="79"/>
      <c r="T15" s="40">
        <v>3</v>
      </c>
      <c r="U15" s="40">
        <v>3</v>
      </c>
      <c r="V15" s="40">
        <v>3</v>
      </c>
      <c r="W15" s="40">
        <v>3</v>
      </c>
      <c r="X15" s="79"/>
    </row>
    <row r="16" spans="1:24" ht="35.25" customHeight="1">
      <c r="A16" s="4">
        <v>6</v>
      </c>
      <c r="B16" s="14">
        <v>170804230009</v>
      </c>
      <c r="C16" s="10">
        <v>24.666666666666668</v>
      </c>
      <c r="D16" s="10"/>
      <c r="E16" s="10">
        <v>27.647058823529413</v>
      </c>
      <c r="F16" s="33"/>
      <c r="G16" s="27" t="s">
        <v>43</v>
      </c>
      <c r="H16" s="95">
        <f>AVERAGE(H11:H15)</f>
        <v>2.8</v>
      </c>
      <c r="I16" s="95">
        <f aca="true" t="shared" si="0" ref="I16:P16">AVERAGE(I11:I15)</f>
        <v>2.8</v>
      </c>
      <c r="J16" s="95">
        <f t="shared" si="0"/>
        <v>2.8</v>
      </c>
      <c r="K16" s="95">
        <f t="shared" si="0"/>
        <v>2.8</v>
      </c>
      <c r="L16" s="95">
        <f t="shared" si="0"/>
        <v>2.8</v>
      </c>
      <c r="M16" s="95">
        <f t="shared" si="0"/>
        <v>2.8</v>
      </c>
      <c r="N16" s="95">
        <f t="shared" si="0"/>
        <v>3</v>
      </c>
      <c r="O16" s="95">
        <f t="shared" si="0"/>
        <v>3</v>
      </c>
      <c r="P16" s="95">
        <f t="shared" si="0"/>
        <v>3</v>
      </c>
      <c r="Q16" s="95"/>
      <c r="R16" s="95"/>
      <c r="S16" s="95"/>
      <c r="T16" s="95">
        <f>AVERAGE(T11:T15)</f>
        <v>2.6</v>
      </c>
      <c r="U16" s="95">
        <f>AVERAGE(U11:U15)</f>
        <v>2.6</v>
      </c>
      <c r="V16" s="95">
        <f>AVERAGE(V11:V15)</f>
        <v>2.6</v>
      </c>
      <c r="W16" s="95">
        <f>AVERAGE(W11:W15)</f>
        <v>2.6</v>
      </c>
      <c r="X16" s="95"/>
    </row>
    <row r="17" spans="1:25" ht="37.5" customHeight="1">
      <c r="A17" s="4">
        <v>7</v>
      </c>
      <c r="B17" s="14">
        <v>170804230010</v>
      </c>
      <c r="C17" s="10">
        <v>32</v>
      </c>
      <c r="D17" s="10"/>
      <c r="E17" s="10">
        <v>42.94117647058823</v>
      </c>
      <c r="F17" s="33"/>
      <c r="G17" s="96" t="s">
        <v>45</v>
      </c>
      <c r="H17" s="97">
        <f>(57.14*H16)/100</f>
        <v>1.59992</v>
      </c>
      <c r="I17" s="97">
        <f aca="true" t="shared" si="1" ref="I17:W17">(57.14*I16)/100</f>
        <v>1.59992</v>
      </c>
      <c r="J17" s="97">
        <f t="shared" si="1"/>
        <v>1.59992</v>
      </c>
      <c r="K17" s="97">
        <f t="shared" si="1"/>
        <v>1.59992</v>
      </c>
      <c r="L17" s="97">
        <f t="shared" si="1"/>
        <v>1.59992</v>
      </c>
      <c r="M17" s="97">
        <f t="shared" si="1"/>
        <v>1.59992</v>
      </c>
      <c r="N17" s="97">
        <f t="shared" si="1"/>
        <v>1.7142000000000002</v>
      </c>
      <c r="O17" s="97">
        <f t="shared" si="1"/>
        <v>1.7142000000000002</v>
      </c>
      <c r="P17" s="97">
        <f t="shared" si="1"/>
        <v>1.7142000000000002</v>
      </c>
      <c r="Q17" s="97"/>
      <c r="R17" s="97"/>
      <c r="S17" s="97"/>
      <c r="T17" s="97">
        <f t="shared" si="1"/>
        <v>1.4856399999999998</v>
      </c>
      <c r="U17" s="97">
        <f t="shared" si="1"/>
        <v>1.4856399999999998</v>
      </c>
      <c r="V17" s="97">
        <f t="shared" si="1"/>
        <v>1.4856399999999998</v>
      </c>
      <c r="W17" s="97">
        <f t="shared" si="1"/>
        <v>1.4856399999999998</v>
      </c>
      <c r="X17" s="102"/>
      <c r="Y17" s="103"/>
    </row>
    <row r="18" spans="1:6" ht="24.75" customHeight="1">
      <c r="A18" s="4">
        <v>8</v>
      </c>
      <c r="B18" s="14">
        <v>170804230011</v>
      </c>
      <c r="C18" s="10">
        <v>23.333333333333332</v>
      </c>
      <c r="D18" s="10"/>
      <c r="E18" s="10">
        <v>35.88235294117647</v>
      </c>
      <c r="F18" s="33"/>
    </row>
    <row r="19" spans="1:22" ht="40.5" customHeight="1">
      <c r="A19" s="4">
        <v>9</v>
      </c>
      <c r="B19" s="14">
        <v>170804230012</v>
      </c>
      <c r="C19" s="10">
        <v>25.333333333333336</v>
      </c>
      <c r="D19" s="10"/>
      <c r="E19" s="10">
        <v>20.588235294117645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26</v>
      </c>
      <c r="D20" s="10"/>
      <c r="E20" s="10">
        <v>24.705882352941178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34.66666666666667</v>
      </c>
      <c r="D21" s="10"/>
      <c r="E21" s="10">
        <v>31.76470588235294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36</v>
      </c>
      <c r="D22" s="10"/>
      <c r="E22" s="10">
        <v>35.294117647058826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28.666666666666668</v>
      </c>
      <c r="D23" s="10"/>
      <c r="E23" s="10">
        <v>28.235294117647058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36.666666666666664</v>
      </c>
      <c r="D24" s="70"/>
      <c r="E24" s="10">
        <v>38.23529411764706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201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202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203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36.666666666666664</v>
      </c>
      <c r="D11" s="10">
        <f>COUNTIF(C11:C24,"&gt;="&amp;D10)</f>
        <v>12</v>
      </c>
      <c r="E11" s="35">
        <v>30.90909090909091</v>
      </c>
      <c r="F11" s="32">
        <f>COUNTIF(E11:E24,"&gt;="&amp;F10)</f>
        <v>10</v>
      </c>
      <c r="G11" s="27" t="s">
        <v>6</v>
      </c>
      <c r="H11" s="109">
        <v>3</v>
      </c>
      <c r="I11" s="109">
        <v>3</v>
      </c>
      <c r="J11" s="109"/>
      <c r="K11" s="109"/>
      <c r="L11" s="109"/>
      <c r="M11" s="109"/>
      <c r="N11" s="109"/>
      <c r="O11" s="109"/>
      <c r="P11" s="109"/>
      <c r="Q11" s="41"/>
      <c r="R11" s="41"/>
      <c r="S11" s="41"/>
      <c r="T11" s="109">
        <v>3</v>
      </c>
      <c r="U11" s="109">
        <v>3</v>
      </c>
      <c r="V11" s="111"/>
      <c r="W11" s="111"/>
      <c r="X11" s="41"/>
    </row>
    <row r="12" spans="1:24" ht="24.75" customHeight="1">
      <c r="A12" s="4">
        <v>2</v>
      </c>
      <c r="B12" s="14">
        <v>170804230004</v>
      </c>
      <c r="C12" s="35">
        <v>44.44444444444444</v>
      </c>
      <c r="D12" s="61">
        <f>(12/14)*100</f>
        <v>85.71428571428571</v>
      </c>
      <c r="E12" s="35">
        <v>39.09090909090909</v>
      </c>
      <c r="F12" s="81">
        <f>(10/14)*100</f>
        <v>71.42857142857143</v>
      </c>
      <c r="G12" s="27" t="s">
        <v>7</v>
      </c>
      <c r="H12" s="112">
        <v>3</v>
      </c>
      <c r="I12" s="112"/>
      <c r="J12" s="109"/>
      <c r="K12" s="109"/>
      <c r="L12" s="109"/>
      <c r="M12" s="109"/>
      <c r="N12" s="109"/>
      <c r="O12" s="109">
        <v>3</v>
      </c>
      <c r="P12" s="109"/>
      <c r="Q12" s="41"/>
      <c r="R12" s="41"/>
      <c r="S12" s="41"/>
      <c r="T12" s="109">
        <v>3</v>
      </c>
      <c r="U12" s="109">
        <v>3</v>
      </c>
      <c r="V12" s="111"/>
      <c r="W12" s="109"/>
      <c r="X12" s="41"/>
    </row>
    <row r="13" spans="1:24" ht="24.75" customHeight="1">
      <c r="A13" s="4">
        <v>3</v>
      </c>
      <c r="B13" s="14">
        <v>170804230006</v>
      </c>
      <c r="C13" s="35">
        <v>41.111111111111114</v>
      </c>
      <c r="D13" s="35"/>
      <c r="E13" s="35">
        <v>36.36363636363637</v>
      </c>
      <c r="F13" s="80"/>
      <c r="G13" s="27" t="s">
        <v>9</v>
      </c>
      <c r="H13" s="112">
        <v>3</v>
      </c>
      <c r="I13" s="112"/>
      <c r="J13" s="109"/>
      <c r="K13" s="109"/>
      <c r="L13" s="109"/>
      <c r="M13" s="109"/>
      <c r="N13" s="109">
        <v>3</v>
      </c>
      <c r="O13" s="109"/>
      <c r="P13" s="109"/>
      <c r="Q13" s="41"/>
      <c r="R13" s="41"/>
      <c r="S13" s="41"/>
      <c r="T13" s="109">
        <v>2</v>
      </c>
      <c r="U13" s="109"/>
      <c r="V13" s="109">
        <v>3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35">
        <v>44.44444444444444</v>
      </c>
      <c r="D14" s="35"/>
      <c r="E14" s="35">
        <v>33.63636363636363</v>
      </c>
      <c r="F14" s="80"/>
      <c r="G14" s="27" t="s">
        <v>43</v>
      </c>
      <c r="H14" s="20">
        <f>AVERAGE(H11:H13)</f>
        <v>3</v>
      </c>
      <c r="I14" s="20">
        <f aca="true" t="shared" si="0" ref="I14:W14">AVERAGE(I11:I13)</f>
        <v>3</v>
      </c>
      <c r="J14" s="20"/>
      <c r="K14" s="20"/>
      <c r="L14" s="20"/>
      <c r="M14" s="20"/>
      <c r="N14" s="20">
        <f t="shared" si="0"/>
        <v>3</v>
      </c>
      <c r="O14" s="20">
        <f t="shared" si="0"/>
        <v>3</v>
      </c>
      <c r="P14" s="20"/>
      <c r="Q14" s="20"/>
      <c r="R14" s="20"/>
      <c r="S14" s="20"/>
      <c r="T14" s="20">
        <f t="shared" si="0"/>
        <v>2.6666666666666665</v>
      </c>
      <c r="U14" s="20">
        <f t="shared" si="0"/>
        <v>3</v>
      </c>
      <c r="V14" s="20">
        <f t="shared" si="0"/>
        <v>3</v>
      </c>
      <c r="W14" s="20">
        <f t="shared" si="0"/>
        <v>3</v>
      </c>
      <c r="X14" s="20"/>
    </row>
    <row r="15" spans="1:24" ht="24.75" customHeight="1">
      <c r="A15" s="4">
        <v>5</v>
      </c>
      <c r="B15" s="14">
        <v>170804230008</v>
      </c>
      <c r="C15" s="35">
        <v>37.77777777777778</v>
      </c>
      <c r="D15" s="10"/>
      <c r="E15" s="35">
        <v>35.45454545454545</v>
      </c>
      <c r="F15" s="76"/>
      <c r="G15" s="107" t="s">
        <v>45</v>
      </c>
      <c r="H15" s="85">
        <f>(78.57*H14)/100</f>
        <v>2.3571</v>
      </c>
      <c r="I15" s="85">
        <f aca="true" t="shared" si="1" ref="I15:W15">(78.57*I14)/100</f>
        <v>2.3571</v>
      </c>
      <c r="J15" s="85"/>
      <c r="K15" s="85"/>
      <c r="L15" s="85"/>
      <c r="M15" s="85"/>
      <c r="N15" s="85">
        <f t="shared" si="1"/>
        <v>2.3571</v>
      </c>
      <c r="O15" s="85">
        <f t="shared" si="1"/>
        <v>2.3571</v>
      </c>
      <c r="P15" s="85"/>
      <c r="Q15" s="85"/>
      <c r="R15" s="85"/>
      <c r="S15" s="85"/>
      <c r="T15" s="85">
        <f t="shared" si="1"/>
        <v>2.0951999999999997</v>
      </c>
      <c r="U15" s="85">
        <f t="shared" si="1"/>
        <v>2.3571</v>
      </c>
      <c r="V15" s="85">
        <f t="shared" si="1"/>
        <v>2.3571</v>
      </c>
      <c r="W15" s="85">
        <f t="shared" si="1"/>
        <v>2.3571</v>
      </c>
      <c r="X15" s="126"/>
    </row>
    <row r="16" spans="1:6" ht="35.25" customHeight="1">
      <c r="A16" s="4">
        <v>6</v>
      </c>
      <c r="B16" s="14">
        <v>170804230009</v>
      </c>
      <c r="C16" s="35">
        <v>32.22222222222222</v>
      </c>
      <c r="D16" s="10"/>
      <c r="E16" s="35">
        <v>19.09090909090909</v>
      </c>
      <c r="F16" s="33"/>
    </row>
    <row r="17" spans="1:25" ht="37.5" customHeight="1">
      <c r="A17" s="4">
        <v>7</v>
      </c>
      <c r="B17" s="14">
        <v>170804230010</v>
      </c>
      <c r="C17" s="35">
        <v>36.666666666666664</v>
      </c>
      <c r="D17" s="10"/>
      <c r="E17" s="35">
        <v>30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30</v>
      </c>
      <c r="D18" s="10"/>
      <c r="E18" s="35">
        <v>21.818181818181817</v>
      </c>
      <c r="F18" s="33"/>
    </row>
    <row r="19" spans="1:22" ht="40.5" customHeight="1">
      <c r="A19" s="4">
        <v>9</v>
      </c>
      <c r="B19" s="14">
        <v>170804230012</v>
      </c>
      <c r="C19" s="35">
        <v>30</v>
      </c>
      <c r="D19" s="10"/>
      <c r="E19" s="35">
        <v>32.72727272727273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43.333333333333336</v>
      </c>
      <c r="D21" s="10"/>
      <c r="E21" s="35">
        <v>35.45454545454545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40</v>
      </c>
      <c r="D22" s="10"/>
      <c r="E22" s="35">
        <v>33.63636363636363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41.111111111111114</v>
      </c>
      <c r="D24" s="70"/>
      <c r="E24" s="35">
        <v>40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3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204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205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206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64.285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35.333333333333336</v>
      </c>
      <c r="D11" s="10">
        <f>COUNTIF(C11:C24,"&gt;="&amp;D10)</f>
        <v>8</v>
      </c>
      <c r="E11" s="35">
        <v>40.588235294117645</v>
      </c>
      <c r="F11" s="32">
        <f>COUNTIF(E11:E24,"&gt;="&amp;F10)</f>
        <v>10</v>
      </c>
      <c r="G11" s="27" t="s">
        <v>6</v>
      </c>
      <c r="H11" s="109">
        <v>3</v>
      </c>
      <c r="I11" s="109">
        <v>2</v>
      </c>
      <c r="J11" s="109">
        <v>3</v>
      </c>
      <c r="K11" s="109">
        <v>3</v>
      </c>
      <c r="L11" s="109">
        <v>3</v>
      </c>
      <c r="M11" s="109">
        <v>3</v>
      </c>
      <c r="N11" s="109">
        <v>3</v>
      </c>
      <c r="O11" s="109">
        <v>3</v>
      </c>
      <c r="P11" s="109">
        <v>2</v>
      </c>
      <c r="Q11" s="41"/>
      <c r="R11" s="41"/>
      <c r="S11" s="41"/>
      <c r="T11" s="109">
        <v>2</v>
      </c>
      <c r="U11" s="109">
        <v>3</v>
      </c>
      <c r="V11" s="109">
        <v>3</v>
      </c>
      <c r="W11" s="109">
        <v>3</v>
      </c>
      <c r="X11" s="41"/>
    </row>
    <row r="12" spans="1:24" ht="24.75" customHeight="1">
      <c r="A12" s="4">
        <v>2</v>
      </c>
      <c r="B12" s="14">
        <v>170804230004</v>
      </c>
      <c r="C12" s="35">
        <v>36</v>
      </c>
      <c r="D12" s="61">
        <f>(8/14)*100</f>
        <v>57.14285714285714</v>
      </c>
      <c r="E12" s="35">
        <v>40.588235294117645</v>
      </c>
      <c r="F12" s="81">
        <f>(10/14)*100</f>
        <v>71.42857142857143</v>
      </c>
      <c r="G12" s="27" t="s">
        <v>7</v>
      </c>
      <c r="H12" s="109">
        <v>3</v>
      </c>
      <c r="I12" s="109">
        <v>3</v>
      </c>
      <c r="J12" s="109">
        <v>2</v>
      </c>
      <c r="K12" s="109">
        <v>2</v>
      </c>
      <c r="L12" s="109">
        <v>2</v>
      </c>
      <c r="M12" s="109">
        <v>2</v>
      </c>
      <c r="N12" s="109">
        <v>2</v>
      </c>
      <c r="O12" s="109">
        <v>2</v>
      </c>
      <c r="P12" s="109">
        <v>3</v>
      </c>
      <c r="Q12" s="41"/>
      <c r="R12" s="41"/>
      <c r="S12" s="41"/>
      <c r="T12" s="109">
        <v>3</v>
      </c>
      <c r="U12" s="109">
        <v>2</v>
      </c>
      <c r="V12" s="109">
        <v>2</v>
      </c>
      <c r="W12" s="109">
        <v>2</v>
      </c>
      <c r="X12" s="41"/>
    </row>
    <row r="13" spans="1:24" ht="24.75" customHeight="1">
      <c r="A13" s="4">
        <v>3</v>
      </c>
      <c r="B13" s="14">
        <v>170804230006</v>
      </c>
      <c r="C13" s="35">
        <v>37.333333333333336</v>
      </c>
      <c r="D13" s="35"/>
      <c r="E13" s="35">
        <v>41.17647058823529</v>
      </c>
      <c r="F13" s="80"/>
      <c r="G13" s="27" t="s">
        <v>9</v>
      </c>
      <c r="H13" s="109">
        <v>3</v>
      </c>
      <c r="I13" s="109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3</v>
      </c>
      <c r="O13" s="109">
        <v>3</v>
      </c>
      <c r="P13" s="109">
        <v>3</v>
      </c>
      <c r="Q13" s="41"/>
      <c r="R13" s="41"/>
      <c r="S13" s="41"/>
      <c r="T13" s="109">
        <v>3</v>
      </c>
      <c r="U13" s="109">
        <v>2</v>
      </c>
      <c r="V13" s="109">
        <v>2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35">
        <v>29.333333333333332</v>
      </c>
      <c r="D14" s="35"/>
      <c r="E14" s="35">
        <v>36.470588235294116</v>
      </c>
      <c r="F14" s="80"/>
      <c r="G14" s="27" t="s">
        <v>53</v>
      </c>
      <c r="H14" s="109">
        <v>3</v>
      </c>
      <c r="I14" s="109">
        <v>2</v>
      </c>
      <c r="J14" s="109">
        <v>3</v>
      </c>
      <c r="K14" s="109">
        <v>3</v>
      </c>
      <c r="L14" s="109">
        <v>2</v>
      </c>
      <c r="M14" s="109">
        <v>3</v>
      </c>
      <c r="N14" s="109">
        <v>3</v>
      </c>
      <c r="O14" s="109">
        <v>3</v>
      </c>
      <c r="P14" s="109">
        <v>3</v>
      </c>
      <c r="Q14" s="38"/>
      <c r="R14" s="38"/>
      <c r="S14" s="38"/>
      <c r="T14" s="109">
        <v>3</v>
      </c>
      <c r="U14" s="109">
        <v>3</v>
      </c>
      <c r="V14" s="109">
        <v>3</v>
      </c>
      <c r="W14" s="109">
        <v>2</v>
      </c>
      <c r="X14" s="38"/>
    </row>
    <row r="15" spans="1:24" ht="24.75" customHeight="1">
      <c r="A15" s="4">
        <v>5</v>
      </c>
      <c r="B15" s="14">
        <v>170804230008</v>
      </c>
      <c r="C15" s="35">
        <v>32.666666666666664</v>
      </c>
      <c r="D15" s="10"/>
      <c r="E15" s="35">
        <v>37.64705882352941</v>
      </c>
      <c r="F15" s="76"/>
      <c r="G15" s="27" t="s">
        <v>54</v>
      </c>
      <c r="H15" s="109">
        <v>3</v>
      </c>
      <c r="I15" s="109">
        <v>3</v>
      </c>
      <c r="J15" s="109">
        <v>2</v>
      </c>
      <c r="K15" s="109">
        <v>2</v>
      </c>
      <c r="L15" s="109">
        <v>3</v>
      </c>
      <c r="M15" s="109">
        <v>2</v>
      </c>
      <c r="N15" s="109">
        <v>2</v>
      </c>
      <c r="O15" s="109">
        <v>2</v>
      </c>
      <c r="P15" s="109">
        <v>2</v>
      </c>
      <c r="Q15" s="38"/>
      <c r="R15" s="38"/>
      <c r="S15" s="38"/>
      <c r="T15" s="109">
        <v>2</v>
      </c>
      <c r="U15" s="109">
        <v>3</v>
      </c>
      <c r="V15" s="109">
        <v>3</v>
      </c>
      <c r="W15" s="109">
        <v>3</v>
      </c>
      <c r="X15" s="38"/>
    </row>
    <row r="16" spans="1:24" ht="35.25" customHeight="1">
      <c r="A16" s="4">
        <v>6</v>
      </c>
      <c r="B16" s="14">
        <v>170804230009</v>
      </c>
      <c r="C16" s="35">
        <v>30</v>
      </c>
      <c r="D16" s="10"/>
      <c r="E16" s="35">
        <v>37.64705882352941</v>
      </c>
      <c r="F16" s="33"/>
      <c r="G16" s="27" t="s">
        <v>43</v>
      </c>
      <c r="H16" s="20">
        <f>AVERAGE(H11:H15)</f>
        <v>3</v>
      </c>
      <c r="I16" s="20">
        <f aca="true" t="shared" si="0" ref="I16:W16">AVERAGE(I11:I15)</f>
        <v>2.6</v>
      </c>
      <c r="J16" s="20">
        <f t="shared" si="0"/>
        <v>2.6</v>
      </c>
      <c r="K16" s="20">
        <f t="shared" si="0"/>
        <v>2.6</v>
      </c>
      <c r="L16" s="20">
        <f t="shared" si="0"/>
        <v>2.6</v>
      </c>
      <c r="M16" s="20">
        <f t="shared" si="0"/>
        <v>2.6</v>
      </c>
      <c r="N16" s="20">
        <f t="shared" si="0"/>
        <v>2.6</v>
      </c>
      <c r="O16" s="20">
        <f t="shared" si="0"/>
        <v>2.6</v>
      </c>
      <c r="P16" s="20">
        <f t="shared" si="0"/>
        <v>2.6</v>
      </c>
      <c r="Q16" s="20"/>
      <c r="R16" s="20"/>
      <c r="S16" s="20"/>
      <c r="T16" s="20">
        <f t="shared" si="0"/>
        <v>2.6</v>
      </c>
      <c r="U16" s="20">
        <f t="shared" si="0"/>
        <v>2.6</v>
      </c>
      <c r="V16" s="20">
        <f t="shared" si="0"/>
        <v>2.6</v>
      </c>
      <c r="W16" s="20">
        <f t="shared" si="0"/>
        <v>2.6</v>
      </c>
      <c r="X16" s="20"/>
    </row>
    <row r="17" spans="1:25" ht="37.5" customHeight="1">
      <c r="A17" s="4">
        <v>7</v>
      </c>
      <c r="B17" s="14">
        <v>170804230010</v>
      </c>
      <c r="C17" s="35">
        <v>28.666666666666668</v>
      </c>
      <c r="D17" s="10"/>
      <c r="E17" s="35">
        <v>36.470588235294116</v>
      </c>
      <c r="F17" s="33"/>
      <c r="G17" s="107" t="s">
        <v>45</v>
      </c>
      <c r="H17" s="85">
        <f>(64.29*H16)/100</f>
        <v>1.9287</v>
      </c>
      <c r="I17" s="85">
        <f aca="true" t="shared" si="1" ref="I17:W17">(64.29*I16)/100</f>
        <v>1.6715400000000002</v>
      </c>
      <c r="J17" s="85">
        <f t="shared" si="1"/>
        <v>1.6715400000000002</v>
      </c>
      <c r="K17" s="85">
        <f t="shared" si="1"/>
        <v>1.6715400000000002</v>
      </c>
      <c r="L17" s="85">
        <f t="shared" si="1"/>
        <v>1.6715400000000002</v>
      </c>
      <c r="M17" s="85">
        <f t="shared" si="1"/>
        <v>1.6715400000000002</v>
      </c>
      <c r="N17" s="85">
        <f t="shared" si="1"/>
        <v>1.6715400000000002</v>
      </c>
      <c r="O17" s="85">
        <f t="shared" si="1"/>
        <v>1.6715400000000002</v>
      </c>
      <c r="P17" s="85">
        <f t="shared" si="1"/>
        <v>1.6715400000000002</v>
      </c>
      <c r="Q17" s="85"/>
      <c r="R17" s="85"/>
      <c r="S17" s="85"/>
      <c r="T17" s="85">
        <f t="shared" si="1"/>
        <v>1.6715400000000002</v>
      </c>
      <c r="U17" s="85">
        <f t="shared" si="1"/>
        <v>1.6715400000000002</v>
      </c>
      <c r="V17" s="85">
        <f t="shared" si="1"/>
        <v>1.6715400000000002</v>
      </c>
      <c r="W17" s="85">
        <f t="shared" si="1"/>
        <v>1.6715400000000002</v>
      </c>
      <c r="X17" s="126"/>
      <c r="Y17" s="55"/>
    </row>
    <row r="18" spans="1:6" ht="24.75" customHeight="1">
      <c r="A18" s="4">
        <v>8</v>
      </c>
      <c r="B18" s="14">
        <v>170804230011</v>
      </c>
      <c r="C18" s="35">
        <v>24</v>
      </c>
      <c r="D18" s="10"/>
      <c r="E18" s="35">
        <v>23.52941176470588</v>
      </c>
      <c r="F18" s="33"/>
    </row>
    <row r="19" spans="1:22" ht="40.5" customHeight="1">
      <c r="A19" s="4">
        <v>9</v>
      </c>
      <c r="B19" s="14">
        <v>170804230012</v>
      </c>
      <c r="C19" s="35">
        <v>24</v>
      </c>
      <c r="D19" s="10"/>
      <c r="E19" s="35">
        <v>18.823529411764707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34.66666666666667</v>
      </c>
      <c r="D21" s="10"/>
      <c r="E21" s="35">
        <v>41.17647058823529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34</v>
      </c>
      <c r="D22" s="10"/>
      <c r="E22" s="35">
        <v>39.411764705882355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36</v>
      </c>
      <c r="D24" s="70"/>
      <c r="E24" s="35">
        <v>40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0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207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208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209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85.71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45</v>
      </c>
      <c r="D11" s="10">
        <f>COUNTIF(C11:C24,"&gt;="&amp;D10)</f>
        <v>10</v>
      </c>
      <c r="E11" s="35">
        <v>40</v>
      </c>
      <c r="F11" s="32">
        <f>COUNTIF(E11:E24,"&gt;="&amp;F10)</f>
        <v>12</v>
      </c>
      <c r="G11" s="27" t="s">
        <v>6</v>
      </c>
      <c r="H11" s="112">
        <v>3</v>
      </c>
      <c r="I11" s="109"/>
      <c r="J11" s="109"/>
      <c r="K11" s="109"/>
      <c r="L11" s="109">
        <v>2</v>
      </c>
      <c r="M11" s="109"/>
      <c r="N11" s="109"/>
      <c r="O11" s="109"/>
      <c r="P11" s="109">
        <v>3</v>
      </c>
      <c r="Q11" s="41"/>
      <c r="R11" s="41"/>
      <c r="S11" s="41"/>
      <c r="T11" s="41">
        <v>1</v>
      </c>
      <c r="U11" s="41">
        <v>2</v>
      </c>
      <c r="V11" s="41"/>
      <c r="W11" s="41"/>
      <c r="X11" s="41"/>
    </row>
    <row r="12" spans="1:24" ht="24.75" customHeight="1">
      <c r="A12" s="4">
        <v>2</v>
      </c>
      <c r="B12" s="14">
        <v>170804230004</v>
      </c>
      <c r="C12" s="35">
        <v>47.5</v>
      </c>
      <c r="D12" s="61">
        <f>(10/14)*100</f>
        <v>71.42857142857143</v>
      </c>
      <c r="E12" s="35">
        <v>44.54545454545455</v>
      </c>
      <c r="F12" s="81">
        <f>(12/14)*100</f>
        <v>85.71428571428571</v>
      </c>
      <c r="G12" s="27" t="s">
        <v>7</v>
      </c>
      <c r="H12" s="112">
        <v>3</v>
      </c>
      <c r="I12" s="109"/>
      <c r="J12" s="109"/>
      <c r="K12" s="109"/>
      <c r="L12" s="109">
        <v>3</v>
      </c>
      <c r="M12" s="109"/>
      <c r="N12" s="109"/>
      <c r="O12" s="109"/>
      <c r="P12" s="109">
        <v>3</v>
      </c>
      <c r="Q12" s="41"/>
      <c r="R12" s="41"/>
      <c r="S12" s="41"/>
      <c r="T12" s="41">
        <v>3</v>
      </c>
      <c r="U12" s="41">
        <v>2</v>
      </c>
      <c r="V12" s="41"/>
      <c r="W12" s="41"/>
      <c r="X12" s="41"/>
    </row>
    <row r="13" spans="1:24" ht="24.75" customHeight="1">
      <c r="A13" s="4">
        <v>3</v>
      </c>
      <c r="B13" s="14">
        <v>170804230006</v>
      </c>
      <c r="C13" s="35">
        <v>45</v>
      </c>
      <c r="D13" s="35"/>
      <c r="E13" s="35">
        <v>41.81818181818181</v>
      </c>
      <c r="F13" s="80"/>
      <c r="G13" s="27" t="s">
        <v>9</v>
      </c>
      <c r="H13" s="112">
        <v>3</v>
      </c>
      <c r="I13" s="109"/>
      <c r="J13" s="109"/>
      <c r="K13" s="109"/>
      <c r="L13" s="109">
        <v>3</v>
      </c>
      <c r="M13" s="109"/>
      <c r="N13" s="109"/>
      <c r="O13" s="109"/>
      <c r="P13" s="109">
        <v>3</v>
      </c>
      <c r="Q13" s="41"/>
      <c r="R13" s="41"/>
      <c r="S13" s="41"/>
      <c r="T13" s="41">
        <v>3</v>
      </c>
      <c r="U13" s="41">
        <v>3</v>
      </c>
      <c r="V13" s="41"/>
      <c r="W13" s="41"/>
      <c r="X13" s="93"/>
    </row>
    <row r="14" spans="1:24" ht="24.75" customHeight="1">
      <c r="A14" s="4">
        <v>4</v>
      </c>
      <c r="B14" s="14">
        <v>170804230007</v>
      </c>
      <c r="C14" s="35">
        <v>42.5</v>
      </c>
      <c r="D14" s="35"/>
      <c r="E14" s="35">
        <v>40</v>
      </c>
      <c r="F14" s="80"/>
      <c r="G14" s="27" t="s">
        <v>53</v>
      </c>
      <c r="H14" s="112">
        <v>3</v>
      </c>
      <c r="I14" s="109"/>
      <c r="J14" s="109"/>
      <c r="K14" s="109"/>
      <c r="L14" s="109">
        <v>2</v>
      </c>
      <c r="M14" s="109"/>
      <c r="N14" s="109"/>
      <c r="O14" s="109"/>
      <c r="P14" s="109">
        <v>3</v>
      </c>
      <c r="Q14" s="112"/>
      <c r="R14" s="112"/>
      <c r="S14" s="112"/>
      <c r="T14" s="41">
        <v>3</v>
      </c>
      <c r="U14" s="41">
        <v>3</v>
      </c>
      <c r="V14" s="41"/>
      <c r="W14" s="41"/>
      <c r="X14" s="112"/>
    </row>
    <row r="15" spans="1:24" ht="24.75" customHeight="1">
      <c r="A15" s="4">
        <v>5</v>
      </c>
      <c r="B15" s="14">
        <v>170804230008</v>
      </c>
      <c r="C15" s="35">
        <v>32.5</v>
      </c>
      <c r="D15" s="10"/>
      <c r="E15" s="35">
        <v>34.54545454545455</v>
      </c>
      <c r="F15" s="76"/>
      <c r="G15" s="27" t="s">
        <v>43</v>
      </c>
      <c r="H15" s="20">
        <f>AVERAGE(H11:H14)</f>
        <v>3</v>
      </c>
      <c r="I15" s="20"/>
      <c r="J15" s="20"/>
      <c r="K15" s="20"/>
      <c r="L15" s="20">
        <f>AVERAGE(L11:L14)</f>
        <v>2.5</v>
      </c>
      <c r="M15" s="20"/>
      <c r="N15" s="20"/>
      <c r="O15" s="20"/>
      <c r="P15" s="20">
        <f>AVERAGE(P11:P14)</f>
        <v>3</v>
      </c>
      <c r="Q15" s="20"/>
      <c r="R15" s="20"/>
      <c r="S15" s="20"/>
      <c r="T15" s="20">
        <f>AVERAGE(T11:T14)</f>
        <v>2.5</v>
      </c>
      <c r="U15" s="20">
        <f>AVERAGE(U11:U14)</f>
        <v>2.5</v>
      </c>
      <c r="V15" s="20"/>
      <c r="W15" s="20"/>
      <c r="X15" s="20"/>
    </row>
    <row r="16" spans="1:24" ht="35.25" customHeight="1">
      <c r="A16" s="4">
        <v>6</v>
      </c>
      <c r="B16" s="14">
        <v>170804230009</v>
      </c>
      <c r="C16" s="35">
        <v>37.5</v>
      </c>
      <c r="D16" s="10"/>
      <c r="E16" s="35">
        <v>32.72727272727273</v>
      </c>
      <c r="F16" s="33"/>
      <c r="G16" s="107" t="s">
        <v>45</v>
      </c>
      <c r="H16" s="85">
        <f>(78.57*H15)/100</f>
        <v>2.3571</v>
      </c>
      <c r="I16" s="85"/>
      <c r="J16" s="85"/>
      <c r="K16" s="85"/>
      <c r="L16" s="85">
        <f>(78.57*L15)/100</f>
        <v>1.9642499999999998</v>
      </c>
      <c r="M16" s="85"/>
      <c r="N16" s="85"/>
      <c r="O16" s="85"/>
      <c r="P16" s="85">
        <f>(78.57*P15)/100</f>
        <v>2.3571</v>
      </c>
      <c r="Q16" s="85"/>
      <c r="R16" s="85"/>
      <c r="S16" s="85"/>
      <c r="T16" s="85">
        <f>(78.57*T15)/100</f>
        <v>1.9642499999999998</v>
      </c>
      <c r="U16" s="85">
        <f>(78.57*U15)/100</f>
        <v>1.9642499999999998</v>
      </c>
      <c r="V16" s="85"/>
      <c r="W16" s="85"/>
      <c r="X16" s="85"/>
    </row>
    <row r="17" spans="1:25" ht="37.5" customHeight="1">
      <c r="A17" s="4">
        <v>7</v>
      </c>
      <c r="B17" s="14">
        <v>170804230010</v>
      </c>
      <c r="C17" s="35">
        <v>37.5</v>
      </c>
      <c r="D17" s="10"/>
      <c r="E17" s="35">
        <v>38.18181818181819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22.5</v>
      </c>
      <c r="D18" s="10"/>
      <c r="E18" s="35">
        <v>40.909090909090914</v>
      </c>
      <c r="F18" s="33"/>
    </row>
    <row r="19" spans="1:22" ht="40.5" customHeight="1">
      <c r="A19" s="4">
        <v>9</v>
      </c>
      <c r="B19" s="14">
        <v>170804230012</v>
      </c>
      <c r="C19" s="35">
        <v>22.5</v>
      </c>
      <c r="D19" s="10"/>
      <c r="E19" s="35">
        <v>40.909090909090914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43</v>
      </c>
      <c r="D21" s="10"/>
      <c r="E21" s="35">
        <v>34.54545454545455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43</v>
      </c>
      <c r="D22" s="10"/>
      <c r="E22" s="35">
        <v>34.54545454545455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43</v>
      </c>
      <c r="D24" s="70"/>
      <c r="E24" s="35">
        <v>48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0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210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211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212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60.715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40</v>
      </c>
      <c r="D11" s="10">
        <f>COUNTIF(C11:C24,"&gt;="&amp;D10)</f>
        <v>8</v>
      </c>
      <c r="E11" s="35">
        <v>42.72727272727273</v>
      </c>
      <c r="F11" s="32">
        <f>COUNTIF(E11:E24,"&gt;="&amp;F10)</f>
        <v>9</v>
      </c>
      <c r="G11" s="27" t="s">
        <v>6</v>
      </c>
      <c r="H11" s="109">
        <v>3</v>
      </c>
      <c r="I11" s="109">
        <v>3</v>
      </c>
      <c r="J11" s="109">
        <v>3</v>
      </c>
      <c r="K11" s="109">
        <v>2</v>
      </c>
      <c r="L11" s="109">
        <v>3</v>
      </c>
      <c r="M11" s="109">
        <v>2</v>
      </c>
      <c r="N11" s="109">
        <v>3</v>
      </c>
      <c r="O11" s="109">
        <v>2</v>
      </c>
      <c r="P11" s="109">
        <v>2</v>
      </c>
      <c r="Q11" s="48"/>
      <c r="R11" s="48"/>
      <c r="S11" s="48"/>
      <c r="T11" s="109">
        <v>3</v>
      </c>
      <c r="U11" s="109">
        <v>2</v>
      </c>
      <c r="V11" s="109">
        <v>3</v>
      </c>
      <c r="W11" s="109">
        <v>2</v>
      </c>
      <c r="X11" s="41"/>
    </row>
    <row r="12" spans="1:24" ht="24.75" customHeight="1">
      <c r="A12" s="4">
        <v>2</v>
      </c>
      <c r="B12" s="14">
        <v>170804230004</v>
      </c>
      <c r="C12" s="35">
        <v>40</v>
      </c>
      <c r="D12" s="61">
        <f>(8/14)*100</f>
        <v>57.14285714285714</v>
      </c>
      <c r="E12" s="35">
        <v>44.54545454545455</v>
      </c>
      <c r="F12" s="81">
        <f>(9/14)*100</f>
        <v>64.28571428571429</v>
      </c>
      <c r="G12" s="27" t="s">
        <v>7</v>
      </c>
      <c r="H12" s="109">
        <v>3</v>
      </c>
      <c r="I12" s="109">
        <v>3</v>
      </c>
      <c r="J12" s="109">
        <v>3</v>
      </c>
      <c r="K12" s="109">
        <v>2</v>
      </c>
      <c r="L12" s="109">
        <v>3</v>
      </c>
      <c r="M12" s="109">
        <v>3</v>
      </c>
      <c r="N12" s="109">
        <v>3</v>
      </c>
      <c r="O12" s="109">
        <v>3</v>
      </c>
      <c r="P12" s="109">
        <v>3</v>
      </c>
      <c r="Q12" s="25"/>
      <c r="R12" s="25"/>
      <c r="S12" s="25"/>
      <c r="T12" s="109">
        <v>2</v>
      </c>
      <c r="U12" s="109">
        <v>3</v>
      </c>
      <c r="V12" s="109">
        <v>3</v>
      </c>
      <c r="W12" s="109">
        <v>3</v>
      </c>
      <c r="X12" s="41"/>
    </row>
    <row r="13" spans="1:24" ht="24.75" customHeight="1">
      <c r="A13" s="4">
        <v>3</v>
      </c>
      <c r="B13" s="14">
        <v>170804230006</v>
      </c>
      <c r="C13" s="35">
        <v>42.22222222222222</v>
      </c>
      <c r="D13" s="35"/>
      <c r="E13" s="35">
        <v>44.54545454545455</v>
      </c>
      <c r="F13" s="80"/>
      <c r="G13" s="27" t="s">
        <v>9</v>
      </c>
      <c r="H13" s="109">
        <v>3</v>
      </c>
      <c r="I13" s="109">
        <v>2</v>
      </c>
      <c r="J13" s="109">
        <v>2</v>
      </c>
      <c r="K13" s="109">
        <v>3</v>
      </c>
      <c r="L13" s="109">
        <v>3</v>
      </c>
      <c r="M13" s="109">
        <v>3</v>
      </c>
      <c r="N13" s="109">
        <v>2</v>
      </c>
      <c r="O13" s="109">
        <v>3</v>
      </c>
      <c r="P13" s="109">
        <v>3</v>
      </c>
      <c r="Q13" s="93"/>
      <c r="R13" s="93"/>
      <c r="S13" s="93"/>
      <c r="T13" s="109">
        <v>2</v>
      </c>
      <c r="U13" s="109">
        <v>3</v>
      </c>
      <c r="V13" s="109">
        <v>2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35">
        <v>40</v>
      </c>
      <c r="D14" s="35"/>
      <c r="E14" s="35">
        <v>37.27272727272727</v>
      </c>
      <c r="F14" s="80"/>
      <c r="G14" s="27" t="s">
        <v>53</v>
      </c>
      <c r="H14" s="109">
        <v>3</v>
      </c>
      <c r="I14" s="109">
        <v>3</v>
      </c>
      <c r="J14" s="109">
        <v>3</v>
      </c>
      <c r="K14" s="109">
        <v>3</v>
      </c>
      <c r="L14" s="109">
        <v>3</v>
      </c>
      <c r="M14" s="109">
        <v>3</v>
      </c>
      <c r="N14" s="109">
        <v>3</v>
      </c>
      <c r="O14" s="109">
        <v>3</v>
      </c>
      <c r="P14" s="109">
        <v>3</v>
      </c>
      <c r="Q14" s="93"/>
      <c r="R14" s="93"/>
      <c r="S14" s="93"/>
      <c r="T14" s="109">
        <v>3</v>
      </c>
      <c r="U14" s="109">
        <v>3</v>
      </c>
      <c r="V14" s="109">
        <v>2</v>
      </c>
      <c r="W14" s="109">
        <v>2</v>
      </c>
      <c r="X14" s="93"/>
    </row>
    <row r="15" spans="1:24" ht="24.75" customHeight="1">
      <c r="A15" s="4">
        <v>5</v>
      </c>
      <c r="B15" s="14">
        <v>170804230008</v>
      </c>
      <c r="C15" s="35">
        <v>32.22222222222222</v>
      </c>
      <c r="D15" s="10"/>
      <c r="E15" s="35">
        <v>40.909090909090914</v>
      </c>
      <c r="F15" s="76"/>
      <c r="G15" s="27" t="s">
        <v>54</v>
      </c>
      <c r="H15" s="109">
        <v>3</v>
      </c>
      <c r="I15" s="109">
        <v>2</v>
      </c>
      <c r="J15" s="109">
        <v>3</v>
      </c>
      <c r="K15" s="109">
        <v>3</v>
      </c>
      <c r="L15" s="109">
        <v>2</v>
      </c>
      <c r="M15" s="109">
        <v>2</v>
      </c>
      <c r="N15" s="109">
        <v>3</v>
      </c>
      <c r="O15" s="109">
        <v>3</v>
      </c>
      <c r="P15" s="109">
        <v>2</v>
      </c>
      <c r="Q15" s="93"/>
      <c r="R15" s="93"/>
      <c r="S15" s="93"/>
      <c r="T15" s="109">
        <v>3</v>
      </c>
      <c r="U15" s="109">
        <v>2</v>
      </c>
      <c r="V15" s="109">
        <v>3</v>
      </c>
      <c r="W15" s="109">
        <v>3</v>
      </c>
      <c r="X15" s="93"/>
    </row>
    <row r="16" spans="1:24" ht="35.25" customHeight="1">
      <c r="A16" s="4">
        <v>6</v>
      </c>
      <c r="B16" s="14">
        <v>170804230009</v>
      </c>
      <c r="C16" s="35">
        <v>28.888888888888886</v>
      </c>
      <c r="D16" s="10"/>
      <c r="E16" s="35">
        <v>16.363636363636363</v>
      </c>
      <c r="F16" s="33"/>
      <c r="G16" s="27" t="s">
        <v>43</v>
      </c>
      <c r="H16" s="20">
        <f>AVERAGE(H11:H15)</f>
        <v>3</v>
      </c>
      <c r="I16" s="20">
        <f aca="true" t="shared" si="0" ref="I16:W16">AVERAGE(I11:I15)</f>
        <v>2.6</v>
      </c>
      <c r="J16" s="20">
        <f t="shared" si="0"/>
        <v>2.8</v>
      </c>
      <c r="K16" s="20">
        <f t="shared" si="0"/>
        <v>2.6</v>
      </c>
      <c r="L16" s="20">
        <f t="shared" si="0"/>
        <v>2.8</v>
      </c>
      <c r="M16" s="20">
        <f t="shared" si="0"/>
        <v>2.6</v>
      </c>
      <c r="N16" s="20">
        <f t="shared" si="0"/>
        <v>2.8</v>
      </c>
      <c r="O16" s="20">
        <f t="shared" si="0"/>
        <v>2.8</v>
      </c>
      <c r="P16" s="20">
        <f t="shared" si="0"/>
        <v>2.6</v>
      </c>
      <c r="Q16" s="20"/>
      <c r="R16" s="20"/>
      <c r="S16" s="20"/>
      <c r="T16" s="20">
        <f t="shared" si="0"/>
        <v>2.6</v>
      </c>
      <c r="U16" s="20">
        <f t="shared" si="0"/>
        <v>2.6</v>
      </c>
      <c r="V16" s="20">
        <f t="shared" si="0"/>
        <v>2.6</v>
      </c>
      <c r="W16" s="20">
        <f t="shared" si="0"/>
        <v>2.6</v>
      </c>
      <c r="X16" s="20"/>
    </row>
    <row r="17" spans="1:25" ht="37.5" customHeight="1">
      <c r="A17" s="4">
        <v>7</v>
      </c>
      <c r="B17" s="14">
        <v>170804230010</v>
      </c>
      <c r="C17" s="35">
        <v>35.55555555555556</v>
      </c>
      <c r="D17" s="10"/>
      <c r="E17" s="35">
        <v>40.909090909090914</v>
      </c>
      <c r="F17" s="33"/>
      <c r="G17" s="107" t="s">
        <v>45</v>
      </c>
      <c r="H17" s="85">
        <f>(60.72*H16)/100</f>
        <v>1.8215999999999999</v>
      </c>
      <c r="I17" s="85">
        <f aca="true" t="shared" si="1" ref="I17:W17">(60.72*I16)/100</f>
        <v>1.5787200000000001</v>
      </c>
      <c r="J17" s="85">
        <f t="shared" si="1"/>
        <v>1.70016</v>
      </c>
      <c r="K17" s="85">
        <f t="shared" si="1"/>
        <v>1.5787200000000001</v>
      </c>
      <c r="L17" s="85">
        <f t="shared" si="1"/>
        <v>1.70016</v>
      </c>
      <c r="M17" s="85">
        <f t="shared" si="1"/>
        <v>1.5787200000000001</v>
      </c>
      <c r="N17" s="85">
        <f t="shared" si="1"/>
        <v>1.70016</v>
      </c>
      <c r="O17" s="85">
        <f t="shared" si="1"/>
        <v>1.70016</v>
      </c>
      <c r="P17" s="85">
        <f t="shared" si="1"/>
        <v>1.5787200000000001</v>
      </c>
      <c r="Q17" s="85"/>
      <c r="R17" s="85"/>
      <c r="S17" s="85"/>
      <c r="T17" s="85">
        <f t="shared" si="1"/>
        <v>1.5787200000000001</v>
      </c>
      <c r="U17" s="85">
        <f t="shared" si="1"/>
        <v>1.5787200000000001</v>
      </c>
      <c r="V17" s="85">
        <f t="shared" si="1"/>
        <v>1.5787200000000001</v>
      </c>
      <c r="W17" s="85">
        <f t="shared" si="1"/>
        <v>1.5787200000000001</v>
      </c>
      <c r="X17" s="85"/>
      <c r="Y17" s="55"/>
    </row>
    <row r="18" spans="1:6" ht="24.75" customHeight="1">
      <c r="A18" s="4">
        <v>8</v>
      </c>
      <c r="B18" s="14">
        <v>170804230011</v>
      </c>
      <c r="C18" s="35">
        <v>27.77777777777778</v>
      </c>
      <c r="D18" s="10"/>
      <c r="E18" s="35">
        <v>33.63636363636363</v>
      </c>
      <c r="F18" s="33"/>
    </row>
    <row r="19" spans="1:22" ht="40.5" customHeight="1">
      <c r="A19" s="4">
        <v>9</v>
      </c>
      <c r="B19" s="14">
        <v>170804230012</v>
      </c>
      <c r="C19" s="35">
        <v>26.666666666666668</v>
      </c>
      <c r="D19" s="10"/>
      <c r="E19" s="35">
        <v>26.36363636363636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36.666666666666664</v>
      </c>
      <c r="D21" s="10"/>
      <c r="E21" s="35">
        <v>40.909090909090914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45.55555555555556</v>
      </c>
      <c r="D22" s="10"/>
      <c r="E22" s="35">
        <v>42.72727272727273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26.5</v>
      </c>
      <c r="D24" s="70"/>
      <c r="E24" s="35">
        <v>15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B11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213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214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215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71.43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37.69230769230769</v>
      </c>
      <c r="D11" s="10">
        <f>COUNTIF(C11:C24,"&gt;="&amp;D10)</f>
        <v>11</v>
      </c>
      <c r="E11" s="35">
        <v>31.76470588235294</v>
      </c>
      <c r="F11" s="32">
        <f>COUNTIF(E11:E24,"&gt;="&amp;F10)</f>
        <v>9</v>
      </c>
      <c r="G11" s="27" t="s">
        <v>6</v>
      </c>
      <c r="H11" s="109">
        <v>3</v>
      </c>
      <c r="I11" s="109">
        <v>3</v>
      </c>
      <c r="J11" s="109">
        <v>3</v>
      </c>
      <c r="K11" s="109">
        <v>3</v>
      </c>
      <c r="L11" s="109">
        <v>3</v>
      </c>
      <c r="M11" s="109">
        <v>3</v>
      </c>
      <c r="N11" s="109">
        <v>2</v>
      </c>
      <c r="O11" s="109">
        <v>2</v>
      </c>
      <c r="P11" s="109">
        <v>3</v>
      </c>
      <c r="Q11" s="48"/>
      <c r="R11" s="48"/>
      <c r="S11" s="48"/>
      <c r="T11" s="41">
        <v>3</v>
      </c>
      <c r="U11" s="41">
        <v>3</v>
      </c>
      <c r="V11" s="41">
        <v>3</v>
      </c>
      <c r="W11" s="121">
        <v>3</v>
      </c>
      <c r="X11" s="41"/>
    </row>
    <row r="12" spans="1:24" ht="24.75" customHeight="1">
      <c r="A12" s="4">
        <v>2</v>
      </c>
      <c r="B12" s="14">
        <v>170804230004</v>
      </c>
      <c r="C12" s="35">
        <v>40</v>
      </c>
      <c r="D12" s="61">
        <f>(11/14)*100</f>
        <v>78.57142857142857</v>
      </c>
      <c r="E12" s="35">
        <v>34.705882352941174</v>
      </c>
      <c r="F12" s="81">
        <f>(9/14)*100</f>
        <v>64.28571428571429</v>
      </c>
      <c r="G12" s="27" t="s">
        <v>7</v>
      </c>
      <c r="H12" s="112">
        <v>3</v>
      </c>
      <c r="I12" s="112">
        <v>3</v>
      </c>
      <c r="J12" s="109">
        <v>3</v>
      </c>
      <c r="K12" s="109">
        <v>3</v>
      </c>
      <c r="L12" s="109">
        <v>2</v>
      </c>
      <c r="M12" s="109">
        <v>3</v>
      </c>
      <c r="N12" s="109">
        <v>3</v>
      </c>
      <c r="O12" s="109">
        <v>3</v>
      </c>
      <c r="P12" s="109">
        <v>3</v>
      </c>
      <c r="Q12" s="25"/>
      <c r="R12" s="25"/>
      <c r="S12" s="25"/>
      <c r="T12" s="41">
        <v>3</v>
      </c>
      <c r="U12" s="41">
        <v>3</v>
      </c>
      <c r="V12" s="41">
        <v>3</v>
      </c>
      <c r="W12" s="121">
        <v>2</v>
      </c>
      <c r="X12" s="41"/>
    </row>
    <row r="13" spans="1:24" ht="24.75" customHeight="1">
      <c r="A13" s="4">
        <v>3</v>
      </c>
      <c r="B13" s="14">
        <v>170804230006</v>
      </c>
      <c r="C13" s="35">
        <v>38.46153846153847</v>
      </c>
      <c r="D13" s="35"/>
      <c r="E13" s="35">
        <v>33.52941176470588</v>
      </c>
      <c r="F13" s="80"/>
      <c r="G13" s="27" t="s">
        <v>9</v>
      </c>
      <c r="H13" s="112">
        <v>3</v>
      </c>
      <c r="I13" s="112">
        <v>3</v>
      </c>
      <c r="J13" s="109">
        <v>3</v>
      </c>
      <c r="K13" s="109">
        <v>3</v>
      </c>
      <c r="L13" s="109">
        <v>3</v>
      </c>
      <c r="M13" s="109">
        <v>2</v>
      </c>
      <c r="N13" s="109">
        <v>3</v>
      </c>
      <c r="O13" s="109">
        <v>3</v>
      </c>
      <c r="P13" s="109">
        <v>3</v>
      </c>
      <c r="Q13" s="93"/>
      <c r="R13" s="93"/>
      <c r="S13" s="93"/>
      <c r="T13" s="41">
        <v>2</v>
      </c>
      <c r="U13" s="41">
        <v>3</v>
      </c>
      <c r="V13" s="41">
        <v>3</v>
      </c>
      <c r="W13" s="121">
        <v>3</v>
      </c>
      <c r="X13" s="93"/>
    </row>
    <row r="14" spans="1:24" ht="24.75" customHeight="1">
      <c r="A14" s="4">
        <v>4</v>
      </c>
      <c r="B14" s="14">
        <v>170804230007</v>
      </c>
      <c r="C14" s="35">
        <v>39.23076923076923</v>
      </c>
      <c r="D14" s="35"/>
      <c r="E14" s="35">
        <v>34.11764705882353</v>
      </c>
      <c r="F14" s="80"/>
      <c r="G14" s="27" t="s">
        <v>53</v>
      </c>
      <c r="H14" s="112">
        <v>3</v>
      </c>
      <c r="I14" s="112">
        <v>3</v>
      </c>
      <c r="J14" s="109">
        <v>3</v>
      </c>
      <c r="K14" s="109">
        <v>3</v>
      </c>
      <c r="L14" s="109">
        <v>3</v>
      </c>
      <c r="M14" s="109">
        <v>3</v>
      </c>
      <c r="N14" s="109">
        <v>3</v>
      </c>
      <c r="O14" s="109">
        <v>2</v>
      </c>
      <c r="P14" s="109">
        <v>3</v>
      </c>
      <c r="Q14" s="93"/>
      <c r="R14" s="93"/>
      <c r="S14" s="93"/>
      <c r="T14" s="41">
        <v>3</v>
      </c>
      <c r="U14" s="41">
        <v>2</v>
      </c>
      <c r="V14" s="41">
        <v>3</v>
      </c>
      <c r="W14" s="121">
        <v>3</v>
      </c>
      <c r="X14" s="93"/>
    </row>
    <row r="15" spans="1:24" ht="24.75" customHeight="1">
      <c r="A15" s="4">
        <v>5</v>
      </c>
      <c r="B15" s="14">
        <v>170804230008</v>
      </c>
      <c r="C15" s="35">
        <v>40</v>
      </c>
      <c r="D15" s="10"/>
      <c r="E15" s="35">
        <v>33.52941176470588</v>
      </c>
      <c r="F15" s="76"/>
      <c r="G15" s="27" t="s">
        <v>54</v>
      </c>
      <c r="H15" s="112">
        <v>2</v>
      </c>
      <c r="I15" s="112">
        <v>2</v>
      </c>
      <c r="J15" s="109">
        <v>2</v>
      </c>
      <c r="K15" s="109">
        <v>3</v>
      </c>
      <c r="L15" s="109">
        <v>2</v>
      </c>
      <c r="M15" s="109">
        <v>2</v>
      </c>
      <c r="N15" s="109">
        <v>3</v>
      </c>
      <c r="O15" s="109">
        <v>3</v>
      </c>
      <c r="P15" s="109">
        <v>3</v>
      </c>
      <c r="Q15" s="93"/>
      <c r="R15" s="93"/>
      <c r="S15" s="93"/>
      <c r="T15" s="41">
        <v>3</v>
      </c>
      <c r="U15" s="41">
        <v>3</v>
      </c>
      <c r="V15" s="41">
        <v>2</v>
      </c>
      <c r="W15" s="121">
        <v>3</v>
      </c>
      <c r="X15" s="93"/>
    </row>
    <row r="16" spans="1:24" ht="35.25" customHeight="1">
      <c r="A16" s="4">
        <v>6</v>
      </c>
      <c r="B16" s="14">
        <v>170804230009</v>
      </c>
      <c r="C16" s="35">
        <v>33.07692307692307</v>
      </c>
      <c r="D16" s="10"/>
      <c r="E16" s="35">
        <v>27.647058823529413</v>
      </c>
      <c r="F16" s="33"/>
      <c r="G16" s="27" t="s">
        <v>43</v>
      </c>
      <c r="H16" s="20">
        <f>AVERAGE(H11:H15)</f>
        <v>2.8</v>
      </c>
      <c r="I16" s="20">
        <f aca="true" t="shared" si="0" ref="I16:W16">AVERAGE(I11:I15)</f>
        <v>2.8</v>
      </c>
      <c r="J16" s="20">
        <f t="shared" si="0"/>
        <v>2.8</v>
      </c>
      <c r="K16" s="20">
        <f t="shared" si="0"/>
        <v>3</v>
      </c>
      <c r="L16" s="20">
        <f t="shared" si="0"/>
        <v>2.6</v>
      </c>
      <c r="M16" s="20">
        <f t="shared" si="0"/>
        <v>2.6</v>
      </c>
      <c r="N16" s="20">
        <f t="shared" si="0"/>
        <v>2.8</v>
      </c>
      <c r="O16" s="20">
        <f t="shared" si="0"/>
        <v>2.6</v>
      </c>
      <c r="P16" s="20">
        <f t="shared" si="0"/>
        <v>3</v>
      </c>
      <c r="Q16" s="20"/>
      <c r="R16" s="20"/>
      <c r="S16" s="20"/>
      <c r="T16" s="20">
        <f t="shared" si="0"/>
        <v>2.8</v>
      </c>
      <c r="U16" s="20">
        <f t="shared" si="0"/>
        <v>2.8</v>
      </c>
      <c r="V16" s="20">
        <f t="shared" si="0"/>
        <v>2.8</v>
      </c>
      <c r="W16" s="20">
        <f t="shared" si="0"/>
        <v>2.8</v>
      </c>
      <c r="X16" s="20"/>
    </row>
    <row r="17" spans="1:25" ht="37.5" customHeight="1">
      <c r="A17" s="4">
        <v>7</v>
      </c>
      <c r="B17" s="14">
        <v>170804230010</v>
      </c>
      <c r="C17" s="35">
        <v>32.30769230769231</v>
      </c>
      <c r="D17" s="10"/>
      <c r="E17" s="35">
        <v>31.76470588235294</v>
      </c>
      <c r="F17" s="33"/>
      <c r="G17" s="107" t="s">
        <v>45</v>
      </c>
      <c r="H17" s="85">
        <f>(71.43*H16)/100</f>
        <v>2.0000400000000003</v>
      </c>
      <c r="I17" s="85">
        <f aca="true" t="shared" si="1" ref="I17:W17">(71.43*I16)/100</f>
        <v>2.0000400000000003</v>
      </c>
      <c r="J17" s="85">
        <f t="shared" si="1"/>
        <v>2.0000400000000003</v>
      </c>
      <c r="K17" s="85">
        <f t="shared" si="1"/>
        <v>2.1429</v>
      </c>
      <c r="L17" s="85">
        <f t="shared" si="1"/>
        <v>1.8571800000000003</v>
      </c>
      <c r="M17" s="85">
        <f t="shared" si="1"/>
        <v>1.8571800000000003</v>
      </c>
      <c r="N17" s="85">
        <f t="shared" si="1"/>
        <v>2.0000400000000003</v>
      </c>
      <c r="O17" s="85">
        <f t="shared" si="1"/>
        <v>1.8571800000000003</v>
      </c>
      <c r="P17" s="85">
        <f t="shared" si="1"/>
        <v>2.1429</v>
      </c>
      <c r="Q17" s="85"/>
      <c r="R17" s="85"/>
      <c r="S17" s="85"/>
      <c r="T17" s="85">
        <f t="shared" si="1"/>
        <v>2.0000400000000003</v>
      </c>
      <c r="U17" s="85">
        <f t="shared" si="1"/>
        <v>2.0000400000000003</v>
      </c>
      <c r="V17" s="85">
        <f t="shared" si="1"/>
        <v>2.0000400000000003</v>
      </c>
      <c r="W17" s="85">
        <f t="shared" si="1"/>
        <v>2.0000400000000003</v>
      </c>
      <c r="X17" s="85"/>
      <c r="Y17" s="55"/>
    </row>
    <row r="18" spans="1:6" ht="24.75" customHeight="1">
      <c r="A18" s="4">
        <v>8</v>
      </c>
      <c r="B18" s="14">
        <v>170804230011</v>
      </c>
      <c r="C18" s="35">
        <v>29.230769230769234</v>
      </c>
      <c r="D18" s="10"/>
      <c r="E18" s="35">
        <v>27.058823529411764</v>
      </c>
      <c r="F18" s="33"/>
    </row>
    <row r="19" spans="1:22" ht="40.5" customHeight="1">
      <c r="A19" s="4">
        <v>9</v>
      </c>
      <c r="B19" s="14">
        <v>170804230012</v>
      </c>
      <c r="C19" s="35">
        <v>30</v>
      </c>
      <c r="D19" s="10"/>
      <c r="E19" s="35">
        <v>27.647058823529413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46.15384615384615</v>
      </c>
      <c r="D21" s="10"/>
      <c r="E21" s="35">
        <v>32.94117647058823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45.38461538461539</v>
      </c>
      <c r="D22" s="10"/>
      <c r="E22" s="35">
        <v>32.94117647058823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40</v>
      </c>
      <c r="D24" s="70"/>
      <c r="E24" s="35">
        <v>33.52941176470588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Y106"/>
  <sheetViews>
    <sheetView zoomScale="70" zoomScaleNormal="70" zoomScalePageLayoutView="0" workbookViewId="0" topLeftCell="D13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217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218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216</v>
      </c>
      <c r="B5" s="137"/>
      <c r="C5" s="137"/>
      <c r="D5" s="137"/>
      <c r="E5" s="138"/>
      <c r="F5" s="30"/>
      <c r="G5" s="40" t="s">
        <v>30</v>
      </c>
      <c r="H5" s="35">
        <v>64.29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85.71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34.66666666666667</v>
      </c>
      <c r="D11" s="10">
        <f>COUNTIF(C11:C24,"&gt;="&amp;D10)</f>
        <v>9</v>
      </c>
      <c r="E11" s="35">
        <v>44.11764705882353</v>
      </c>
      <c r="F11" s="32">
        <f>COUNTIF(E11:E24,"&gt;="&amp;F10)</f>
        <v>12</v>
      </c>
      <c r="G11" s="27" t="s">
        <v>6</v>
      </c>
      <c r="H11" s="109">
        <v>3</v>
      </c>
      <c r="I11" s="109">
        <v>3</v>
      </c>
      <c r="J11" s="109">
        <v>3</v>
      </c>
      <c r="K11" s="109">
        <v>3</v>
      </c>
      <c r="L11" s="109">
        <v>3</v>
      </c>
      <c r="M11" s="109">
        <v>3</v>
      </c>
      <c r="N11" s="109">
        <v>3</v>
      </c>
      <c r="O11" s="109">
        <v>3</v>
      </c>
      <c r="P11" s="109">
        <v>3</v>
      </c>
      <c r="Q11" s="48"/>
      <c r="R11" s="48"/>
      <c r="S11" s="48"/>
      <c r="T11" s="109">
        <v>3</v>
      </c>
      <c r="U11" s="109">
        <v>3</v>
      </c>
      <c r="V11" s="109">
        <v>3</v>
      </c>
      <c r="W11" s="109">
        <v>3</v>
      </c>
      <c r="X11" s="41"/>
    </row>
    <row r="12" spans="1:24" ht="24.75" customHeight="1">
      <c r="A12" s="4">
        <v>2</v>
      </c>
      <c r="B12" s="14">
        <v>170804230004</v>
      </c>
      <c r="C12" s="35">
        <v>35.333333333333336</v>
      </c>
      <c r="D12" s="61">
        <f>(9/14)*100</f>
        <v>64.28571428571429</v>
      </c>
      <c r="E12" s="35">
        <v>45.294117647058826</v>
      </c>
      <c r="F12" s="81">
        <f>(12/14)*100</f>
        <v>85.71428571428571</v>
      </c>
      <c r="G12" s="27" t="s">
        <v>7</v>
      </c>
      <c r="H12" s="109">
        <v>3</v>
      </c>
      <c r="I12" s="109">
        <v>2</v>
      </c>
      <c r="J12" s="109">
        <v>2</v>
      </c>
      <c r="K12" s="109">
        <v>2</v>
      </c>
      <c r="L12" s="109">
        <v>2</v>
      </c>
      <c r="M12" s="109">
        <v>2</v>
      </c>
      <c r="N12" s="109">
        <v>2</v>
      </c>
      <c r="O12" s="109">
        <v>2</v>
      </c>
      <c r="P12" s="109">
        <v>2</v>
      </c>
      <c r="Q12" s="25"/>
      <c r="R12" s="25"/>
      <c r="S12" s="25"/>
      <c r="T12" s="109">
        <v>3</v>
      </c>
      <c r="U12" s="109">
        <v>3</v>
      </c>
      <c r="V12" s="109">
        <v>3</v>
      </c>
      <c r="W12" s="109">
        <v>3</v>
      </c>
      <c r="X12" s="41"/>
    </row>
    <row r="13" spans="1:24" ht="24.75" customHeight="1">
      <c r="A13" s="4">
        <v>3</v>
      </c>
      <c r="B13" s="14">
        <v>170804230006</v>
      </c>
      <c r="C13" s="35">
        <v>32.666666666666664</v>
      </c>
      <c r="D13" s="35"/>
      <c r="E13" s="35">
        <v>44.70588235294118</v>
      </c>
      <c r="F13" s="80"/>
      <c r="G13" s="27" t="s">
        <v>9</v>
      </c>
      <c r="H13" s="109">
        <v>3</v>
      </c>
      <c r="I13" s="109">
        <v>3</v>
      </c>
      <c r="J13" s="109">
        <v>3</v>
      </c>
      <c r="K13" s="109">
        <v>3</v>
      </c>
      <c r="L13" s="109">
        <v>3</v>
      </c>
      <c r="M13" s="109">
        <v>3</v>
      </c>
      <c r="N13" s="109">
        <v>3</v>
      </c>
      <c r="O13" s="109">
        <v>3</v>
      </c>
      <c r="P13" s="109">
        <v>3</v>
      </c>
      <c r="Q13" s="93"/>
      <c r="R13" s="93"/>
      <c r="S13" s="93"/>
      <c r="T13" s="109">
        <v>2</v>
      </c>
      <c r="U13" s="109">
        <v>2</v>
      </c>
      <c r="V13" s="109">
        <v>2</v>
      </c>
      <c r="W13" s="109">
        <v>2</v>
      </c>
      <c r="X13" s="93"/>
    </row>
    <row r="14" spans="1:24" ht="24.75" customHeight="1">
      <c r="A14" s="4">
        <v>4</v>
      </c>
      <c r="B14" s="14">
        <v>170804230007</v>
      </c>
      <c r="C14" s="35">
        <v>35.333333333333336</v>
      </c>
      <c r="D14" s="35"/>
      <c r="E14" s="35">
        <v>39.411764705882355</v>
      </c>
      <c r="F14" s="80"/>
      <c r="G14" s="27" t="s">
        <v>53</v>
      </c>
      <c r="H14" s="109">
        <v>3</v>
      </c>
      <c r="I14" s="109">
        <v>2</v>
      </c>
      <c r="J14" s="109">
        <v>2</v>
      </c>
      <c r="K14" s="109">
        <v>2</v>
      </c>
      <c r="L14" s="109">
        <v>3</v>
      </c>
      <c r="M14" s="109">
        <v>3</v>
      </c>
      <c r="N14" s="109">
        <v>3</v>
      </c>
      <c r="O14" s="109">
        <v>2</v>
      </c>
      <c r="P14" s="109">
        <v>2</v>
      </c>
      <c r="Q14" s="93"/>
      <c r="R14" s="93"/>
      <c r="S14" s="93"/>
      <c r="T14" s="109">
        <v>2</v>
      </c>
      <c r="U14" s="109">
        <v>2</v>
      </c>
      <c r="V14" s="109">
        <v>2</v>
      </c>
      <c r="W14" s="109">
        <v>2</v>
      </c>
      <c r="X14" s="93"/>
    </row>
    <row r="15" spans="1:24" ht="24.75" customHeight="1">
      <c r="A15" s="4">
        <v>5</v>
      </c>
      <c r="B15" s="14">
        <v>170804230008</v>
      </c>
      <c r="C15" s="35">
        <v>30</v>
      </c>
      <c r="D15" s="10"/>
      <c r="E15" s="35">
        <v>41.76470588235294</v>
      </c>
      <c r="F15" s="76"/>
      <c r="G15" s="27" t="s">
        <v>54</v>
      </c>
      <c r="H15" s="109">
        <v>3</v>
      </c>
      <c r="I15" s="109">
        <v>3</v>
      </c>
      <c r="J15" s="109">
        <v>3</v>
      </c>
      <c r="K15" s="109">
        <v>3</v>
      </c>
      <c r="L15" s="109">
        <v>3</v>
      </c>
      <c r="M15" s="109">
        <v>3</v>
      </c>
      <c r="N15" s="109">
        <v>3</v>
      </c>
      <c r="O15" s="109">
        <v>3</v>
      </c>
      <c r="P15" s="109">
        <v>3</v>
      </c>
      <c r="Q15" s="93"/>
      <c r="R15" s="93"/>
      <c r="S15" s="93"/>
      <c r="T15" s="109">
        <v>3</v>
      </c>
      <c r="U15" s="109">
        <v>3</v>
      </c>
      <c r="V15" s="109">
        <v>3</v>
      </c>
      <c r="W15" s="109">
        <v>3</v>
      </c>
      <c r="X15" s="93"/>
    </row>
    <row r="16" spans="1:24" ht="35.25" customHeight="1">
      <c r="A16" s="4">
        <v>6</v>
      </c>
      <c r="B16" s="14">
        <v>170804230009</v>
      </c>
      <c r="C16" s="35">
        <v>25.333333333333336</v>
      </c>
      <c r="D16" s="10"/>
      <c r="E16" s="35">
        <v>36.470588235294116</v>
      </c>
      <c r="F16" s="33"/>
      <c r="G16" s="27" t="s">
        <v>43</v>
      </c>
      <c r="H16" s="20">
        <f>AVERAGE(H11:H15)</f>
        <v>3</v>
      </c>
      <c r="I16" s="20">
        <f aca="true" t="shared" si="0" ref="I16:W16">AVERAGE(I11:I15)</f>
        <v>2.6</v>
      </c>
      <c r="J16" s="20">
        <f t="shared" si="0"/>
        <v>2.6</v>
      </c>
      <c r="K16" s="20">
        <f t="shared" si="0"/>
        <v>2.6</v>
      </c>
      <c r="L16" s="20">
        <f t="shared" si="0"/>
        <v>2.8</v>
      </c>
      <c r="M16" s="20">
        <f t="shared" si="0"/>
        <v>2.8</v>
      </c>
      <c r="N16" s="20">
        <f t="shared" si="0"/>
        <v>2.8</v>
      </c>
      <c r="O16" s="20">
        <f t="shared" si="0"/>
        <v>2.6</v>
      </c>
      <c r="P16" s="20">
        <f t="shared" si="0"/>
        <v>2.6</v>
      </c>
      <c r="Q16" s="20"/>
      <c r="R16" s="20"/>
      <c r="S16" s="20"/>
      <c r="T16" s="20">
        <f t="shared" si="0"/>
        <v>2.6</v>
      </c>
      <c r="U16" s="20">
        <f t="shared" si="0"/>
        <v>2.6</v>
      </c>
      <c r="V16" s="20">
        <f t="shared" si="0"/>
        <v>2.6</v>
      </c>
      <c r="W16" s="20">
        <f t="shared" si="0"/>
        <v>2.6</v>
      </c>
      <c r="X16" s="20"/>
    </row>
    <row r="17" spans="1:25" ht="37.5" customHeight="1">
      <c r="A17" s="4">
        <v>7</v>
      </c>
      <c r="B17" s="14">
        <v>170804230010</v>
      </c>
      <c r="C17" s="35">
        <v>36.666666666666664</v>
      </c>
      <c r="D17" s="10"/>
      <c r="E17" s="35">
        <v>38.23529411764706</v>
      </c>
      <c r="F17" s="33"/>
      <c r="G17" s="107" t="s">
        <v>45</v>
      </c>
      <c r="H17" s="85">
        <f>(75*H16)/100</f>
        <v>2.25</v>
      </c>
      <c r="I17" s="85">
        <f aca="true" t="shared" si="1" ref="I17:W17">(75*I16)/100</f>
        <v>1.95</v>
      </c>
      <c r="J17" s="85">
        <f t="shared" si="1"/>
        <v>1.95</v>
      </c>
      <c r="K17" s="85">
        <f t="shared" si="1"/>
        <v>1.95</v>
      </c>
      <c r="L17" s="85">
        <f t="shared" si="1"/>
        <v>2.1</v>
      </c>
      <c r="M17" s="85">
        <f t="shared" si="1"/>
        <v>2.1</v>
      </c>
      <c r="N17" s="85">
        <f t="shared" si="1"/>
        <v>2.1</v>
      </c>
      <c r="O17" s="85">
        <f t="shared" si="1"/>
        <v>1.95</v>
      </c>
      <c r="P17" s="85">
        <f t="shared" si="1"/>
        <v>1.95</v>
      </c>
      <c r="Q17" s="85"/>
      <c r="R17" s="85"/>
      <c r="S17" s="85"/>
      <c r="T17" s="85">
        <f t="shared" si="1"/>
        <v>1.95</v>
      </c>
      <c r="U17" s="85">
        <f t="shared" si="1"/>
        <v>1.95</v>
      </c>
      <c r="V17" s="85">
        <f t="shared" si="1"/>
        <v>1.95</v>
      </c>
      <c r="W17" s="85">
        <f t="shared" si="1"/>
        <v>1.95</v>
      </c>
      <c r="X17" s="85"/>
      <c r="Y17" s="55"/>
    </row>
    <row r="18" spans="1:6" ht="24.75" customHeight="1">
      <c r="A18" s="4">
        <v>8</v>
      </c>
      <c r="B18" s="14">
        <v>170804230011</v>
      </c>
      <c r="C18" s="35">
        <v>25.333333333333336</v>
      </c>
      <c r="D18" s="10"/>
      <c r="E18" s="35">
        <v>35.88235294117647</v>
      </c>
      <c r="F18" s="33"/>
    </row>
    <row r="19" spans="1:22" ht="40.5" customHeight="1">
      <c r="A19" s="4">
        <v>9</v>
      </c>
      <c r="B19" s="14">
        <v>170804230012</v>
      </c>
      <c r="C19" s="35">
        <v>24</v>
      </c>
      <c r="D19" s="10"/>
      <c r="E19" s="35">
        <v>34.11764705882353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35.333333333333336</v>
      </c>
      <c r="D21" s="10"/>
      <c r="E21" s="35">
        <v>43.529411764705884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34.66666666666667</v>
      </c>
      <c r="D22" s="10"/>
      <c r="E22" s="35">
        <v>44.11764705882353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36</v>
      </c>
      <c r="D24" s="70"/>
      <c r="E24" s="35">
        <v>43.529411764705884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219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220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221</v>
      </c>
      <c r="B5" s="137"/>
      <c r="C5" s="137"/>
      <c r="D5" s="137"/>
      <c r="E5" s="138"/>
      <c r="F5" s="30"/>
      <c r="G5" s="40" t="s">
        <v>30</v>
      </c>
      <c r="H5" s="35">
        <v>78.57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35">
        <v>78.57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37.77777777777778</v>
      </c>
      <c r="D11" s="10">
        <f>COUNTIF(C11:C24,"&gt;="&amp;D10)</f>
        <v>11</v>
      </c>
      <c r="E11" s="35">
        <v>37.27272727272727</v>
      </c>
      <c r="F11" s="32">
        <f>COUNTIF(E11:E24,"&gt;="&amp;F10)</f>
        <v>11</v>
      </c>
      <c r="G11" s="27" t="s">
        <v>6</v>
      </c>
      <c r="H11" s="109">
        <v>3</v>
      </c>
      <c r="I11" s="109">
        <v>3</v>
      </c>
      <c r="J11" s="109">
        <v>1</v>
      </c>
      <c r="K11" s="109"/>
      <c r="L11" s="109">
        <v>1</v>
      </c>
      <c r="M11" s="109"/>
      <c r="N11" s="109"/>
      <c r="O11" s="109"/>
      <c r="P11" s="109">
        <v>1</v>
      </c>
      <c r="Q11" s="41"/>
      <c r="R11" s="41"/>
      <c r="S11" s="41"/>
      <c r="T11" s="41">
        <v>3</v>
      </c>
      <c r="U11" s="41"/>
      <c r="V11" s="41">
        <v>2</v>
      </c>
      <c r="W11" s="41">
        <v>1</v>
      </c>
      <c r="X11" s="41"/>
    </row>
    <row r="12" spans="1:24" ht="24.75" customHeight="1">
      <c r="A12" s="4">
        <v>2</v>
      </c>
      <c r="B12" s="14">
        <v>170804230004</v>
      </c>
      <c r="C12" s="35">
        <v>42.22222222222222</v>
      </c>
      <c r="D12" s="61">
        <f>(11/14)*100</f>
        <v>78.57142857142857</v>
      </c>
      <c r="E12" s="35">
        <v>40</v>
      </c>
      <c r="F12" s="81">
        <f>(11/14)*100</f>
        <v>78.57142857142857</v>
      </c>
      <c r="G12" s="27" t="s">
        <v>7</v>
      </c>
      <c r="H12" s="112">
        <v>3</v>
      </c>
      <c r="I12" s="112">
        <v>3</v>
      </c>
      <c r="J12" s="109">
        <v>1</v>
      </c>
      <c r="K12" s="109"/>
      <c r="L12" s="109">
        <v>1</v>
      </c>
      <c r="M12" s="109"/>
      <c r="N12" s="109"/>
      <c r="O12" s="109"/>
      <c r="P12" s="109">
        <v>1</v>
      </c>
      <c r="Q12" s="41"/>
      <c r="R12" s="41"/>
      <c r="S12" s="41"/>
      <c r="T12" s="41">
        <v>3</v>
      </c>
      <c r="U12" s="41"/>
      <c r="V12" s="41">
        <v>2</v>
      </c>
      <c r="W12" s="41">
        <v>1</v>
      </c>
      <c r="X12" s="41"/>
    </row>
    <row r="13" spans="1:24" ht="24.75" customHeight="1">
      <c r="A13" s="4">
        <v>3</v>
      </c>
      <c r="B13" s="14">
        <v>170804230006</v>
      </c>
      <c r="C13" s="35">
        <v>43.333333333333336</v>
      </c>
      <c r="D13" s="35"/>
      <c r="E13" s="35">
        <v>40</v>
      </c>
      <c r="F13" s="80"/>
      <c r="G13" s="27" t="s">
        <v>9</v>
      </c>
      <c r="H13" s="112">
        <v>3</v>
      </c>
      <c r="I13" s="112">
        <v>3</v>
      </c>
      <c r="J13" s="109">
        <v>1</v>
      </c>
      <c r="K13" s="109"/>
      <c r="L13" s="109">
        <v>1</v>
      </c>
      <c r="M13" s="109"/>
      <c r="N13" s="109"/>
      <c r="O13" s="109"/>
      <c r="P13" s="109">
        <v>1</v>
      </c>
      <c r="Q13" s="41"/>
      <c r="R13" s="41"/>
      <c r="S13" s="41"/>
      <c r="T13" s="41">
        <v>3</v>
      </c>
      <c r="U13" s="41"/>
      <c r="V13" s="41">
        <v>2</v>
      </c>
      <c r="W13" s="41">
        <v>1</v>
      </c>
      <c r="X13" s="93"/>
    </row>
    <row r="14" spans="1:24" ht="24.75" customHeight="1">
      <c r="A14" s="4">
        <v>4</v>
      </c>
      <c r="B14" s="14">
        <v>170804230007</v>
      </c>
      <c r="C14" s="35">
        <v>43.333333333333336</v>
      </c>
      <c r="D14" s="35"/>
      <c r="E14" s="35">
        <v>40</v>
      </c>
      <c r="F14" s="80"/>
      <c r="G14" s="27" t="s">
        <v>43</v>
      </c>
      <c r="H14" s="20">
        <f>AVERAGE(H11:H13)</f>
        <v>3</v>
      </c>
      <c r="I14" s="20">
        <f aca="true" t="shared" si="0" ref="I14:P14">AVERAGE(I11:I13)</f>
        <v>3</v>
      </c>
      <c r="J14" s="20">
        <f t="shared" si="0"/>
        <v>1</v>
      </c>
      <c r="K14" s="20"/>
      <c r="L14" s="20">
        <f t="shared" si="0"/>
        <v>1</v>
      </c>
      <c r="M14" s="20"/>
      <c r="N14" s="20"/>
      <c r="O14" s="20"/>
      <c r="P14" s="20">
        <f t="shared" si="0"/>
        <v>1</v>
      </c>
      <c r="Q14" s="20"/>
      <c r="R14" s="20"/>
      <c r="S14" s="20"/>
      <c r="T14" s="20">
        <f>AVERAGE(T11:T13)</f>
        <v>3</v>
      </c>
      <c r="U14" s="20"/>
      <c r="V14" s="20">
        <f>AVERAGE(V11:V13)</f>
        <v>2</v>
      </c>
      <c r="W14" s="20">
        <f>AVERAGE(W11:W13)</f>
        <v>1</v>
      </c>
      <c r="X14" s="20"/>
    </row>
    <row r="15" spans="1:24" ht="24.75" customHeight="1">
      <c r="A15" s="4">
        <v>5</v>
      </c>
      <c r="B15" s="14">
        <v>170804230008</v>
      </c>
      <c r="C15" s="35">
        <v>33.333333333333336</v>
      </c>
      <c r="D15" s="10"/>
      <c r="E15" s="35">
        <v>38.18181818181818</v>
      </c>
      <c r="F15" s="76"/>
      <c r="G15" s="107" t="s">
        <v>45</v>
      </c>
      <c r="H15" s="85">
        <f>(78.57*H14)/100</f>
        <v>2.3571</v>
      </c>
      <c r="I15" s="85">
        <f>(78.57*I14)/100</f>
        <v>2.3571</v>
      </c>
      <c r="J15" s="85">
        <f>(78.57*J14)/100</f>
        <v>0.7857</v>
      </c>
      <c r="K15" s="85"/>
      <c r="L15" s="85">
        <f>(78.57*L14)/100</f>
        <v>0.7857</v>
      </c>
      <c r="M15" s="85"/>
      <c r="N15" s="85"/>
      <c r="O15" s="85"/>
      <c r="P15" s="85">
        <f>(78.57*P14)/100</f>
        <v>0.7857</v>
      </c>
      <c r="Q15" s="85"/>
      <c r="R15" s="85"/>
      <c r="S15" s="85"/>
      <c r="T15" s="85">
        <f>(78.57*T14)/100</f>
        <v>2.3571</v>
      </c>
      <c r="U15" s="85"/>
      <c r="V15" s="85">
        <f>(78.57*V14)/100</f>
        <v>1.5714</v>
      </c>
      <c r="W15" s="85">
        <f>(78.57*W14)/100</f>
        <v>0.7857</v>
      </c>
      <c r="X15" s="126"/>
    </row>
    <row r="16" spans="1:6" ht="35.25" customHeight="1">
      <c r="A16" s="4">
        <v>6</v>
      </c>
      <c r="B16" s="14">
        <v>170804230009</v>
      </c>
      <c r="C16" s="35">
        <v>31.11111111111111</v>
      </c>
      <c r="D16" s="10"/>
      <c r="E16" s="35">
        <v>32.72727272727273</v>
      </c>
      <c r="F16" s="33"/>
    </row>
    <row r="17" spans="1:25" ht="37.5" customHeight="1">
      <c r="A17" s="4">
        <v>7</v>
      </c>
      <c r="B17" s="14">
        <v>170804230010</v>
      </c>
      <c r="C17" s="35">
        <v>31.11111111111111</v>
      </c>
      <c r="D17" s="10"/>
      <c r="E17" s="35">
        <v>32.72727272727273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30</v>
      </c>
      <c r="D18" s="10"/>
      <c r="E18" s="35">
        <v>34.54545454545455</v>
      </c>
      <c r="F18" s="33"/>
    </row>
    <row r="19" spans="1:22" ht="40.5" customHeight="1">
      <c r="A19" s="4">
        <v>9</v>
      </c>
      <c r="B19" s="14">
        <v>170804230012</v>
      </c>
      <c r="C19" s="35">
        <v>28.88888888888889</v>
      </c>
      <c r="D19" s="10"/>
      <c r="E19" s="35">
        <v>25.454545454545453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42.22222222222222</v>
      </c>
      <c r="D21" s="10"/>
      <c r="E21" s="35">
        <v>40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37.77777777777778</v>
      </c>
      <c r="D22" s="10"/>
      <c r="E22" s="35">
        <v>35.45454545454545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35">
        <v>43.333333333333336</v>
      </c>
      <c r="D24" s="70"/>
      <c r="E24" s="35">
        <v>39.09090909090909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222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9" t="s">
        <v>223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224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85.71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85.71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35">
        <v>41.11111111111111</v>
      </c>
      <c r="D11" s="10">
        <f>COUNTIF(C11:C24,"&gt;="&amp;D10)</f>
        <v>12</v>
      </c>
      <c r="E11" s="35">
        <v>40</v>
      </c>
      <c r="F11" s="32">
        <f>COUNTIF(E11:E24,"&gt;="&amp;F10)</f>
        <v>12</v>
      </c>
      <c r="G11" s="27" t="s">
        <v>6</v>
      </c>
      <c r="H11" s="109">
        <v>3</v>
      </c>
      <c r="I11" s="109">
        <v>3</v>
      </c>
      <c r="J11" s="109">
        <v>3</v>
      </c>
      <c r="K11" s="109">
        <v>3</v>
      </c>
      <c r="L11" s="109">
        <v>3</v>
      </c>
      <c r="M11" s="109">
        <v>3</v>
      </c>
      <c r="N11" s="109">
        <v>3</v>
      </c>
      <c r="O11" s="109">
        <v>2</v>
      </c>
      <c r="P11" s="109">
        <v>2</v>
      </c>
      <c r="Q11" s="109"/>
      <c r="R11" s="109"/>
      <c r="S11" s="109"/>
      <c r="T11" s="109">
        <v>3</v>
      </c>
      <c r="U11" s="109">
        <v>3</v>
      </c>
      <c r="V11" s="109">
        <v>3</v>
      </c>
      <c r="W11" s="109">
        <v>3</v>
      </c>
      <c r="X11" s="41"/>
    </row>
    <row r="12" spans="1:24" ht="24.75" customHeight="1">
      <c r="A12" s="4">
        <v>2</v>
      </c>
      <c r="B12" s="14">
        <v>170804230004</v>
      </c>
      <c r="C12" s="35">
        <v>42.22222222222222</v>
      </c>
      <c r="D12" s="61">
        <f>(12/14)*100</f>
        <v>85.71428571428571</v>
      </c>
      <c r="E12" s="35">
        <v>42.72727272727273</v>
      </c>
      <c r="F12" s="81">
        <f>(12/14)*100</f>
        <v>85.71428571428571</v>
      </c>
      <c r="G12" s="27" t="s">
        <v>7</v>
      </c>
      <c r="H12" s="112">
        <v>3</v>
      </c>
      <c r="I12" s="112">
        <v>3</v>
      </c>
      <c r="J12" s="109">
        <v>3</v>
      </c>
      <c r="K12" s="109">
        <v>3</v>
      </c>
      <c r="L12" s="109">
        <v>3</v>
      </c>
      <c r="M12" s="109">
        <v>3</v>
      </c>
      <c r="N12" s="109">
        <v>3</v>
      </c>
      <c r="O12" s="109">
        <v>2</v>
      </c>
      <c r="P12" s="109">
        <v>3</v>
      </c>
      <c r="Q12" s="109"/>
      <c r="R12" s="109"/>
      <c r="S12" s="109"/>
      <c r="T12" s="109">
        <v>3</v>
      </c>
      <c r="U12" s="109">
        <v>3</v>
      </c>
      <c r="V12" s="109">
        <v>3</v>
      </c>
      <c r="W12" s="109">
        <v>3</v>
      </c>
      <c r="X12" s="41"/>
    </row>
    <row r="13" spans="1:24" ht="24.75" customHeight="1">
      <c r="A13" s="4">
        <v>3</v>
      </c>
      <c r="B13" s="14">
        <v>170804230006</v>
      </c>
      <c r="C13" s="35">
        <v>44.44444444444444</v>
      </c>
      <c r="D13" s="35"/>
      <c r="E13" s="35">
        <v>41.81818181818181</v>
      </c>
      <c r="F13" s="80"/>
      <c r="G13" s="27" t="s">
        <v>9</v>
      </c>
      <c r="H13" s="112">
        <v>3</v>
      </c>
      <c r="I13" s="112">
        <v>3</v>
      </c>
      <c r="J13" s="109">
        <v>3</v>
      </c>
      <c r="K13" s="109">
        <v>3</v>
      </c>
      <c r="L13" s="109">
        <v>3</v>
      </c>
      <c r="M13" s="109">
        <v>2</v>
      </c>
      <c r="N13" s="109">
        <v>2</v>
      </c>
      <c r="O13" s="109">
        <v>3</v>
      </c>
      <c r="P13" s="109">
        <v>3</v>
      </c>
      <c r="Q13" s="109"/>
      <c r="R13" s="109"/>
      <c r="S13" s="109"/>
      <c r="T13" s="109">
        <v>3</v>
      </c>
      <c r="U13" s="109">
        <v>2</v>
      </c>
      <c r="V13" s="109">
        <v>2</v>
      </c>
      <c r="W13" s="109">
        <v>3</v>
      </c>
      <c r="X13" s="93"/>
    </row>
    <row r="14" spans="1:24" ht="24.75" customHeight="1">
      <c r="A14" s="4">
        <v>4</v>
      </c>
      <c r="B14" s="14">
        <v>170804230007</v>
      </c>
      <c r="C14" s="35">
        <v>42.22222222222222</v>
      </c>
      <c r="D14" s="35"/>
      <c r="E14" s="35">
        <v>41.81818181818181</v>
      </c>
      <c r="F14" s="80"/>
      <c r="G14" s="27" t="s">
        <v>53</v>
      </c>
      <c r="H14" s="112">
        <v>3</v>
      </c>
      <c r="I14" s="112">
        <v>3</v>
      </c>
      <c r="J14" s="109">
        <v>3</v>
      </c>
      <c r="K14" s="109">
        <v>3</v>
      </c>
      <c r="L14" s="109">
        <v>3</v>
      </c>
      <c r="M14" s="109">
        <v>2</v>
      </c>
      <c r="N14" s="109">
        <v>3</v>
      </c>
      <c r="O14" s="109">
        <v>3</v>
      </c>
      <c r="P14" s="109">
        <v>2</v>
      </c>
      <c r="Q14" s="112"/>
      <c r="R14" s="112"/>
      <c r="S14" s="112"/>
      <c r="T14" s="109">
        <v>3</v>
      </c>
      <c r="U14" s="109">
        <v>3</v>
      </c>
      <c r="V14" s="109">
        <v>3</v>
      </c>
      <c r="W14" s="109">
        <v>2</v>
      </c>
      <c r="X14" s="112"/>
    </row>
    <row r="15" spans="1:24" ht="24.75" customHeight="1">
      <c r="A15" s="4">
        <v>5</v>
      </c>
      <c r="B15" s="14">
        <v>170804230008</v>
      </c>
      <c r="C15" s="35">
        <v>41.11111111111111</v>
      </c>
      <c r="D15" s="10"/>
      <c r="E15" s="35">
        <v>39.09090909090909</v>
      </c>
      <c r="F15" s="76"/>
      <c r="G15" s="27" t="s">
        <v>43</v>
      </c>
      <c r="H15" s="20">
        <f>AVERAGE(H11:H14)</f>
        <v>3</v>
      </c>
      <c r="I15" s="20">
        <f aca="true" t="shared" si="0" ref="I15:W15">AVERAGE(I11:I14)</f>
        <v>3</v>
      </c>
      <c r="J15" s="20">
        <f t="shared" si="0"/>
        <v>3</v>
      </c>
      <c r="K15" s="20">
        <f t="shared" si="0"/>
        <v>3</v>
      </c>
      <c r="L15" s="20">
        <f t="shared" si="0"/>
        <v>3</v>
      </c>
      <c r="M15" s="20">
        <f t="shared" si="0"/>
        <v>2.5</v>
      </c>
      <c r="N15" s="20">
        <f t="shared" si="0"/>
        <v>2.75</v>
      </c>
      <c r="O15" s="20">
        <f t="shared" si="0"/>
        <v>2.5</v>
      </c>
      <c r="P15" s="20">
        <f t="shared" si="0"/>
        <v>2.5</v>
      </c>
      <c r="Q15" s="20"/>
      <c r="R15" s="20"/>
      <c r="S15" s="20"/>
      <c r="T15" s="20">
        <f t="shared" si="0"/>
        <v>3</v>
      </c>
      <c r="U15" s="20">
        <f t="shared" si="0"/>
        <v>2.75</v>
      </c>
      <c r="V15" s="20">
        <f t="shared" si="0"/>
        <v>2.75</v>
      </c>
      <c r="W15" s="20">
        <f t="shared" si="0"/>
        <v>2.75</v>
      </c>
      <c r="X15" s="20"/>
    </row>
    <row r="16" spans="1:24" ht="35.25" customHeight="1">
      <c r="A16" s="4">
        <v>6</v>
      </c>
      <c r="B16" s="14">
        <v>170804230009</v>
      </c>
      <c r="C16" s="35">
        <v>37.77777777777778</v>
      </c>
      <c r="D16" s="10"/>
      <c r="E16" s="35">
        <v>39.09090909090909</v>
      </c>
      <c r="F16" s="33"/>
      <c r="G16" s="107" t="s">
        <v>45</v>
      </c>
      <c r="H16" s="85">
        <f>(85.71*H15)/100</f>
        <v>2.5713</v>
      </c>
      <c r="I16" s="85">
        <f aca="true" t="shared" si="1" ref="I16:W16">(85.71*I15)/100</f>
        <v>2.5713</v>
      </c>
      <c r="J16" s="85">
        <f t="shared" si="1"/>
        <v>2.5713</v>
      </c>
      <c r="K16" s="85">
        <f t="shared" si="1"/>
        <v>2.5713</v>
      </c>
      <c r="L16" s="85">
        <f t="shared" si="1"/>
        <v>2.5713</v>
      </c>
      <c r="M16" s="85">
        <f t="shared" si="1"/>
        <v>2.14275</v>
      </c>
      <c r="N16" s="85">
        <f t="shared" si="1"/>
        <v>2.3570249999999997</v>
      </c>
      <c r="O16" s="85">
        <f t="shared" si="1"/>
        <v>2.14275</v>
      </c>
      <c r="P16" s="85">
        <f t="shared" si="1"/>
        <v>2.14275</v>
      </c>
      <c r="Q16" s="85"/>
      <c r="R16" s="85"/>
      <c r="S16" s="85"/>
      <c r="T16" s="85">
        <f t="shared" si="1"/>
        <v>2.5713</v>
      </c>
      <c r="U16" s="85">
        <f t="shared" si="1"/>
        <v>2.3570249999999997</v>
      </c>
      <c r="V16" s="85">
        <f t="shared" si="1"/>
        <v>2.3570249999999997</v>
      </c>
      <c r="W16" s="85">
        <f t="shared" si="1"/>
        <v>2.3570249999999997</v>
      </c>
      <c r="X16" s="85"/>
    </row>
    <row r="17" spans="1:25" ht="37.5" customHeight="1">
      <c r="A17" s="4">
        <v>7</v>
      </c>
      <c r="B17" s="14">
        <v>170804230010</v>
      </c>
      <c r="C17" s="35">
        <v>36.666666666666664</v>
      </c>
      <c r="D17" s="10"/>
      <c r="E17" s="35">
        <v>39.09090909090909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35">
        <v>32.22222222222222</v>
      </c>
      <c r="D18" s="10"/>
      <c r="E18" s="35">
        <v>35.45454545454545</v>
      </c>
      <c r="F18" s="33"/>
    </row>
    <row r="19" spans="1:22" ht="40.5" customHeight="1">
      <c r="A19" s="4">
        <v>9</v>
      </c>
      <c r="B19" s="14">
        <v>170804230012</v>
      </c>
      <c r="C19" s="35">
        <v>34.44444444444444</v>
      </c>
      <c r="D19" s="10"/>
      <c r="E19" s="35">
        <v>30.909090909090907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35"/>
      <c r="D20" s="10"/>
      <c r="E20" s="35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35">
        <v>44.44444444444444</v>
      </c>
      <c r="D21" s="10"/>
      <c r="E21" s="35">
        <v>41.81818181818181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35">
        <v>44.44444444444444</v>
      </c>
      <c r="D22" s="10"/>
      <c r="E22" s="35">
        <v>40.909090909090914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35"/>
      <c r="D23" s="10"/>
      <c r="E23" s="35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20">
        <v>42.22222222222222</v>
      </c>
      <c r="D24" s="70"/>
      <c r="E24" s="120">
        <v>41.81818181818181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8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225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48" customHeight="1">
      <c r="A4" s="139" t="s">
        <v>226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227</v>
      </c>
      <c r="B5" s="137"/>
      <c r="C5" s="137"/>
      <c r="D5" s="137"/>
      <c r="E5" s="138"/>
      <c r="F5" s="30"/>
      <c r="G5" s="40" t="s">
        <v>30</v>
      </c>
      <c r="H5" s="35">
        <v>71.43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85.71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78.57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35</v>
      </c>
      <c r="D11" s="10">
        <f>COUNTIF(C11:C24,"&gt;="&amp;D10)</f>
        <v>10</v>
      </c>
      <c r="E11" s="10">
        <v>38.333333333333336</v>
      </c>
      <c r="F11" s="32">
        <f>COUNTIF(E11:E24,"&gt;="&amp;F10)</f>
        <v>12</v>
      </c>
      <c r="G11" s="27" t="s">
        <v>6</v>
      </c>
      <c r="H11" s="112">
        <v>3</v>
      </c>
      <c r="I11" s="112">
        <v>3</v>
      </c>
      <c r="J11" s="112">
        <v>3</v>
      </c>
      <c r="K11" s="112">
        <v>3</v>
      </c>
      <c r="L11" s="112">
        <v>3</v>
      </c>
      <c r="M11" s="112">
        <v>3</v>
      </c>
      <c r="N11" s="112">
        <v>2</v>
      </c>
      <c r="O11" s="112">
        <v>3</v>
      </c>
      <c r="P11" s="112">
        <v>2</v>
      </c>
      <c r="Q11" s="109"/>
      <c r="R11" s="109"/>
      <c r="S11" s="109"/>
      <c r="T11" s="41"/>
      <c r="U11" s="41"/>
      <c r="V11" s="41">
        <v>3</v>
      </c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10">
        <v>45</v>
      </c>
      <c r="D12" s="61">
        <f>(10/14)*100</f>
        <v>71.42857142857143</v>
      </c>
      <c r="E12" s="10">
        <v>38.333333333333336</v>
      </c>
      <c r="F12" s="81">
        <f>(12/14)*100</f>
        <v>85.71428571428571</v>
      </c>
      <c r="G12" s="27" t="s">
        <v>7</v>
      </c>
      <c r="H12" s="112">
        <v>3</v>
      </c>
      <c r="I12" s="112">
        <v>3</v>
      </c>
      <c r="J12" s="112">
        <v>3</v>
      </c>
      <c r="K12" s="112">
        <v>2</v>
      </c>
      <c r="L12" s="112">
        <v>2</v>
      </c>
      <c r="M12" s="112">
        <v>3</v>
      </c>
      <c r="N12" s="112">
        <v>3</v>
      </c>
      <c r="O12" s="112">
        <v>1</v>
      </c>
      <c r="P12" s="112">
        <v>3</v>
      </c>
      <c r="Q12" s="109"/>
      <c r="R12" s="109"/>
      <c r="S12" s="109"/>
      <c r="T12" s="41"/>
      <c r="U12" s="41"/>
      <c r="V12" s="41">
        <v>3</v>
      </c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0">
        <v>42.5</v>
      </c>
      <c r="D13" s="35"/>
      <c r="E13" s="10">
        <v>40</v>
      </c>
      <c r="F13" s="80"/>
      <c r="G13" s="27" t="s">
        <v>9</v>
      </c>
      <c r="H13" s="112">
        <v>3</v>
      </c>
      <c r="I13" s="112">
        <v>3</v>
      </c>
      <c r="J13" s="112">
        <v>2</v>
      </c>
      <c r="K13" s="112">
        <v>3</v>
      </c>
      <c r="L13" s="112">
        <v>3</v>
      </c>
      <c r="M13" s="112">
        <v>2</v>
      </c>
      <c r="N13" s="112">
        <v>2</v>
      </c>
      <c r="O13" s="112">
        <v>3</v>
      </c>
      <c r="P13" s="112">
        <v>2</v>
      </c>
      <c r="Q13" s="109"/>
      <c r="R13" s="109"/>
      <c r="S13" s="109"/>
      <c r="T13" s="41"/>
      <c r="U13" s="41"/>
      <c r="V13" s="41">
        <v>3</v>
      </c>
      <c r="W13" s="41">
        <v>2</v>
      </c>
      <c r="X13" s="93"/>
    </row>
    <row r="14" spans="1:24" ht="24.75" customHeight="1">
      <c r="A14" s="4">
        <v>4</v>
      </c>
      <c r="B14" s="14">
        <v>170804230007</v>
      </c>
      <c r="C14" s="10">
        <v>32.5</v>
      </c>
      <c r="D14" s="35"/>
      <c r="E14" s="10">
        <v>43.333333333333336</v>
      </c>
      <c r="F14" s="80"/>
      <c r="G14" s="27" t="s">
        <v>53</v>
      </c>
      <c r="H14" s="112">
        <v>3</v>
      </c>
      <c r="I14" s="112">
        <v>3</v>
      </c>
      <c r="J14" s="112">
        <v>3</v>
      </c>
      <c r="K14" s="112">
        <v>3</v>
      </c>
      <c r="L14" s="112">
        <v>2</v>
      </c>
      <c r="M14" s="112">
        <v>3</v>
      </c>
      <c r="N14" s="112">
        <v>3</v>
      </c>
      <c r="O14" s="112">
        <v>3</v>
      </c>
      <c r="P14" s="112">
        <v>3</v>
      </c>
      <c r="Q14" s="112"/>
      <c r="R14" s="112"/>
      <c r="S14" s="112"/>
      <c r="T14" s="41"/>
      <c r="U14" s="41"/>
      <c r="V14" s="41">
        <v>3</v>
      </c>
      <c r="W14" s="41">
        <v>3</v>
      </c>
      <c r="X14" s="112"/>
    </row>
    <row r="15" spans="1:24" ht="24.75" customHeight="1">
      <c r="A15" s="4">
        <v>5</v>
      </c>
      <c r="B15" s="14">
        <v>170804230008</v>
      </c>
      <c r="C15" s="10">
        <v>40</v>
      </c>
      <c r="D15" s="10"/>
      <c r="E15" s="10">
        <v>41.66666666666667</v>
      </c>
      <c r="F15" s="76"/>
      <c r="G15" s="27" t="s">
        <v>43</v>
      </c>
      <c r="H15" s="20">
        <f>AVERAGE(H11:H14)</f>
        <v>3</v>
      </c>
      <c r="I15" s="20">
        <f aca="true" t="shared" si="0" ref="I15:W15">AVERAGE(I11:I14)</f>
        <v>3</v>
      </c>
      <c r="J15" s="20">
        <f t="shared" si="0"/>
        <v>2.75</v>
      </c>
      <c r="K15" s="20">
        <f t="shared" si="0"/>
        <v>2.75</v>
      </c>
      <c r="L15" s="20">
        <f t="shared" si="0"/>
        <v>2.5</v>
      </c>
      <c r="M15" s="20">
        <f t="shared" si="0"/>
        <v>2.75</v>
      </c>
      <c r="N15" s="20">
        <f t="shared" si="0"/>
        <v>2.5</v>
      </c>
      <c r="O15" s="20">
        <f t="shared" si="0"/>
        <v>2.5</v>
      </c>
      <c r="P15" s="20">
        <f t="shared" si="0"/>
        <v>2.5</v>
      </c>
      <c r="Q15" s="20"/>
      <c r="R15" s="20"/>
      <c r="S15" s="20"/>
      <c r="T15" s="20"/>
      <c r="U15" s="20"/>
      <c r="V15" s="20">
        <f t="shared" si="0"/>
        <v>3</v>
      </c>
      <c r="W15" s="20">
        <f t="shared" si="0"/>
        <v>2.5</v>
      </c>
      <c r="X15" s="20"/>
    </row>
    <row r="16" spans="1:24" ht="35.25" customHeight="1">
      <c r="A16" s="4">
        <v>6</v>
      </c>
      <c r="B16" s="14">
        <v>170804230009</v>
      </c>
      <c r="C16" s="10">
        <v>40</v>
      </c>
      <c r="D16" s="10"/>
      <c r="E16" s="10">
        <v>36.666666666666664</v>
      </c>
      <c r="F16" s="33"/>
      <c r="G16" s="107" t="s">
        <v>45</v>
      </c>
      <c r="H16" s="85">
        <f>(78.57*H15)/100</f>
        <v>2.3571</v>
      </c>
      <c r="I16" s="85">
        <f aca="true" t="shared" si="1" ref="I16:W16">(78.57*I15)/100</f>
        <v>2.3571</v>
      </c>
      <c r="J16" s="85">
        <f t="shared" si="1"/>
        <v>2.160675</v>
      </c>
      <c r="K16" s="85">
        <f t="shared" si="1"/>
        <v>2.160675</v>
      </c>
      <c r="L16" s="85">
        <f t="shared" si="1"/>
        <v>1.9642499999999998</v>
      </c>
      <c r="M16" s="85">
        <f t="shared" si="1"/>
        <v>2.160675</v>
      </c>
      <c r="N16" s="85">
        <f t="shared" si="1"/>
        <v>1.9642499999999998</v>
      </c>
      <c r="O16" s="85">
        <f t="shared" si="1"/>
        <v>1.9642499999999998</v>
      </c>
      <c r="P16" s="85">
        <f t="shared" si="1"/>
        <v>1.9642499999999998</v>
      </c>
      <c r="Q16" s="85"/>
      <c r="R16" s="85"/>
      <c r="S16" s="85"/>
      <c r="T16" s="85"/>
      <c r="U16" s="85"/>
      <c r="V16" s="85">
        <f t="shared" si="1"/>
        <v>2.3571</v>
      </c>
      <c r="W16" s="85">
        <f t="shared" si="1"/>
        <v>1.9642499999999998</v>
      </c>
      <c r="X16" s="85"/>
    </row>
    <row r="17" spans="1:25" ht="37.5" customHeight="1">
      <c r="A17" s="4">
        <v>7</v>
      </c>
      <c r="B17" s="14">
        <v>170804230010</v>
      </c>
      <c r="C17" s="10">
        <v>30</v>
      </c>
      <c r="D17" s="10"/>
      <c r="E17" s="10">
        <v>30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22.5</v>
      </c>
      <c r="D18" s="10"/>
      <c r="E18" s="10">
        <v>48.333333333333336</v>
      </c>
      <c r="F18" s="33"/>
    </row>
    <row r="19" spans="1:22" ht="40.5" customHeight="1">
      <c r="A19" s="4">
        <v>9</v>
      </c>
      <c r="B19" s="14">
        <v>170804230012</v>
      </c>
      <c r="C19" s="10">
        <v>22.5</v>
      </c>
      <c r="D19" s="10"/>
      <c r="E19" s="10">
        <v>45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/>
      <c r="D20" s="10"/>
      <c r="E20" s="10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30</v>
      </c>
      <c r="D21" s="10"/>
      <c r="E21" s="10">
        <v>43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35</v>
      </c>
      <c r="D22" s="10"/>
      <c r="E22" s="10">
        <v>40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/>
      <c r="D23" s="10"/>
      <c r="E23" s="10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38</v>
      </c>
      <c r="D24" s="70"/>
      <c r="E24" s="10">
        <v>40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228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48" customHeight="1">
      <c r="A4" s="139" t="s">
        <v>229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230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64.29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60.715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35.38461538461539</v>
      </c>
      <c r="D11" s="10">
        <f>COUNTIF(C11:C24,"&gt;="&amp;D10)</f>
        <v>8</v>
      </c>
      <c r="E11" s="10">
        <v>37.05882352941177</v>
      </c>
      <c r="F11" s="32">
        <f>COUNTIF(E11:E24,"&gt;="&amp;F10)</f>
        <v>9</v>
      </c>
      <c r="G11" s="27" t="s">
        <v>6</v>
      </c>
      <c r="H11" s="109">
        <v>3</v>
      </c>
      <c r="I11" s="109">
        <v>1</v>
      </c>
      <c r="J11" s="109">
        <v>2</v>
      </c>
      <c r="K11" s="109">
        <v>2</v>
      </c>
      <c r="L11" s="109"/>
      <c r="M11" s="109">
        <v>1</v>
      </c>
      <c r="N11" s="109"/>
      <c r="O11" s="109">
        <v>1</v>
      </c>
      <c r="P11" s="109">
        <v>1</v>
      </c>
      <c r="Q11" s="109"/>
      <c r="R11" s="109"/>
      <c r="S11" s="109"/>
      <c r="T11" s="109">
        <v>3</v>
      </c>
      <c r="U11" s="109">
        <v>3</v>
      </c>
      <c r="V11" s="109"/>
      <c r="W11" s="40"/>
      <c r="X11" s="41"/>
    </row>
    <row r="12" spans="1:24" ht="24.75" customHeight="1">
      <c r="A12" s="4">
        <v>2</v>
      </c>
      <c r="B12" s="14">
        <v>170804230004</v>
      </c>
      <c r="C12" s="10">
        <v>34.61538461538461</v>
      </c>
      <c r="D12" s="61">
        <f>(8/14)*100</f>
        <v>57.14285714285714</v>
      </c>
      <c r="E12" s="10">
        <v>35.294117647058826</v>
      </c>
      <c r="F12" s="81">
        <f>(9/14)*100</f>
        <v>64.28571428571429</v>
      </c>
      <c r="G12" s="27" t="s">
        <v>7</v>
      </c>
      <c r="H12" s="112">
        <v>3</v>
      </c>
      <c r="I12" s="112">
        <v>3</v>
      </c>
      <c r="J12" s="109">
        <v>2</v>
      </c>
      <c r="K12" s="109">
        <v>1</v>
      </c>
      <c r="L12" s="109">
        <v>1</v>
      </c>
      <c r="M12" s="109">
        <v>1</v>
      </c>
      <c r="N12" s="109"/>
      <c r="O12" s="109">
        <v>1</v>
      </c>
      <c r="P12" s="109">
        <v>1</v>
      </c>
      <c r="Q12" s="109"/>
      <c r="R12" s="109"/>
      <c r="S12" s="109"/>
      <c r="T12" s="109">
        <v>3</v>
      </c>
      <c r="U12" s="109">
        <v>3</v>
      </c>
      <c r="V12" s="109">
        <v>1</v>
      </c>
      <c r="W12" s="40"/>
      <c r="X12" s="41"/>
    </row>
    <row r="13" spans="1:24" ht="24.75" customHeight="1">
      <c r="A13" s="4">
        <v>3</v>
      </c>
      <c r="B13" s="14">
        <v>170804230006</v>
      </c>
      <c r="C13" s="10">
        <v>46.92307692307692</v>
      </c>
      <c r="D13" s="35"/>
      <c r="E13" s="10">
        <v>38.23529411764706</v>
      </c>
      <c r="F13" s="80"/>
      <c r="G13" s="27" t="s">
        <v>9</v>
      </c>
      <c r="H13" s="112">
        <v>3</v>
      </c>
      <c r="I13" s="112">
        <v>3</v>
      </c>
      <c r="J13" s="109">
        <v>2</v>
      </c>
      <c r="K13" s="109">
        <v>1</v>
      </c>
      <c r="L13" s="109">
        <v>1</v>
      </c>
      <c r="M13" s="109">
        <v>1</v>
      </c>
      <c r="N13" s="109"/>
      <c r="O13" s="109">
        <v>1</v>
      </c>
      <c r="P13" s="109">
        <v>1</v>
      </c>
      <c r="Q13" s="109"/>
      <c r="R13" s="109"/>
      <c r="S13" s="109"/>
      <c r="T13" s="109">
        <v>3</v>
      </c>
      <c r="U13" s="109">
        <v>3</v>
      </c>
      <c r="V13" s="109">
        <v>1</v>
      </c>
      <c r="W13" s="40"/>
      <c r="X13" s="93"/>
    </row>
    <row r="14" spans="1:24" ht="24.75" customHeight="1">
      <c r="A14" s="4">
        <v>4</v>
      </c>
      <c r="B14" s="14">
        <v>170804230007</v>
      </c>
      <c r="C14" s="10">
        <v>35.38461538461539</v>
      </c>
      <c r="D14" s="35"/>
      <c r="E14" s="10">
        <v>36.470588235294116</v>
      </c>
      <c r="F14" s="80"/>
      <c r="G14" s="27" t="s">
        <v>43</v>
      </c>
      <c r="H14" s="20">
        <f>AVERAGE(H11:H13)</f>
        <v>3</v>
      </c>
      <c r="I14" s="20">
        <f aca="true" t="shared" si="0" ref="I14:V14">AVERAGE(I11:I13)</f>
        <v>2.3333333333333335</v>
      </c>
      <c r="J14" s="20">
        <f t="shared" si="0"/>
        <v>2</v>
      </c>
      <c r="K14" s="20">
        <f t="shared" si="0"/>
        <v>1.3333333333333333</v>
      </c>
      <c r="L14" s="20">
        <f t="shared" si="0"/>
        <v>1</v>
      </c>
      <c r="M14" s="20">
        <f t="shared" si="0"/>
        <v>1</v>
      </c>
      <c r="N14" s="20"/>
      <c r="O14" s="20">
        <f t="shared" si="0"/>
        <v>1</v>
      </c>
      <c r="P14" s="20">
        <f t="shared" si="0"/>
        <v>1</v>
      </c>
      <c r="Q14" s="20"/>
      <c r="R14" s="20"/>
      <c r="S14" s="20"/>
      <c r="T14" s="20">
        <f t="shared" si="0"/>
        <v>3</v>
      </c>
      <c r="U14" s="20">
        <f t="shared" si="0"/>
        <v>3</v>
      </c>
      <c r="V14" s="20">
        <f t="shared" si="0"/>
        <v>1</v>
      </c>
      <c r="W14" s="20"/>
      <c r="X14" s="20"/>
    </row>
    <row r="15" spans="1:24" ht="24.75" customHeight="1">
      <c r="A15" s="4">
        <v>5</v>
      </c>
      <c r="B15" s="14">
        <v>170804230008</v>
      </c>
      <c r="C15" s="10">
        <v>32.30769230769231</v>
      </c>
      <c r="D15" s="10"/>
      <c r="E15" s="10">
        <v>31.76470588235294</v>
      </c>
      <c r="F15" s="76"/>
      <c r="G15" s="107" t="s">
        <v>45</v>
      </c>
      <c r="H15" s="85">
        <f>(60.72*H14)/100</f>
        <v>1.8215999999999999</v>
      </c>
      <c r="I15" s="85">
        <f aca="true" t="shared" si="1" ref="I15:V15">(60.72*I14)/100</f>
        <v>1.4168</v>
      </c>
      <c r="J15" s="85">
        <f t="shared" si="1"/>
        <v>1.2144</v>
      </c>
      <c r="K15" s="85">
        <f t="shared" si="1"/>
        <v>0.8096</v>
      </c>
      <c r="L15" s="85">
        <f t="shared" si="1"/>
        <v>0.6072</v>
      </c>
      <c r="M15" s="85">
        <f t="shared" si="1"/>
        <v>0.6072</v>
      </c>
      <c r="N15" s="85"/>
      <c r="O15" s="85">
        <f t="shared" si="1"/>
        <v>0.6072</v>
      </c>
      <c r="P15" s="85">
        <f t="shared" si="1"/>
        <v>0.6072</v>
      </c>
      <c r="Q15" s="85"/>
      <c r="R15" s="85"/>
      <c r="S15" s="85"/>
      <c r="T15" s="85">
        <f t="shared" si="1"/>
        <v>1.8215999999999999</v>
      </c>
      <c r="U15" s="85">
        <f t="shared" si="1"/>
        <v>1.8215999999999999</v>
      </c>
      <c r="V15" s="85">
        <f t="shared" si="1"/>
        <v>0.6072</v>
      </c>
      <c r="W15" s="85"/>
      <c r="X15" s="85"/>
    </row>
    <row r="16" spans="1:6" ht="35.25" customHeight="1">
      <c r="A16" s="4">
        <v>6</v>
      </c>
      <c r="B16" s="14">
        <v>170804230009</v>
      </c>
      <c r="C16" s="10">
        <v>28.46153846153846</v>
      </c>
      <c r="D16" s="10"/>
      <c r="E16" s="10">
        <v>22.35294117647059</v>
      </c>
      <c r="F16" s="33"/>
    </row>
    <row r="17" spans="1:25" ht="37.5" customHeight="1">
      <c r="A17" s="4">
        <v>7</v>
      </c>
      <c r="B17" s="14">
        <v>170804230010</v>
      </c>
      <c r="C17" s="10">
        <v>26.923076923076923</v>
      </c>
      <c r="D17" s="10"/>
      <c r="E17" s="10">
        <v>36.470588235294116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0">
        <v>29.230769230769234</v>
      </c>
      <c r="D18" s="10"/>
      <c r="E18" s="10">
        <v>17.058823529411764</v>
      </c>
      <c r="F18" s="33"/>
    </row>
    <row r="19" spans="1:22" ht="40.5" customHeight="1">
      <c r="A19" s="4">
        <v>9</v>
      </c>
      <c r="B19" s="14">
        <v>170804230012</v>
      </c>
      <c r="C19" s="10">
        <v>29.230769230769234</v>
      </c>
      <c r="D19" s="10"/>
      <c r="E19" s="10">
        <v>12.941176470588237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/>
      <c r="D20" s="10"/>
      <c r="E20" s="10"/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38.46153846153847</v>
      </c>
      <c r="D21" s="10"/>
      <c r="E21" s="10">
        <v>37.05882352941177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30</v>
      </c>
      <c r="D22" s="10"/>
      <c r="E22" s="10">
        <v>37.64705882352941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/>
      <c r="D23" s="10"/>
      <c r="E23" s="10"/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30.76923076923077</v>
      </c>
      <c r="D24" s="70"/>
      <c r="E24" s="10">
        <v>34.705882352941174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8">
      <selection activeCell="H16" sqref="H16:X16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79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65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80</v>
      </c>
      <c r="B5" s="137"/>
      <c r="C5" s="137"/>
      <c r="D5" s="137"/>
      <c r="E5" s="138"/>
      <c r="F5" s="30"/>
      <c r="G5" s="40" t="s">
        <v>30</v>
      </c>
      <c r="H5" s="35">
        <v>100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42.86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71.43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58</v>
      </c>
      <c r="D9" s="17"/>
      <c r="E9" s="17" t="s">
        <v>58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22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40.76923076923077</v>
      </c>
      <c r="D11" s="10">
        <f>COUNTIF(C11:C24,"&gt;="&amp;D10)</f>
        <v>14</v>
      </c>
      <c r="E11" s="10">
        <v>32.35294117647059</v>
      </c>
      <c r="F11" s="32">
        <f>COUNTIF(E11:E24,"&gt;="&amp;F10)</f>
        <v>6</v>
      </c>
      <c r="G11" s="27" t="s">
        <v>6</v>
      </c>
      <c r="H11" s="40">
        <v>3</v>
      </c>
      <c r="I11" s="40">
        <v>3</v>
      </c>
      <c r="J11" s="41">
        <v>3</v>
      </c>
      <c r="K11" s="41">
        <v>3</v>
      </c>
      <c r="L11" s="41"/>
      <c r="M11" s="41">
        <v>2</v>
      </c>
      <c r="N11" s="40"/>
      <c r="O11" s="40"/>
      <c r="P11" s="40"/>
      <c r="Q11" s="86"/>
      <c r="R11" s="48"/>
      <c r="S11" s="48"/>
      <c r="T11" s="41">
        <v>3</v>
      </c>
      <c r="U11" s="41">
        <v>2</v>
      </c>
      <c r="V11" s="41">
        <v>1</v>
      </c>
      <c r="W11" s="40"/>
      <c r="X11" s="41"/>
    </row>
    <row r="12" spans="1:24" ht="24.75" customHeight="1">
      <c r="A12" s="4">
        <v>2</v>
      </c>
      <c r="B12" s="14">
        <v>170804230004</v>
      </c>
      <c r="C12" s="10">
        <v>43.84615384615385</v>
      </c>
      <c r="D12" s="61">
        <f>(14/14)*100</f>
        <v>100</v>
      </c>
      <c r="E12" s="10">
        <v>32.35294117647059</v>
      </c>
      <c r="F12" s="81">
        <f>(6/14)*100</f>
        <v>42.857142857142854</v>
      </c>
      <c r="G12" s="27" t="s">
        <v>7</v>
      </c>
      <c r="H12" s="79">
        <v>3</v>
      </c>
      <c r="I12" s="79">
        <v>3</v>
      </c>
      <c r="J12" s="41">
        <v>3</v>
      </c>
      <c r="K12" s="41">
        <v>3</v>
      </c>
      <c r="L12" s="41"/>
      <c r="M12" s="41">
        <v>2</v>
      </c>
      <c r="N12" s="40"/>
      <c r="O12" s="40"/>
      <c r="P12" s="40"/>
      <c r="Q12" s="87"/>
      <c r="R12" s="25"/>
      <c r="S12" s="25"/>
      <c r="T12" s="41">
        <v>3</v>
      </c>
      <c r="U12" s="41">
        <v>2</v>
      </c>
      <c r="V12" s="41">
        <v>1</v>
      </c>
      <c r="W12" s="40"/>
      <c r="X12" s="41"/>
    </row>
    <row r="13" spans="1:24" ht="24.75" customHeight="1">
      <c r="A13" s="4">
        <v>3</v>
      </c>
      <c r="B13" s="14">
        <v>170804230006</v>
      </c>
      <c r="C13" s="10">
        <v>43.84615384615385</v>
      </c>
      <c r="D13" s="35"/>
      <c r="E13" s="10">
        <v>24.705882352941178</v>
      </c>
      <c r="F13" s="80"/>
      <c r="G13" s="27" t="s">
        <v>9</v>
      </c>
      <c r="H13" s="79">
        <v>3</v>
      </c>
      <c r="I13" s="79">
        <v>1</v>
      </c>
      <c r="J13" s="41">
        <v>3</v>
      </c>
      <c r="K13" s="41">
        <v>3</v>
      </c>
      <c r="L13" s="41"/>
      <c r="M13" s="41">
        <v>1</v>
      </c>
      <c r="N13" s="40"/>
      <c r="O13" s="40"/>
      <c r="P13" s="40"/>
      <c r="Q13" s="87"/>
      <c r="R13" s="25"/>
      <c r="S13" s="25"/>
      <c r="T13" s="41">
        <v>3</v>
      </c>
      <c r="U13" s="41">
        <v>2</v>
      </c>
      <c r="V13" s="41">
        <v>1</v>
      </c>
      <c r="W13" s="40"/>
      <c r="X13" s="41"/>
    </row>
    <row r="14" spans="1:24" ht="24.75" customHeight="1">
      <c r="A14" s="4">
        <v>4</v>
      </c>
      <c r="B14" s="14">
        <v>170804230007</v>
      </c>
      <c r="C14" s="10">
        <v>46.15384615384615</v>
      </c>
      <c r="D14" s="35"/>
      <c r="E14" s="10">
        <v>37.05882352941177</v>
      </c>
      <c r="F14" s="80"/>
      <c r="G14" s="27" t="s">
        <v>53</v>
      </c>
      <c r="H14" s="79">
        <v>3</v>
      </c>
      <c r="I14" s="79">
        <v>1</v>
      </c>
      <c r="J14" s="41"/>
      <c r="K14" s="41">
        <v>3</v>
      </c>
      <c r="L14" s="41"/>
      <c r="M14" s="41"/>
      <c r="N14" s="40"/>
      <c r="O14" s="40"/>
      <c r="P14" s="40"/>
      <c r="Q14" s="79"/>
      <c r="R14" s="79"/>
      <c r="S14" s="79"/>
      <c r="T14" s="41">
        <v>3</v>
      </c>
      <c r="U14" s="41">
        <v>2</v>
      </c>
      <c r="V14" s="41">
        <v>1</v>
      </c>
      <c r="W14" s="40"/>
      <c r="X14" s="79"/>
    </row>
    <row r="15" spans="1:24" ht="24.75" customHeight="1">
      <c r="A15" s="4">
        <v>5</v>
      </c>
      <c r="B15" s="14">
        <v>170804230008</v>
      </c>
      <c r="C15" s="10">
        <v>40.76923076923077</v>
      </c>
      <c r="D15" s="10"/>
      <c r="E15" s="10">
        <v>20.588235294117645</v>
      </c>
      <c r="F15" s="76"/>
      <c r="G15" s="27" t="s">
        <v>43</v>
      </c>
      <c r="H15" s="95">
        <f>AVERAGE(H11:H14)</f>
        <v>3</v>
      </c>
      <c r="I15" s="95">
        <f>AVERAGE(I11:I14)</f>
        <v>2</v>
      </c>
      <c r="J15" s="95">
        <f>AVERAGE(J11:J14)</f>
        <v>3</v>
      </c>
      <c r="K15" s="95">
        <f>AVERAGE(K11:K14)</f>
        <v>3</v>
      </c>
      <c r="L15" s="95"/>
      <c r="M15" s="95">
        <f>AVERAGE(M11:M14)</f>
        <v>1.6666666666666667</v>
      </c>
      <c r="N15" s="95"/>
      <c r="O15" s="95"/>
      <c r="P15" s="95"/>
      <c r="Q15" s="95"/>
      <c r="R15" s="95"/>
      <c r="S15" s="95"/>
      <c r="T15" s="95">
        <f>AVERAGE(T11:T14)</f>
        <v>3</v>
      </c>
      <c r="U15" s="95">
        <f>AVERAGE(U11:U14)</f>
        <v>2</v>
      </c>
      <c r="V15" s="95">
        <f>AVERAGE(V11:V14)</f>
        <v>1</v>
      </c>
      <c r="W15" s="95"/>
      <c r="X15" s="95"/>
    </row>
    <row r="16" spans="1:24" ht="35.25" customHeight="1">
      <c r="A16" s="4">
        <v>6</v>
      </c>
      <c r="B16" s="14">
        <v>170804230009</v>
      </c>
      <c r="C16" s="10">
        <v>40</v>
      </c>
      <c r="D16" s="10"/>
      <c r="E16" s="10">
        <v>16.470588235294116</v>
      </c>
      <c r="F16" s="33"/>
      <c r="G16" s="96" t="s">
        <v>45</v>
      </c>
      <c r="H16" s="97">
        <f>(71.43*H15)/100</f>
        <v>2.1429</v>
      </c>
      <c r="I16" s="97">
        <f>(71.43*I15)/100</f>
        <v>1.4286</v>
      </c>
      <c r="J16" s="97">
        <f>(71.43*J15)/100</f>
        <v>2.1429</v>
      </c>
      <c r="K16" s="97">
        <f>(71.43*K15)/100</f>
        <v>2.1429</v>
      </c>
      <c r="L16" s="97"/>
      <c r="M16" s="97">
        <f>(71.43*M15)/100</f>
        <v>1.1905000000000001</v>
      </c>
      <c r="N16" s="97"/>
      <c r="O16" s="97"/>
      <c r="P16" s="97"/>
      <c r="Q16" s="97"/>
      <c r="R16" s="97"/>
      <c r="S16" s="97"/>
      <c r="T16" s="97">
        <f>(71.43*T15)/100</f>
        <v>2.1429</v>
      </c>
      <c r="U16" s="97">
        <f>(71.43*U15)/100</f>
        <v>1.4286</v>
      </c>
      <c r="V16" s="97">
        <f>(71.43*V15)/100</f>
        <v>0.7143</v>
      </c>
      <c r="W16" s="97"/>
      <c r="X16" s="97"/>
    </row>
    <row r="17" spans="1:25" ht="37.5" customHeight="1">
      <c r="A17" s="4">
        <v>7</v>
      </c>
      <c r="B17" s="14">
        <v>170804230010</v>
      </c>
      <c r="C17" s="10">
        <v>43.84615384615385</v>
      </c>
      <c r="D17" s="10"/>
      <c r="E17" s="10">
        <v>31.176470588235293</v>
      </c>
      <c r="F17" s="33"/>
      <c r="Y17" s="55"/>
    </row>
    <row r="18" spans="1:6" ht="24.75" customHeight="1">
      <c r="A18" s="4">
        <v>8</v>
      </c>
      <c r="B18" s="14">
        <v>170804230011</v>
      </c>
      <c r="C18" s="10">
        <v>36.15384615384615</v>
      </c>
      <c r="D18" s="10"/>
      <c r="E18" s="10">
        <v>14.117647058823529</v>
      </c>
      <c r="F18" s="33"/>
    </row>
    <row r="19" spans="1:22" ht="40.5" customHeight="1">
      <c r="A19" s="4">
        <v>9</v>
      </c>
      <c r="B19" s="14">
        <v>170804230012</v>
      </c>
      <c r="C19" s="10">
        <v>31.538461538461537</v>
      </c>
      <c r="D19" s="10"/>
      <c r="E19" s="10">
        <v>16.470588235294116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40.76923076923077</v>
      </c>
      <c r="D20" s="10"/>
      <c r="E20" s="10">
        <v>20.588235294117645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44.61538461538462</v>
      </c>
      <c r="D21" s="10"/>
      <c r="E21" s="10">
        <v>28.235294117647058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44.61538461538462</v>
      </c>
      <c r="D22" s="10"/>
      <c r="E22" s="10">
        <v>32.94117647058823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39.23076923076923</v>
      </c>
      <c r="D23" s="10"/>
      <c r="E23" s="10">
        <v>24.705882352941178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48.46153846153846</v>
      </c>
      <c r="D24" s="70"/>
      <c r="E24" s="10">
        <v>31.76470588235294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7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231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48" customHeight="1">
      <c r="A4" s="139" t="s">
        <v>232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233</v>
      </c>
      <c r="B5" s="137"/>
      <c r="C5" s="137"/>
      <c r="D5" s="137"/>
      <c r="E5" s="138"/>
      <c r="F5" s="30"/>
      <c r="G5" s="40" t="s">
        <v>30</v>
      </c>
      <c r="H5" s="35">
        <v>100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100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100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25">
        <v>44</v>
      </c>
      <c r="D11" s="10">
        <f>COUNTIF(C11:C24,"&gt;="&amp;D10)</f>
        <v>14</v>
      </c>
      <c r="E11" s="125">
        <v>43</v>
      </c>
      <c r="F11" s="32">
        <f>COUNTIF(E11:E24,"&gt;="&amp;F10)</f>
        <v>14</v>
      </c>
      <c r="G11" s="27" t="s">
        <v>6</v>
      </c>
      <c r="H11" s="128">
        <v>3</v>
      </c>
      <c r="I11" s="129">
        <v>3</v>
      </c>
      <c r="J11" s="129">
        <v>3</v>
      </c>
      <c r="K11" s="129"/>
      <c r="L11" s="129"/>
      <c r="M11" s="129"/>
      <c r="N11" s="129"/>
      <c r="O11" s="129">
        <v>2</v>
      </c>
      <c r="P11" s="129"/>
      <c r="Q11" s="109"/>
      <c r="R11" s="109"/>
      <c r="S11" s="109"/>
      <c r="T11" s="41">
        <v>3</v>
      </c>
      <c r="U11" s="41"/>
      <c r="V11" s="41">
        <v>3</v>
      </c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125">
        <v>45</v>
      </c>
      <c r="D12" s="61">
        <f>(14/14)*100</f>
        <v>100</v>
      </c>
      <c r="E12" s="125">
        <v>46</v>
      </c>
      <c r="F12" s="81">
        <f>(14/14)*100</f>
        <v>100</v>
      </c>
      <c r="G12" s="27" t="s">
        <v>7</v>
      </c>
      <c r="H12" s="128">
        <v>3</v>
      </c>
      <c r="I12" s="128">
        <v>3</v>
      </c>
      <c r="J12" s="129"/>
      <c r="K12" s="129"/>
      <c r="L12" s="129"/>
      <c r="M12" s="129"/>
      <c r="N12" s="129"/>
      <c r="O12" s="129">
        <v>2</v>
      </c>
      <c r="P12" s="129"/>
      <c r="Q12" s="109"/>
      <c r="R12" s="109"/>
      <c r="S12" s="109"/>
      <c r="T12" s="41">
        <v>3</v>
      </c>
      <c r="U12" s="41"/>
      <c r="V12" s="41">
        <v>3</v>
      </c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125">
        <v>45</v>
      </c>
      <c r="D13" s="35"/>
      <c r="E13" s="125">
        <v>46</v>
      </c>
      <c r="F13" s="80"/>
      <c r="G13" s="27" t="s">
        <v>9</v>
      </c>
      <c r="H13" s="128">
        <v>3</v>
      </c>
      <c r="I13" s="128">
        <v>3</v>
      </c>
      <c r="J13" s="129"/>
      <c r="K13" s="129"/>
      <c r="L13" s="129">
        <v>2</v>
      </c>
      <c r="M13" s="129">
        <v>2</v>
      </c>
      <c r="N13" s="129"/>
      <c r="O13" s="129">
        <v>3</v>
      </c>
      <c r="P13" s="129"/>
      <c r="Q13" s="109"/>
      <c r="R13" s="109"/>
      <c r="S13" s="109"/>
      <c r="T13" s="41">
        <v>2</v>
      </c>
      <c r="U13" s="41"/>
      <c r="V13" s="41">
        <v>3</v>
      </c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125">
        <v>44</v>
      </c>
      <c r="D14" s="35"/>
      <c r="E14" s="125">
        <v>44</v>
      </c>
      <c r="F14" s="80"/>
      <c r="G14" s="27" t="s">
        <v>43</v>
      </c>
      <c r="H14" s="20">
        <f>AVERAGE(H11:H13)</f>
        <v>3</v>
      </c>
      <c r="I14" s="20">
        <f aca="true" t="shared" si="0" ref="I14:W14">AVERAGE(I11:I13)</f>
        <v>3</v>
      </c>
      <c r="J14" s="20">
        <f t="shared" si="0"/>
        <v>3</v>
      </c>
      <c r="K14" s="20"/>
      <c r="L14" s="20">
        <f t="shared" si="0"/>
        <v>2</v>
      </c>
      <c r="M14" s="20">
        <f t="shared" si="0"/>
        <v>2</v>
      </c>
      <c r="N14" s="20"/>
      <c r="O14" s="20">
        <f t="shared" si="0"/>
        <v>2.3333333333333335</v>
      </c>
      <c r="P14" s="20"/>
      <c r="Q14" s="20"/>
      <c r="R14" s="20"/>
      <c r="S14" s="20"/>
      <c r="T14" s="20">
        <f t="shared" si="0"/>
        <v>2.6666666666666665</v>
      </c>
      <c r="U14" s="20"/>
      <c r="V14" s="20">
        <f t="shared" si="0"/>
        <v>3</v>
      </c>
      <c r="W14" s="20">
        <f t="shared" si="0"/>
        <v>3</v>
      </c>
      <c r="X14" s="20"/>
    </row>
    <row r="15" spans="1:24" ht="24.75" customHeight="1">
      <c r="A15" s="4">
        <v>5</v>
      </c>
      <c r="B15" s="14">
        <v>170804230008</v>
      </c>
      <c r="C15" s="125">
        <v>43</v>
      </c>
      <c r="D15" s="10"/>
      <c r="E15" s="125">
        <v>42</v>
      </c>
      <c r="F15" s="76"/>
      <c r="G15" s="107" t="s">
        <v>45</v>
      </c>
      <c r="H15" s="85">
        <f>(100*H14)/100</f>
        <v>3</v>
      </c>
      <c r="I15" s="85">
        <f aca="true" t="shared" si="1" ref="I15:W15">(100*I14)/100</f>
        <v>3</v>
      </c>
      <c r="J15" s="85">
        <f t="shared" si="1"/>
        <v>3</v>
      </c>
      <c r="K15" s="85"/>
      <c r="L15" s="85">
        <f t="shared" si="1"/>
        <v>2</v>
      </c>
      <c r="M15" s="85">
        <f t="shared" si="1"/>
        <v>2</v>
      </c>
      <c r="N15" s="85"/>
      <c r="O15" s="85">
        <f t="shared" si="1"/>
        <v>2.3333333333333335</v>
      </c>
      <c r="P15" s="85"/>
      <c r="Q15" s="85"/>
      <c r="R15" s="85"/>
      <c r="S15" s="85"/>
      <c r="T15" s="85">
        <f t="shared" si="1"/>
        <v>2.666666666666666</v>
      </c>
      <c r="U15" s="85"/>
      <c r="V15" s="85">
        <f t="shared" si="1"/>
        <v>3</v>
      </c>
      <c r="W15" s="85">
        <f t="shared" si="1"/>
        <v>3</v>
      </c>
      <c r="X15" s="85"/>
    </row>
    <row r="16" spans="1:6" ht="35.25" customHeight="1">
      <c r="A16" s="4">
        <v>6</v>
      </c>
      <c r="B16" s="14">
        <v>170804230009</v>
      </c>
      <c r="C16" s="125">
        <v>43</v>
      </c>
      <c r="D16" s="10"/>
      <c r="E16" s="125">
        <v>44</v>
      </c>
      <c r="F16" s="33"/>
    </row>
    <row r="17" spans="1:25" ht="37.5" customHeight="1">
      <c r="A17" s="4">
        <v>7</v>
      </c>
      <c r="B17" s="14">
        <v>170804230010</v>
      </c>
      <c r="C17" s="125">
        <v>41</v>
      </c>
      <c r="D17" s="10"/>
      <c r="E17" s="125">
        <v>42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25">
        <v>41</v>
      </c>
      <c r="D18" s="10"/>
      <c r="E18" s="125">
        <v>40</v>
      </c>
      <c r="F18" s="33"/>
    </row>
    <row r="19" spans="1:22" ht="40.5" customHeight="1">
      <c r="A19" s="4">
        <v>9</v>
      </c>
      <c r="B19" s="14">
        <v>170804230012</v>
      </c>
      <c r="C19" s="125">
        <v>41</v>
      </c>
      <c r="D19" s="10"/>
      <c r="E19" s="125">
        <v>40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25">
        <v>42</v>
      </c>
      <c r="D20" s="10"/>
      <c r="E20" s="125">
        <v>41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25">
        <v>45</v>
      </c>
      <c r="D21" s="10"/>
      <c r="E21" s="125">
        <v>46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25">
        <v>44</v>
      </c>
      <c r="D22" s="10"/>
      <c r="E22" s="125">
        <v>45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25">
        <v>42</v>
      </c>
      <c r="D23" s="10"/>
      <c r="E23" s="125">
        <v>42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25">
        <v>45</v>
      </c>
      <c r="D24" s="70"/>
      <c r="E24" s="125">
        <v>46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A13">
      <selection activeCell="K19" sqref="K19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234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48" customHeight="1">
      <c r="A4" s="139" t="s">
        <v>235</v>
      </c>
      <c r="B4" s="140"/>
      <c r="C4" s="140"/>
      <c r="D4" s="140"/>
      <c r="E4" s="140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233</v>
      </c>
      <c r="B5" s="137"/>
      <c r="C5" s="137"/>
      <c r="D5" s="137"/>
      <c r="E5" s="138"/>
      <c r="F5" s="30"/>
      <c r="G5" s="40" t="s">
        <v>30</v>
      </c>
      <c r="H5" s="35">
        <v>92.86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92.86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92.86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236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(0.6*50)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30">
        <v>43</v>
      </c>
      <c r="D11" s="10">
        <f>COUNTIF(C11:C24,"&gt;="&amp;D10)</f>
        <v>13</v>
      </c>
      <c r="E11" s="130">
        <v>43</v>
      </c>
      <c r="F11" s="32">
        <f>COUNTIF(E11:E24,"&gt;="&amp;F10)</f>
        <v>13</v>
      </c>
      <c r="G11" s="27" t="s">
        <v>6</v>
      </c>
      <c r="H11" s="128">
        <v>3</v>
      </c>
      <c r="I11" s="129">
        <v>3</v>
      </c>
      <c r="J11" s="129">
        <v>3</v>
      </c>
      <c r="K11" s="129"/>
      <c r="L11" s="129"/>
      <c r="M11" s="129"/>
      <c r="N11" s="129"/>
      <c r="O11" s="129">
        <v>2</v>
      </c>
      <c r="P11" s="129"/>
      <c r="Q11" s="109"/>
      <c r="R11" s="109"/>
      <c r="S11" s="109"/>
      <c r="T11" s="41">
        <v>3</v>
      </c>
      <c r="U11" s="41"/>
      <c r="V11" s="41">
        <v>3</v>
      </c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130">
        <v>45</v>
      </c>
      <c r="D12" s="61">
        <f>(13/14)*100</f>
        <v>92.85714285714286</v>
      </c>
      <c r="E12" s="130">
        <v>45</v>
      </c>
      <c r="F12" s="81">
        <f>(13/14)*100</f>
        <v>92.85714285714286</v>
      </c>
      <c r="G12" s="27" t="s">
        <v>7</v>
      </c>
      <c r="H12" s="128">
        <v>3</v>
      </c>
      <c r="I12" s="128">
        <v>3</v>
      </c>
      <c r="J12" s="129"/>
      <c r="K12" s="129"/>
      <c r="L12" s="129"/>
      <c r="M12" s="129"/>
      <c r="N12" s="129"/>
      <c r="O12" s="129">
        <v>2</v>
      </c>
      <c r="P12" s="129"/>
      <c r="Q12" s="109"/>
      <c r="R12" s="109"/>
      <c r="S12" s="109"/>
      <c r="T12" s="41">
        <v>3</v>
      </c>
      <c r="U12" s="41"/>
      <c r="V12" s="41">
        <v>3</v>
      </c>
      <c r="W12" s="41">
        <v>3</v>
      </c>
      <c r="X12" s="41"/>
    </row>
    <row r="13" spans="1:24" ht="24.75" customHeight="1">
      <c r="A13" s="4">
        <v>3</v>
      </c>
      <c r="B13" s="14">
        <v>170804230006</v>
      </c>
      <c r="C13" s="130">
        <v>45</v>
      </c>
      <c r="D13" s="35"/>
      <c r="E13" s="130">
        <v>45</v>
      </c>
      <c r="F13" s="80"/>
      <c r="G13" s="27" t="s">
        <v>9</v>
      </c>
      <c r="H13" s="128">
        <v>3</v>
      </c>
      <c r="I13" s="128">
        <v>3</v>
      </c>
      <c r="J13" s="129"/>
      <c r="K13" s="129"/>
      <c r="L13" s="129">
        <v>2</v>
      </c>
      <c r="M13" s="129">
        <v>2</v>
      </c>
      <c r="N13" s="129"/>
      <c r="O13" s="129">
        <v>3</v>
      </c>
      <c r="P13" s="129"/>
      <c r="Q13" s="109"/>
      <c r="R13" s="109"/>
      <c r="S13" s="109"/>
      <c r="T13" s="41">
        <v>2</v>
      </c>
      <c r="U13" s="41"/>
      <c r="V13" s="41">
        <v>3</v>
      </c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130">
        <v>45</v>
      </c>
      <c r="D14" s="35"/>
      <c r="E14" s="130">
        <v>44</v>
      </c>
      <c r="F14" s="80"/>
      <c r="G14" s="27" t="s">
        <v>43</v>
      </c>
      <c r="H14" s="20">
        <f>AVERAGE(H11:H13)</f>
        <v>3</v>
      </c>
      <c r="I14" s="20">
        <f aca="true" t="shared" si="0" ref="I14:W14">AVERAGE(I11:I13)</f>
        <v>3</v>
      </c>
      <c r="J14" s="20">
        <f t="shared" si="0"/>
        <v>3</v>
      </c>
      <c r="K14" s="20"/>
      <c r="L14" s="20">
        <f t="shared" si="0"/>
        <v>2</v>
      </c>
      <c r="M14" s="20">
        <f t="shared" si="0"/>
        <v>2</v>
      </c>
      <c r="N14" s="20"/>
      <c r="O14" s="20">
        <f t="shared" si="0"/>
        <v>2.3333333333333335</v>
      </c>
      <c r="P14" s="20"/>
      <c r="Q14" s="20"/>
      <c r="R14" s="20"/>
      <c r="S14" s="20"/>
      <c r="T14" s="20">
        <f t="shared" si="0"/>
        <v>2.6666666666666665</v>
      </c>
      <c r="U14" s="20"/>
      <c r="V14" s="20">
        <f t="shared" si="0"/>
        <v>3</v>
      </c>
      <c r="W14" s="20">
        <f t="shared" si="0"/>
        <v>3</v>
      </c>
      <c r="X14" s="20"/>
    </row>
    <row r="15" spans="1:24" ht="24.75" customHeight="1">
      <c r="A15" s="4">
        <v>5</v>
      </c>
      <c r="B15" s="14">
        <v>170804230008</v>
      </c>
      <c r="C15" s="130">
        <v>43</v>
      </c>
      <c r="D15" s="10"/>
      <c r="E15" s="130">
        <v>43</v>
      </c>
      <c r="F15" s="76"/>
      <c r="G15" s="107" t="s">
        <v>45</v>
      </c>
      <c r="H15" s="85">
        <f>(92.86*H14)/100</f>
        <v>2.7858</v>
      </c>
      <c r="I15" s="85">
        <f aca="true" t="shared" si="1" ref="I15:W15">(92.86*I14)/100</f>
        <v>2.7858</v>
      </c>
      <c r="J15" s="85">
        <f t="shared" si="1"/>
        <v>2.7858</v>
      </c>
      <c r="K15" s="85"/>
      <c r="L15" s="85">
        <f t="shared" si="1"/>
        <v>1.8572</v>
      </c>
      <c r="M15" s="85">
        <f t="shared" si="1"/>
        <v>1.8572</v>
      </c>
      <c r="N15" s="85"/>
      <c r="O15" s="85">
        <f t="shared" si="1"/>
        <v>2.1667333333333336</v>
      </c>
      <c r="P15" s="85"/>
      <c r="Q15" s="85"/>
      <c r="R15" s="85"/>
      <c r="S15" s="85"/>
      <c r="T15" s="85">
        <f t="shared" si="1"/>
        <v>2.4762666666666666</v>
      </c>
      <c r="U15" s="85"/>
      <c r="V15" s="85">
        <f t="shared" si="1"/>
        <v>2.7858</v>
      </c>
      <c r="W15" s="85">
        <f t="shared" si="1"/>
        <v>2.7858</v>
      </c>
      <c r="X15" s="85"/>
    </row>
    <row r="16" spans="1:6" ht="35.25" customHeight="1">
      <c r="A16" s="4">
        <v>6</v>
      </c>
      <c r="B16" s="14">
        <v>170804230009</v>
      </c>
      <c r="C16" s="130">
        <v>45</v>
      </c>
      <c r="D16" s="10"/>
      <c r="E16" s="130">
        <v>43</v>
      </c>
      <c r="F16" s="33"/>
    </row>
    <row r="17" spans="1:25" ht="37.5" customHeight="1">
      <c r="A17" s="4">
        <v>7</v>
      </c>
      <c r="B17" s="14">
        <v>170804230010</v>
      </c>
      <c r="C17" s="130">
        <v>42</v>
      </c>
      <c r="D17" s="10"/>
      <c r="E17" s="130">
        <v>44</v>
      </c>
      <c r="F17" s="33"/>
      <c r="G17" s="1"/>
      <c r="Y17" s="55"/>
    </row>
    <row r="18" spans="1:6" ht="24.75" customHeight="1">
      <c r="A18" s="4">
        <v>8</v>
      </c>
      <c r="B18" s="14">
        <v>170804230011</v>
      </c>
      <c r="C18" s="130">
        <v>40</v>
      </c>
      <c r="D18" s="10"/>
      <c r="E18" s="130">
        <v>40</v>
      </c>
      <c r="F18" s="33"/>
    </row>
    <row r="19" spans="1:22" ht="40.5" customHeight="1">
      <c r="A19" s="4">
        <v>9</v>
      </c>
      <c r="B19" s="14">
        <v>170804230012</v>
      </c>
      <c r="C19" s="130">
        <v>41</v>
      </c>
      <c r="D19" s="10"/>
      <c r="E19" s="130">
        <v>40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30">
        <v>43</v>
      </c>
      <c r="D20" s="10"/>
      <c r="E20" s="130">
        <v>44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30">
        <v>44</v>
      </c>
      <c r="D21" s="10"/>
      <c r="E21" s="130">
        <v>45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30">
        <v>44</v>
      </c>
      <c r="D22" s="10"/>
      <c r="E22" s="130">
        <v>46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30">
        <v>0</v>
      </c>
      <c r="D23" s="10"/>
      <c r="E23" s="130">
        <v>0</v>
      </c>
      <c r="F23" s="33"/>
      <c r="H23" s="108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30">
        <v>45</v>
      </c>
      <c r="D24" s="70"/>
      <c r="E24" s="130">
        <v>45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I23:J23"/>
    <mergeCell ref="A1:E1"/>
    <mergeCell ref="G1:M1"/>
    <mergeCell ref="A2:E2"/>
    <mergeCell ref="A3:E3"/>
    <mergeCell ref="O3:W7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8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86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87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88</v>
      </c>
      <c r="B5" s="137"/>
      <c r="C5" s="137"/>
      <c r="D5" s="137"/>
      <c r="E5" s="138"/>
      <c r="F5" s="30"/>
      <c r="G5" s="40" t="s">
        <v>30</v>
      </c>
      <c r="H5" s="35">
        <v>85.71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50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67.85499999999999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22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30.76923076923077</v>
      </c>
      <c r="D11" s="10">
        <f>COUNTIF(C11:C24,"&gt;="&amp;D10)</f>
        <v>12</v>
      </c>
      <c r="E11" s="10">
        <v>29.411764705882355</v>
      </c>
      <c r="F11" s="32">
        <f>COUNTIF(E11:E24,"&gt;="&amp;F10)</f>
        <v>7</v>
      </c>
      <c r="G11" s="27" t="s">
        <v>6</v>
      </c>
      <c r="H11" s="40">
        <v>3</v>
      </c>
      <c r="I11" s="40">
        <v>3</v>
      </c>
      <c r="J11" s="41">
        <v>3</v>
      </c>
      <c r="K11" s="41">
        <v>3</v>
      </c>
      <c r="L11" s="41"/>
      <c r="M11" s="41">
        <v>2</v>
      </c>
      <c r="N11" s="40"/>
      <c r="O11" s="40"/>
      <c r="P11" s="40"/>
      <c r="Q11" s="86"/>
      <c r="R11" s="48"/>
      <c r="S11" s="48"/>
      <c r="T11" s="94">
        <v>3</v>
      </c>
      <c r="U11" s="94">
        <v>2</v>
      </c>
      <c r="V11" s="94">
        <v>1</v>
      </c>
      <c r="W11" s="40"/>
      <c r="X11" s="41"/>
    </row>
    <row r="12" spans="1:24" ht="24.75" customHeight="1">
      <c r="A12" s="4">
        <v>2</v>
      </c>
      <c r="B12" s="14">
        <v>170804230004</v>
      </c>
      <c r="C12" s="10">
        <v>33.84615384615385</v>
      </c>
      <c r="D12" s="61">
        <f>(12/14)*100</f>
        <v>85.71428571428571</v>
      </c>
      <c r="E12" s="10">
        <v>29.411764705882355</v>
      </c>
      <c r="F12" s="81">
        <f>(7/14)*100</f>
        <v>50</v>
      </c>
      <c r="G12" s="27" t="s">
        <v>7</v>
      </c>
      <c r="H12" s="79">
        <v>3</v>
      </c>
      <c r="I12" s="79">
        <v>2</v>
      </c>
      <c r="J12" s="41">
        <v>3</v>
      </c>
      <c r="K12" s="41">
        <v>3</v>
      </c>
      <c r="L12" s="41"/>
      <c r="M12" s="41">
        <v>1</v>
      </c>
      <c r="N12" s="40"/>
      <c r="O12" s="40"/>
      <c r="P12" s="40"/>
      <c r="Q12" s="87"/>
      <c r="R12" s="25"/>
      <c r="S12" s="25"/>
      <c r="T12" s="94">
        <v>3</v>
      </c>
      <c r="U12" s="94">
        <v>2</v>
      </c>
      <c r="V12" s="94">
        <v>1</v>
      </c>
      <c r="W12" s="40"/>
      <c r="X12" s="41"/>
    </row>
    <row r="13" spans="1:24" ht="24.75" customHeight="1">
      <c r="A13" s="4">
        <v>3</v>
      </c>
      <c r="B13" s="14">
        <v>170804230006</v>
      </c>
      <c r="C13" s="10">
        <v>34.61538461538461</v>
      </c>
      <c r="D13" s="35"/>
      <c r="E13" s="10">
        <v>8.823529411764707</v>
      </c>
      <c r="F13" s="80"/>
      <c r="G13" s="27" t="s">
        <v>9</v>
      </c>
      <c r="H13" s="79">
        <v>3</v>
      </c>
      <c r="I13" s="79">
        <v>3</v>
      </c>
      <c r="J13" s="41">
        <v>3</v>
      </c>
      <c r="K13" s="41">
        <v>3</v>
      </c>
      <c r="L13" s="41"/>
      <c r="M13" s="41">
        <v>2</v>
      </c>
      <c r="N13" s="40"/>
      <c r="O13" s="40"/>
      <c r="P13" s="40"/>
      <c r="Q13" s="87"/>
      <c r="R13" s="25"/>
      <c r="S13" s="25"/>
      <c r="T13" s="94">
        <v>3</v>
      </c>
      <c r="U13" s="94">
        <v>2</v>
      </c>
      <c r="V13" s="94">
        <v>1</v>
      </c>
      <c r="W13" s="40"/>
      <c r="X13" s="41"/>
    </row>
    <row r="14" spans="1:24" ht="24.75" customHeight="1">
      <c r="A14" s="4">
        <v>4</v>
      </c>
      <c r="B14" s="14">
        <v>170804230007</v>
      </c>
      <c r="C14" s="10">
        <v>38.46153846153847</v>
      </c>
      <c r="D14" s="35"/>
      <c r="E14" s="10">
        <v>39.411764705882355</v>
      </c>
      <c r="F14" s="80"/>
      <c r="G14" s="27" t="s">
        <v>53</v>
      </c>
      <c r="H14" s="79">
        <v>3</v>
      </c>
      <c r="I14" s="79">
        <v>3</v>
      </c>
      <c r="J14" s="41">
        <v>3</v>
      </c>
      <c r="K14" s="41">
        <v>3</v>
      </c>
      <c r="L14" s="41"/>
      <c r="M14" s="41">
        <v>2</v>
      </c>
      <c r="N14" s="40"/>
      <c r="O14" s="40"/>
      <c r="P14" s="40"/>
      <c r="Q14" s="79"/>
      <c r="R14" s="79"/>
      <c r="S14" s="79"/>
      <c r="T14" s="94">
        <v>3</v>
      </c>
      <c r="U14" s="94">
        <v>2</v>
      </c>
      <c r="V14" s="94">
        <v>1</v>
      </c>
      <c r="W14" s="40"/>
      <c r="X14" s="79"/>
    </row>
    <row r="15" spans="1:24" ht="24.75" customHeight="1">
      <c r="A15" s="4">
        <v>5</v>
      </c>
      <c r="B15" s="14">
        <v>170804230008</v>
      </c>
      <c r="C15" s="10">
        <v>30.76923076923077</v>
      </c>
      <c r="D15" s="10"/>
      <c r="E15" s="10">
        <v>10</v>
      </c>
      <c r="F15" s="76"/>
      <c r="G15" s="27" t="s">
        <v>54</v>
      </c>
      <c r="H15" s="79">
        <v>3</v>
      </c>
      <c r="I15" s="79">
        <v>1</v>
      </c>
      <c r="J15" s="41">
        <v>3</v>
      </c>
      <c r="K15" s="41">
        <v>3</v>
      </c>
      <c r="L15" s="41"/>
      <c r="M15" s="41">
        <v>1</v>
      </c>
      <c r="N15" s="79"/>
      <c r="O15" s="79"/>
      <c r="P15" s="79"/>
      <c r="Q15" s="79"/>
      <c r="R15" s="79"/>
      <c r="S15" s="79"/>
      <c r="T15" s="94">
        <v>3</v>
      </c>
      <c r="U15" s="94">
        <v>2</v>
      </c>
      <c r="V15" s="94">
        <v>1</v>
      </c>
      <c r="W15" s="79"/>
      <c r="X15" s="79"/>
    </row>
    <row r="16" spans="1:24" ht="35.25" customHeight="1">
      <c r="A16" s="4">
        <v>6</v>
      </c>
      <c r="B16" s="14">
        <v>170804230009</v>
      </c>
      <c r="C16" s="10">
        <v>30</v>
      </c>
      <c r="D16" s="10"/>
      <c r="E16" s="10">
        <v>27.647058823529413</v>
      </c>
      <c r="F16" s="33"/>
      <c r="G16" s="27" t="s">
        <v>43</v>
      </c>
      <c r="H16" s="95">
        <f>AVERAGE(H11:H15)</f>
        <v>3</v>
      </c>
      <c r="I16" s="95">
        <f>AVERAGE(I11:I15)</f>
        <v>2.4</v>
      </c>
      <c r="J16" s="95">
        <f>AVERAGE(J11:J15)</f>
        <v>3</v>
      </c>
      <c r="K16" s="95">
        <f>AVERAGE(K11:K15)</f>
        <v>3</v>
      </c>
      <c r="L16" s="95"/>
      <c r="M16" s="95">
        <f>AVERAGE(M11:M15)</f>
        <v>1.6</v>
      </c>
      <c r="N16" s="95"/>
      <c r="O16" s="95"/>
      <c r="P16" s="95"/>
      <c r="Q16" s="95"/>
      <c r="R16" s="95"/>
      <c r="S16" s="95"/>
      <c r="T16" s="95">
        <f>AVERAGE(T11:T15)</f>
        <v>3</v>
      </c>
      <c r="U16" s="95">
        <f>AVERAGE(U11:U15)</f>
        <v>2</v>
      </c>
      <c r="V16" s="95">
        <f>AVERAGE(V11:V15)</f>
        <v>1</v>
      </c>
      <c r="W16" s="95"/>
      <c r="X16" s="95"/>
    </row>
    <row r="17" spans="1:25" ht="37.5" customHeight="1">
      <c r="A17" s="4">
        <v>7</v>
      </c>
      <c r="B17" s="14">
        <v>170804230010</v>
      </c>
      <c r="C17" s="10">
        <v>39.23076923076923</v>
      </c>
      <c r="D17" s="10"/>
      <c r="E17" s="10">
        <v>39.411764705882355</v>
      </c>
      <c r="F17" s="33"/>
      <c r="G17" s="96" t="s">
        <v>45</v>
      </c>
      <c r="H17" s="97">
        <f>(67.86*H16)/100</f>
        <v>2.0358</v>
      </c>
      <c r="I17" s="97">
        <f>(67.86*I16)/100</f>
        <v>1.62864</v>
      </c>
      <c r="J17" s="97">
        <f>(67.86*J16)/100</f>
        <v>2.0358</v>
      </c>
      <c r="K17" s="97">
        <f>(67.86*K16)/100</f>
        <v>2.0358</v>
      </c>
      <c r="L17" s="97"/>
      <c r="M17" s="97">
        <f>(67.86*M16)/100</f>
        <v>1.08576</v>
      </c>
      <c r="N17" s="97"/>
      <c r="O17" s="97"/>
      <c r="P17" s="97"/>
      <c r="Q17" s="97"/>
      <c r="R17" s="97"/>
      <c r="S17" s="97"/>
      <c r="T17" s="97">
        <f>(67.86*T16)/100</f>
        <v>2.0358</v>
      </c>
      <c r="U17" s="97">
        <f>(67.86*U16)/100</f>
        <v>1.3572</v>
      </c>
      <c r="V17" s="97">
        <f>(67.86*V16)/100</f>
        <v>0.6786</v>
      </c>
      <c r="W17" s="97"/>
      <c r="X17" s="97"/>
      <c r="Y17" s="55"/>
    </row>
    <row r="18" spans="1:6" ht="24.75" customHeight="1">
      <c r="A18" s="4">
        <v>8</v>
      </c>
      <c r="B18" s="14">
        <v>170804230011</v>
      </c>
      <c r="C18" s="10">
        <v>26.923076923076923</v>
      </c>
      <c r="D18" s="10"/>
      <c r="E18" s="10">
        <v>28.823529411764703</v>
      </c>
      <c r="F18" s="33"/>
    </row>
    <row r="19" spans="1:22" ht="40.5" customHeight="1">
      <c r="A19" s="4">
        <v>9</v>
      </c>
      <c r="B19" s="14">
        <v>170804230012</v>
      </c>
      <c r="C19" s="10">
        <v>26.923076923076923</v>
      </c>
      <c r="D19" s="10"/>
      <c r="E19" s="10">
        <v>22.941176470588236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32.30769230769231</v>
      </c>
      <c r="D20" s="10"/>
      <c r="E20" s="10">
        <v>31.176470588235293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38.46153846153847</v>
      </c>
      <c r="D21" s="10"/>
      <c r="E21" s="10">
        <v>34.11764705882353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38.46153846153847</v>
      </c>
      <c r="D22" s="10"/>
      <c r="E22" s="10">
        <v>33.52941176470588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0">
        <v>30.76923076923077</v>
      </c>
      <c r="D23" s="10"/>
      <c r="E23" s="10">
        <v>31.176470588235293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38.46153846153847</v>
      </c>
      <c r="D24" s="70"/>
      <c r="E24" s="10">
        <v>37.05882352941177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6"/>
  <sheetViews>
    <sheetView zoomScale="60" zoomScaleNormal="60" zoomScalePageLayoutView="0" workbookViewId="0" topLeftCell="B9">
      <selection activeCell="H15" sqref="H15:X15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81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66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82</v>
      </c>
      <c r="B5" s="137"/>
      <c r="C5" s="137"/>
      <c r="D5" s="137"/>
      <c r="E5" s="138"/>
      <c r="F5" s="30"/>
      <c r="G5" s="40" t="s">
        <v>30</v>
      </c>
      <c r="H5" s="35">
        <v>57.14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42.86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50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47</v>
      </c>
      <c r="I8" s="38"/>
    </row>
    <row r="9" spans="2:23" ht="24.75" customHeight="1">
      <c r="B9" s="5" t="s">
        <v>5</v>
      </c>
      <c r="C9" s="17" t="s">
        <v>29</v>
      </c>
      <c r="D9" s="17"/>
      <c r="E9" s="17" t="s">
        <v>29</v>
      </c>
      <c r="F9" s="31"/>
      <c r="H9" s="36"/>
      <c r="I9" s="36"/>
      <c r="W9" s="21"/>
    </row>
    <row r="10" spans="1:24" s="2" customFormat="1" ht="24.75" customHeight="1" thickBo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22"/>
      <c r="H10" s="88" t="s">
        <v>11</v>
      </c>
      <c r="I10" s="88" t="s">
        <v>13</v>
      </c>
      <c r="J10" s="104" t="s">
        <v>14</v>
      </c>
      <c r="K10" s="104" t="s">
        <v>15</v>
      </c>
      <c r="L10" s="104" t="s">
        <v>16</v>
      </c>
      <c r="M10" s="104" t="s">
        <v>17</v>
      </c>
      <c r="N10" s="104" t="s">
        <v>18</v>
      </c>
      <c r="O10" s="104" t="s">
        <v>19</v>
      </c>
      <c r="P10" s="104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 thickBot="1">
      <c r="A11" s="4">
        <v>1</v>
      </c>
      <c r="B11" s="14">
        <v>170804230001</v>
      </c>
      <c r="C11" s="15">
        <v>30.76923076923077</v>
      </c>
      <c r="D11" s="10">
        <f>COUNTIF(C11:C24,"&gt;="&amp;D10)</f>
        <v>8</v>
      </c>
      <c r="E11" s="10">
        <v>27.647058823529413</v>
      </c>
      <c r="F11" s="32">
        <f>COUNTIF(E11:E24,"&gt;="&amp;F10)</f>
        <v>6</v>
      </c>
      <c r="G11" s="27" t="s">
        <v>6</v>
      </c>
      <c r="H11" s="83">
        <v>3</v>
      </c>
      <c r="I11" s="84">
        <v>3</v>
      </c>
      <c r="J11" s="84">
        <v>3</v>
      </c>
      <c r="K11" s="84">
        <v>2</v>
      </c>
      <c r="L11" s="84">
        <v>3</v>
      </c>
      <c r="M11" s="84">
        <v>3</v>
      </c>
      <c r="N11" s="84">
        <v>2</v>
      </c>
      <c r="O11" s="84">
        <v>3</v>
      </c>
      <c r="P11" s="84">
        <v>3</v>
      </c>
      <c r="Q11" s="86"/>
      <c r="R11" s="48"/>
      <c r="S11" s="48"/>
      <c r="T11" s="84">
        <v>3</v>
      </c>
      <c r="U11" s="84">
        <v>3</v>
      </c>
      <c r="V11" s="84">
        <v>3</v>
      </c>
      <c r="W11" s="84">
        <v>3</v>
      </c>
      <c r="X11" s="41"/>
    </row>
    <row r="12" spans="1:24" ht="24.75" customHeight="1" thickBot="1">
      <c r="A12" s="4">
        <v>2</v>
      </c>
      <c r="B12" s="14">
        <v>170804230004</v>
      </c>
      <c r="C12" s="15">
        <v>32.30769230769231</v>
      </c>
      <c r="D12" s="61">
        <f>(8/14)*100</f>
        <v>57.14285714285714</v>
      </c>
      <c r="E12" s="10">
        <v>37.05882352941177</v>
      </c>
      <c r="F12" s="81">
        <f>(6/14)*100</f>
        <v>42.857142857142854</v>
      </c>
      <c r="G12" s="27" t="s">
        <v>7</v>
      </c>
      <c r="H12" s="83">
        <v>3</v>
      </c>
      <c r="I12" s="84">
        <v>3</v>
      </c>
      <c r="J12" s="84">
        <v>3</v>
      </c>
      <c r="K12" s="84">
        <v>2</v>
      </c>
      <c r="L12" s="84">
        <v>3</v>
      </c>
      <c r="M12" s="84">
        <v>3</v>
      </c>
      <c r="N12" s="84">
        <v>2</v>
      </c>
      <c r="O12" s="84">
        <v>3</v>
      </c>
      <c r="P12" s="84">
        <v>3</v>
      </c>
      <c r="Q12" s="87"/>
      <c r="R12" s="25"/>
      <c r="S12" s="25"/>
      <c r="T12" s="84">
        <v>3</v>
      </c>
      <c r="U12" s="84">
        <v>3</v>
      </c>
      <c r="V12" s="84">
        <v>3</v>
      </c>
      <c r="W12" s="84">
        <v>3</v>
      </c>
      <c r="X12" s="41"/>
    </row>
    <row r="13" spans="1:24" ht="24.75" customHeight="1" thickBot="1">
      <c r="A13" s="4">
        <v>3</v>
      </c>
      <c r="B13" s="14">
        <v>170804230006</v>
      </c>
      <c r="C13" s="15">
        <v>30</v>
      </c>
      <c r="D13" s="35"/>
      <c r="E13" s="10">
        <v>33.52941176470588</v>
      </c>
      <c r="F13" s="80"/>
      <c r="G13" s="27" t="s">
        <v>9</v>
      </c>
      <c r="H13" s="83">
        <v>3</v>
      </c>
      <c r="I13" s="84">
        <v>3</v>
      </c>
      <c r="J13" s="84">
        <v>3</v>
      </c>
      <c r="K13" s="84">
        <v>2</v>
      </c>
      <c r="L13" s="84">
        <v>3</v>
      </c>
      <c r="M13" s="84">
        <v>3</v>
      </c>
      <c r="N13" s="84">
        <v>2</v>
      </c>
      <c r="O13" s="84">
        <v>3</v>
      </c>
      <c r="P13" s="84">
        <v>3</v>
      </c>
      <c r="Q13" s="87"/>
      <c r="R13" s="25"/>
      <c r="S13" s="25"/>
      <c r="T13" s="84">
        <v>3</v>
      </c>
      <c r="U13" s="84">
        <v>3</v>
      </c>
      <c r="V13" s="84">
        <v>3</v>
      </c>
      <c r="W13" s="84">
        <v>3</v>
      </c>
      <c r="X13" s="41"/>
    </row>
    <row r="14" spans="1:24" ht="24.75" customHeight="1">
      <c r="A14" s="4">
        <v>4</v>
      </c>
      <c r="B14" s="14">
        <v>170804230007</v>
      </c>
      <c r="C14" s="15">
        <v>42.30769230769231</v>
      </c>
      <c r="D14" s="35"/>
      <c r="E14" s="10">
        <v>43.529411764705884</v>
      </c>
      <c r="F14" s="80"/>
      <c r="G14" s="27" t="s">
        <v>43</v>
      </c>
      <c r="H14" s="95">
        <f>AVERAGE(H11:H13)</f>
        <v>3</v>
      </c>
      <c r="I14" s="95">
        <f aca="true" t="shared" si="0" ref="I14:O14">AVERAGE(I11:I13)</f>
        <v>3</v>
      </c>
      <c r="J14" s="95">
        <f t="shared" si="0"/>
        <v>3</v>
      </c>
      <c r="K14" s="95">
        <f t="shared" si="0"/>
        <v>2</v>
      </c>
      <c r="L14" s="95">
        <f t="shared" si="0"/>
        <v>3</v>
      </c>
      <c r="M14" s="95">
        <f t="shared" si="0"/>
        <v>3</v>
      </c>
      <c r="N14" s="95">
        <f t="shared" si="0"/>
        <v>2</v>
      </c>
      <c r="O14" s="95">
        <f t="shared" si="0"/>
        <v>3</v>
      </c>
      <c r="P14" s="95">
        <f>AVERAGE(P11:P13)</f>
        <v>3</v>
      </c>
      <c r="Q14" s="95"/>
      <c r="R14" s="95"/>
      <c r="S14" s="95"/>
      <c r="T14" s="95">
        <f>AVERAGE(T11:T13)</f>
        <v>3</v>
      </c>
      <c r="U14" s="95">
        <f>AVERAGE(U11:U13)</f>
        <v>3</v>
      </c>
      <c r="V14" s="95">
        <f>AVERAGE(V11:V13)</f>
        <v>3</v>
      </c>
      <c r="W14" s="95">
        <f>AVERAGE(W11:W13)</f>
        <v>3</v>
      </c>
      <c r="X14" s="95"/>
    </row>
    <row r="15" spans="1:24" ht="24.75" customHeight="1">
      <c r="A15" s="4">
        <v>5</v>
      </c>
      <c r="B15" s="14">
        <v>170804230008</v>
      </c>
      <c r="C15" s="15">
        <v>26.923076923076923</v>
      </c>
      <c r="D15" s="10"/>
      <c r="E15" s="10">
        <v>26.47058823529412</v>
      </c>
      <c r="F15" s="76"/>
      <c r="G15" s="96" t="s">
        <v>45</v>
      </c>
      <c r="H15" s="97">
        <f>(50*H14)/100</f>
        <v>1.5</v>
      </c>
      <c r="I15" s="97">
        <f aca="true" t="shared" si="1" ref="I15:W15">(50*I14)/100</f>
        <v>1.5</v>
      </c>
      <c r="J15" s="97">
        <f t="shared" si="1"/>
        <v>1.5</v>
      </c>
      <c r="K15" s="97">
        <f t="shared" si="1"/>
        <v>1</v>
      </c>
      <c r="L15" s="97">
        <f t="shared" si="1"/>
        <v>1.5</v>
      </c>
      <c r="M15" s="97">
        <f t="shared" si="1"/>
        <v>1.5</v>
      </c>
      <c r="N15" s="97">
        <f t="shared" si="1"/>
        <v>1</v>
      </c>
      <c r="O15" s="97">
        <f t="shared" si="1"/>
        <v>1.5</v>
      </c>
      <c r="P15" s="97">
        <f t="shared" si="1"/>
        <v>1.5</v>
      </c>
      <c r="Q15" s="97"/>
      <c r="R15" s="97"/>
      <c r="S15" s="97"/>
      <c r="T15" s="97">
        <f t="shared" si="1"/>
        <v>1.5</v>
      </c>
      <c r="U15" s="97">
        <f t="shared" si="1"/>
        <v>1.5</v>
      </c>
      <c r="V15" s="97">
        <f t="shared" si="1"/>
        <v>1.5</v>
      </c>
      <c r="W15" s="97">
        <f t="shared" si="1"/>
        <v>1.5</v>
      </c>
      <c r="X15" s="97"/>
    </row>
    <row r="16" spans="1:6" ht="35.25" customHeight="1">
      <c r="A16" s="4">
        <v>6</v>
      </c>
      <c r="B16" s="14">
        <v>170804230009</v>
      </c>
      <c r="C16" s="15">
        <v>26.923076923076923</v>
      </c>
      <c r="D16" s="10"/>
      <c r="E16" s="10">
        <v>15.88235294117647</v>
      </c>
      <c r="F16" s="33"/>
    </row>
    <row r="17" spans="1:25" ht="37.5" customHeight="1">
      <c r="A17" s="4">
        <v>7</v>
      </c>
      <c r="B17" s="14">
        <v>170804230010</v>
      </c>
      <c r="C17" s="15">
        <v>28.46153846153846</v>
      </c>
      <c r="D17" s="10"/>
      <c r="E17" s="10">
        <v>28.235294117647058</v>
      </c>
      <c r="F17" s="33"/>
      <c r="Y17" s="55"/>
    </row>
    <row r="18" spans="1:6" ht="24.75" customHeight="1">
      <c r="A18" s="4">
        <v>8</v>
      </c>
      <c r="B18" s="14">
        <v>170804230011</v>
      </c>
      <c r="C18" s="15">
        <v>26.923076923076923</v>
      </c>
      <c r="D18" s="10"/>
      <c r="E18" s="10">
        <v>11.176470588235295</v>
      </c>
      <c r="F18" s="33"/>
    </row>
    <row r="19" spans="1:22" ht="40.5" customHeight="1">
      <c r="A19" s="4">
        <v>9</v>
      </c>
      <c r="B19" s="14">
        <v>170804230012</v>
      </c>
      <c r="C19" s="15">
        <v>26.153846153846157</v>
      </c>
      <c r="D19" s="10"/>
      <c r="E19" s="10">
        <v>16.470588235294116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5">
        <v>27.692307692307693</v>
      </c>
      <c r="D20" s="10"/>
      <c r="E20" s="10">
        <v>22.941176470588236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5">
        <v>33.84615384615385</v>
      </c>
      <c r="D21" s="10"/>
      <c r="E21" s="10">
        <v>32.35294117647059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5">
        <v>36.15384615384615</v>
      </c>
      <c r="D22" s="10"/>
      <c r="E22" s="10">
        <v>37.64705882352941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15">
        <v>31.538461538461537</v>
      </c>
      <c r="D23" s="10"/>
      <c r="E23" s="10">
        <v>22.941176470588236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5">
        <v>43.07692307692308</v>
      </c>
      <c r="D24" s="70"/>
      <c r="E24" s="10">
        <v>36.470588235294116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6"/>
  <sheetViews>
    <sheetView zoomScale="50" zoomScaleNormal="50" zoomScalePageLayoutView="0" workbookViewId="0" topLeftCell="A13">
      <selection activeCell="H17" sqref="H17:X17"/>
    </sheetView>
  </sheetViews>
  <sheetFormatPr defaultColWidth="5.7109375" defaultRowHeight="15"/>
  <cols>
    <col min="1" max="1" width="12.7109375" style="4" customWidth="1"/>
    <col min="2" max="2" width="20.7109375" style="4" customWidth="1"/>
    <col min="3" max="4" width="17.28125" style="4" customWidth="1"/>
    <col min="5" max="6" width="25.7109375" style="4" customWidth="1"/>
    <col min="7" max="7" width="40.2812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71093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7109375" style="1" customWidth="1"/>
    <col min="247" max="247" width="24.7109375" style="1" customWidth="1"/>
    <col min="248" max="248" width="6.00390625" style="1" bestFit="1" customWidth="1"/>
    <col min="249" max="16384" width="5.7109375" style="1" customWidth="1"/>
  </cols>
  <sheetData>
    <row r="1" spans="1:13" ht="20.25" customHeight="1">
      <c r="A1" s="136" t="s">
        <v>28</v>
      </c>
      <c r="B1" s="137"/>
      <c r="C1" s="137"/>
      <c r="D1" s="137"/>
      <c r="E1" s="138"/>
      <c r="F1" s="29"/>
      <c r="G1" s="132"/>
      <c r="H1" s="132"/>
      <c r="I1" s="132"/>
      <c r="J1" s="132"/>
      <c r="K1" s="132"/>
      <c r="L1" s="132"/>
      <c r="M1" s="132"/>
    </row>
    <row r="2" spans="1:9" ht="19.5" customHeight="1">
      <c r="A2" s="134" t="s">
        <v>0</v>
      </c>
      <c r="B2" s="134"/>
      <c r="C2" s="134"/>
      <c r="D2" s="134"/>
      <c r="E2" s="134"/>
      <c r="F2" s="30"/>
      <c r="G2" s="40" t="s">
        <v>36</v>
      </c>
      <c r="H2" s="41"/>
      <c r="I2" s="38"/>
    </row>
    <row r="3" spans="1:23" ht="43.5" customHeight="1">
      <c r="A3" s="135" t="s">
        <v>68</v>
      </c>
      <c r="B3" s="134"/>
      <c r="C3" s="134"/>
      <c r="D3" s="134"/>
      <c r="E3" s="134"/>
      <c r="F3" s="30"/>
      <c r="G3" s="40" t="s">
        <v>38</v>
      </c>
      <c r="H3" s="41"/>
      <c r="I3" s="50" t="s">
        <v>46</v>
      </c>
      <c r="K3" s="43" t="s">
        <v>41</v>
      </c>
      <c r="L3" s="43" t="s">
        <v>48</v>
      </c>
      <c r="N3" s="43" t="s">
        <v>42</v>
      </c>
      <c r="O3" s="131" t="s">
        <v>27</v>
      </c>
      <c r="P3" s="131"/>
      <c r="Q3" s="131"/>
      <c r="R3" s="131"/>
      <c r="S3" s="131"/>
      <c r="T3" s="131"/>
      <c r="U3" s="131"/>
      <c r="V3" s="131"/>
      <c r="W3" s="131"/>
    </row>
    <row r="4" spans="1:23" ht="32.25" customHeight="1">
      <c r="A4" s="135" t="s">
        <v>67</v>
      </c>
      <c r="B4" s="134"/>
      <c r="C4" s="134"/>
      <c r="D4" s="134"/>
      <c r="E4" s="134"/>
      <c r="F4" s="30"/>
      <c r="G4" s="40" t="s">
        <v>37</v>
      </c>
      <c r="H4" s="41"/>
      <c r="I4" s="38"/>
      <c r="K4" s="44" t="s">
        <v>32</v>
      </c>
      <c r="L4" s="44">
        <v>3</v>
      </c>
      <c r="N4" s="62">
        <v>3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20.25" customHeight="1">
      <c r="A5" s="136" t="s">
        <v>69</v>
      </c>
      <c r="B5" s="137"/>
      <c r="C5" s="137"/>
      <c r="D5" s="137"/>
      <c r="E5" s="138"/>
      <c r="F5" s="30"/>
      <c r="G5" s="40" t="s">
        <v>30</v>
      </c>
      <c r="H5" s="35">
        <v>64.29</v>
      </c>
      <c r="I5" s="38"/>
      <c r="K5" s="45" t="s">
        <v>33</v>
      </c>
      <c r="L5" s="45">
        <v>2</v>
      </c>
      <c r="N5" s="63">
        <v>2</v>
      </c>
      <c r="O5" s="131"/>
      <c r="P5" s="131"/>
      <c r="Q5" s="131"/>
      <c r="R5" s="131"/>
      <c r="S5" s="131"/>
      <c r="T5" s="131"/>
      <c r="U5" s="131"/>
      <c r="V5" s="131"/>
      <c r="W5" s="131"/>
    </row>
    <row r="6" spans="2:23" ht="48.75" customHeight="1">
      <c r="B6" s="24" t="s">
        <v>1</v>
      </c>
      <c r="C6" s="6" t="s">
        <v>49</v>
      </c>
      <c r="D6" s="6" t="s">
        <v>40</v>
      </c>
      <c r="E6" s="6" t="s">
        <v>31</v>
      </c>
      <c r="F6" s="6" t="s">
        <v>40</v>
      </c>
      <c r="G6" s="40" t="s">
        <v>31</v>
      </c>
      <c r="H6" s="82">
        <v>71.43</v>
      </c>
      <c r="I6" s="38"/>
      <c r="K6" s="46" t="s">
        <v>34</v>
      </c>
      <c r="L6" s="46">
        <v>1</v>
      </c>
      <c r="N6" s="64">
        <v>1</v>
      </c>
      <c r="O6" s="131"/>
      <c r="P6" s="131"/>
      <c r="Q6" s="131"/>
      <c r="R6" s="131"/>
      <c r="S6" s="131"/>
      <c r="T6" s="131"/>
      <c r="U6" s="131"/>
      <c r="V6" s="131"/>
      <c r="W6" s="131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39" t="s">
        <v>44</v>
      </c>
      <c r="H7" s="49">
        <f>AVERAGE(H5:H6)</f>
        <v>67.86000000000001</v>
      </c>
      <c r="I7" s="42">
        <v>0.6</v>
      </c>
      <c r="K7" s="47" t="s">
        <v>35</v>
      </c>
      <c r="L7" s="47">
        <v>0</v>
      </c>
      <c r="N7" s="65"/>
      <c r="O7" s="131"/>
      <c r="P7" s="131"/>
      <c r="Q7" s="131"/>
      <c r="R7" s="131"/>
      <c r="S7" s="131"/>
      <c r="T7" s="131"/>
      <c r="U7" s="131"/>
      <c r="V7" s="131"/>
      <c r="W7" s="131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39" t="s">
        <v>39</v>
      </c>
      <c r="H8" s="40" t="s">
        <v>52</v>
      </c>
      <c r="I8" s="38"/>
    </row>
    <row r="9" spans="2:23" ht="24.75" customHeight="1">
      <c r="B9" s="5" t="s">
        <v>5</v>
      </c>
      <c r="C9" s="17" t="s">
        <v>51</v>
      </c>
      <c r="D9" s="17"/>
      <c r="E9" s="17" t="s">
        <v>51</v>
      </c>
      <c r="F9" s="31"/>
      <c r="H9" s="36"/>
      <c r="I9" s="36"/>
      <c r="W9" s="21"/>
    </row>
    <row r="10" spans="1:24" s="2" customFormat="1" ht="24.75" customHeight="1">
      <c r="A10" s="8"/>
      <c r="B10" s="5" t="s">
        <v>8</v>
      </c>
      <c r="C10" s="7">
        <v>50</v>
      </c>
      <c r="D10" s="28">
        <f>(0.6*50)</f>
        <v>30</v>
      </c>
      <c r="E10" s="9">
        <v>50</v>
      </c>
      <c r="F10" s="34">
        <f>0.6*50</f>
        <v>30</v>
      </c>
      <c r="G10" s="106"/>
      <c r="H10" s="12" t="s">
        <v>11</v>
      </c>
      <c r="I10" s="12" t="s">
        <v>13</v>
      </c>
      <c r="J10" s="105" t="s">
        <v>14</v>
      </c>
      <c r="K10" s="105" t="s">
        <v>15</v>
      </c>
      <c r="L10" s="105" t="s">
        <v>16</v>
      </c>
      <c r="M10" s="105" t="s">
        <v>17</v>
      </c>
      <c r="N10" s="105" t="s">
        <v>18</v>
      </c>
      <c r="O10" s="105" t="s">
        <v>19</v>
      </c>
      <c r="P10" s="105" t="s">
        <v>20</v>
      </c>
      <c r="Q10" s="105" t="s">
        <v>21</v>
      </c>
      <c r="R10" s="105" t="s">
        <v>26</v>
      </c>
      <c r="S10" s="105" t="s">
        <v>22</v>
      </c>
      <c r="T10" s="105" t="s">
        <v>23</v>
      </c>
      <c r="U10" s="105" t="s">
        <v>24</v>
      </c>
      <c r="V10" s="105" t="s">
        <v>25</v>
      </c>
      <c r="W10" s="105" t="s">
        <v>55</v>
      </c>
      <c r="X10" s="105" t="s">
        <v>56</v>
      </c>
    </row>
    <row r="11" spans="1:24" ht="24.75" customHeight="1">
      <c r="A11" s="4">
        <v>1</v>
      </c>
      <c r="B11" s="14">
        <v>170804230001</v>
      </c>
      <c r="C11" s="10">
        <v>27.77777777777778</v>
      </c>
      <c r="D11" s="10">
        <f>COUNTIF(C11:C24,"&gt;="&amp;D10)</f>
        <v>9</v>
      </c>
      <c r="E11" s="10">
        <v>31.818181818181817</v>
      </c>
      <c r="F11" s="32">
        <f>COUNTIF(E11:E24,"&gt;="&amp;F10)</f>
        <v>10</v>
      </c>
      <c r="G11" s="27" t="s">
        <v>6</v>
      </c>
      <c r="H11" s="40">
        <v>3</v>
      </c>
      <c r="I11" s="40">
        <v>3</v>
      </c>
      <c r="J11" s="41">
        <v>3</v>
      </c>
      <c r="K11" s="41">
        <v>3</v>
      </c>
      <c r="L11" s="41">
        <v>3</v>
      </c>
      <c r="M11" s="41">
        <v>2</v>
      </c>
      <c r="N11" s="41">
        <v>2</v>
      </c>
      <c r="O11" s="41">
        <v>2</v>
      </c>
      <c r="P11" s="41">
        <v>2</v>
      </c>
      <c r="Q11" s="48"/>
      <c r="R11" s="48"/>
      <c r="S11" s="48"/>
      <c r="T11" s="41">
        <v>3</v>
      </c>
      <c r="U11" s="41">
        <v>2</v>
      </c>
      <c r="V11" s="41">
        <v>2</v>
      </c>
      <c r="W11" s="41">
        <v>3</v>
      </c>
      <c r="X11" s="41"/>
    </row>
    <row r="12" spans="1:24" ht="24.75" customHeight="1">
      <c r="A12" s="4">
        <v>2</v>
      </c>
      <c r="B12" s="14">
        <v>170804230004</v>
      </c>
      <c r="C12" s="10">
        <v>45.55555555555556</v>
      </c>
      <c r="D12" s="61">
        <f>(9/14)*100</f>
        <v>64.28571428571429</v>
      </c>
      <c r="E12" s="10">
        <v>40.909090909090914</v>
      </c>
      <c r="F12" s="81">
        <f>(10/14)*100</f>
        <v>71.42857142857143</v>
      </c>
      <c r="G12" s="27" t="s">
        <v>7</v>
      </c>
      <c r="H12" s="79">
        <v>3</v>
      </c>
      <c r="I12" s="79">
        <v>3</v>
      </c>
      <c r="J12" s="41">
        <v>2</v>
      </c>
      <c r="K12" s="41">
        <v>3</v>
      </c>
      <c r="L12" s="41">
        <v>2</v>
      </c>
      <c r="M12" s="41">
        <v>2</v>
      </c>
      <c r="N12" s="41">
        <v>2</v>
      </c>
      <c r="O12" s="41">
        <v>2</v>
      </c>
      <c r="P12" s="41">
        <v>2</v>
      </c>
      <c r="Q12" s="25"/>
      <c r="R12" s="25"/>
      <c r="S12" s="25"/>
      <c r="T12" s="41">
        <v>2</v>
      </c>
      <c r="U12" s="41">
        <v>3</v>
      </c>
      <c r="V12" s="41">
        <v>2</v>
      </c>
      <c r="W12" s="41">
        <v>2</v>
      </c>
      <c r="X12" s="41"/>
    </row>
    <row r="13" spans="1:24" ht="24.75" customHeight="1">
      <c r="A13" s="4">
        <v>3</v>
      </c>
      <c r="B13" s="14">
        <v>170804230006</v>
      </c>
      <c r="C13" s="10">
        <v>38.88888888888889</v>
      </c>
      <c r="D13" s="35"/>
      <c r="E13" s="10">
        <v>35.45454545454545</v>
      </c>
      <c r="F13" s="80"/>
      <c r="G13" s="27" t="s">
        <v>9</v>
      </c>
      <c r="H13" s="79">
        <v>3</v>
      </c>
      <c r="I13" s="79">
        <v>3</v>
      </c>
      <c r="J13" s="41">
        <v>2</v>
      </c>
      <c r="K13" s="41">
        <v>3</v>
      </c>
      <c r="L13" s="41">
        <v>2</v>
      </c>
      <c r="M13" s="41">
        <v>2</v>
      </c>
      <c r="N13" s="41">
        <v>1</v>
      </c>
      <c r="O13" s="41">
        <v>1</v>
      </c>
      <c r="P13" s="41">
        <v>1</v>
      </c>
      <c r="Q13" s="93"/>
      <c r="R13" s="93"/>
      <c r="S13" s="93"/>
      <c r="T13" s="41">
        <v>2</v>
      </c>
      <c r="U13" s="41">
        <v>3</v>
      </c>
      <c r="V13" s="41">
        <v>2</v>
      </c>
      <c r="W13" s="41">
        <v>3</v>
      </c>
      <c r="X13" s="93"/>
    </row>
    <row r="14" spans="1:24" ht="24.75" customHeight="1">
      <c r="A14" s="4">
        <v>4</v>
      </c>
      <c r="B14" s="14">
        <v>170804230007</v>
      </c>
      <c r="C14" s="10">
        <v>50</v>
      </c>
      <c r="D14" s="35"/>
      <c r="E14" s="10">
        <v>45.45454545454545</v>
      </c>
      <c r="F14" s="80"/>
      <c r="G14" s="27" t="s">
        <v>53</v>
      </c>
      <c r="H14" s="79">
        <v>2</v>
      </c>
      <c r="I14" s="79">
        <v>2</v>
      </c>
      <c r="J14" s="40">
        <v>3</v>
      </c>
      <c r="K14" s="41">
        <v>3</v>
      </c>
      <c r="L14" s="41">
        <v>2</v>
      </c>
      <c r="M14" s="41">
        <v>2</v>
      </c>
      <c r="N14" s="41">
        <v>2</v>
      </c>
      <c r="O14" s="41">
        <v>2</v>
      </c>
      <c r="P14" s="41">
        <v>1</v>
      </c>
      <c r="Q14" s="93"/>
      <c r="R14" s="93"/>
      <c r="S14" s="93"/>
      <c r="T14" s="41">
        <v>2</v>
      </c>
      <c r="U14" s="41">
        <v>3</v>
      </c>
      <c r="V14" s="41">
        <v>2</v>
      </c>
      <c r="W14" s="41">
        <v>2</v>
      </c>
      <c r="X14" s="93"/>
    </row>
    <row r="15" spans="1:24" ht="24.75" customHeight="1">
      <c r="A15" s="4">
        <v>5</v>
      </c>
      <c r="B15" s="14">
        <v>170804230008</v>
      </c>
      <c r="C15" s="10">
        <v>30</v>
      </c>
      <c r="D15" s="10"/>
      <c r="E15" s="10">
        <v>32.72727272727273</v>
      </c>
      <c r="F15" s="76"/>
      <c r="G15" s="27" t="s">
        <v>54</v>
      </c>
      <c r="H15" s="79">
        <v>3</v>
      </c>
      <c r="I15" s="79">
        <v>3</v>
      </c>
      <c r="J15" s="41">
        <v>2</v>
      </c>
      <c r="K15" s="41">
        <v>3</v>
      </c>
      <c r="L15" s="41">
        <v>2</v>
      </c>
      <c r="M15" s="41">
        <v>2</v>
      </c>
      <c r="N15" s="41">
        <v>2</v>
      </c>
      <c r="O15" s="41">
        <v>3</v>
      </c>
      <c r="P15" s="41">
        <v>2</v>
      </c>
      <c r="Q15" s="93"/>
      <c r="R15" s="93"/>
      <c r="S15" s="93"/>
      <c r="T15" s="41">
        <v>3</v>
      </c>
      <c r="U15" s="41">
        <v>3</v>
      </c>
      <c r="V15" s="41">
        <v>3</v>
      </c>
      <c r="W15" s="41">
        <v>3</v>
      </c>
      <c r="X15" s="93"/>
    </row>
    <row r="16" spans="1:24" ht="35.25" customHeight="1">
      <c r="A16" s="4">
        <v>6</v>
      </c>
      <c r="B16" s="14">
        <v>170804230009</v>
      </c>
      <c r="C16" s="10">
        <v>17.77777777777778</v>
      </c>
      <c r="D16" s="10"/>
      <c r="E16" s="10">
        <v>21.818181818181817</v>
      </c>
      <c r="F16" s="33"/>
      <c r="G16" s="27" t="s">
        <v>43</v>
      </c>
      <c r="H16" s="20">
        <f>AVERAGE(H11:H15)</f>
        <v>2.8</v>
      </c>
      <c r="I16" s="20">
        <f aca="true" t="shared" si="0" ref="I16:W16">AVERAGE(I11:I15)</f>
        <v>2.8</v>
      </c>
      <c r="J16" s="20">
        <f t="shared" si="0"/>
        <v>2.4</v>
      </c>
      <c r="K16" s="20">
        <f t="shared" si="0"/>
        <v>3</v>
      </c>
      <c r="L16" s="20">
        <f t="shared" si="0"/>
        <v>2.2</v>
      </c>
      <c r="M16" s="20">
        <f t="shared" si="0"/>
        <v>2</v>
      </c>
      <c r="N16" s="20">
        <f t="shared" si="0"/>
        <v>1.8</v>
      </c>
      <c r="O16" s="20">
        <f t="shared" si="0"/>
        <v>2</v>
      </c>
      <c r="P16" s="20">
        <f t="shared" si="0"/>
        <v>1.6</v>
      </c>
      <c r="Q16" s="20"/>
      <c r="R16" s="20"/>
      <c r="S16" s="20"/>
      <c r="T16" s="20">
        <f t="shared" si="0"/>
        <v>2.4</v>
      </c>
      <c r="U16" s="20">
        <f t="shared" si="0"/>
        <v>2.8</v>
      </c>
      <c r="V16" s="20">
        <f t="shared" si="0"/>
        <v>2.2</v>
      </c>
      <c r="W16" s="20">
        <f t="shared" si="0"/>
        <v>2.6</v>
      </c>
      <c r="X16" s="20"/>
    </row>
    <row r="17" spans="1:25" ht="37.5" customHeight="1">
      <c r="A17" s="4">
        <v>7</v>
      </c>
      <c r="B17" s="14">
        <v>170804230010</v>
      </c>
      <c r="C17" s="10">
        <v>37.77777777777778</v>
      </c>
      <c r="D17" s="10"/>
      <c r="E17" s="10">
        <v>35.45454545454545</v>
      </c>
      <c r="F17" s="33"/>
      <c r="G17" s="107" t="s">
        <v>45</v>
      </c>
      <c r="H17" s="85">
        <f>(67.86*H16)/100</f>
        <v>1.9000799999999998</v>
      </c>
      <c r="I17" s="85">
        <f aca="true" t="shared" si="1" ref="I17:W17">(67.86*I16)/100</f>
        <v>1.9000799999999998</v>
      </c>
      <c r="J17" s="85">
        <f t="shared" si="1"/>
        <v>1.62864</v>
      </c>
      <c r="K17" s="85">
        <f t="shared" si="1"/>
        <v>2.0358</v>
      </c>
      <c r="L17" s="85">
        <f t="shared" si="1"/>
        <v>1.49292</v>
      </c>
      <c r="M17" s="85">
        <f t="shared" si="1"/>
        <v>1.3572</v>
      </c>
      <c r="N17" s="85">
        <f t="shared" si="1"/>
        <v>1.22148</v>
      </c>
      <c r="O17" s="85">
        <f t="shared" si="1"/>
        <v>1.3572</v>
      </c>
      <c r="P17" s="85">
        <f t="shared" si="1"/>
        <v>1.08576</v>
      </c>
      <c r="Q17" s="85"/>
      <c r="R17" s="85"/>
      <c r="S17" s="85"/>
      <c r="T17" s="85">
        <f t="shared" si="1"/>
        <v>1.62864</v>
      </c>
      <c r="U17" s="85">
        <f t="shared" si="1"/>
        <v>1.9000799999999998</v>
      </c>
      <c r="V17" s="85">
        <f t="shared" si="1"/>
        <v>1.49292</v>
      </c>
      <c r="W17" s="85">
        <f t="shared" si="1"/>
        <v>1.7643600000000002</v>
      </c>
      <c r="X17" s="85"/>
      <c r="Y17" s="55"/>
    </row>
    <row r="18" spans="1:6" ht="24.75" customHeight="1">
      <c r="A18" s="4">
        <v>8</v>
      </c>
      <c r="B18" s="14">
        <v>170804230011</v>
      </c>
      <c r="C18" s="10">
        <v>12.222222222222221</v>
      </c>
      <c r="D18" s="10"/>
      <c r="E18" s="10">
        <v>18.181818181818183</v>
      </c>
      <c r="F18" s="33"/>
    </row>
    <row r="19" spans="1:22" ht="40.5" customHeight="1">
      <c r="A19" s="4">
        <v>9</v>
      </c>
      <c r="B19" s="14">
        <v>170804230012</v>
      </c>
      <c r="C19" s="10">
        <v>10</v>
      </c>
      <c r="D19" s="10"/>
      <c r="E19" s="10">
        <v>15.454545454545453</v>
      </c>
      <c r="F19" s="33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 ht="24.75" customHeight="1">
      <c r="A20" s="4">
        <v>10</v>
      </c>
      <c r="B20" s="14">
        <v>170804230013</v>
      </c>
      <c r="C20" s="10">
        <v>33.33333333333333</v>
      </c>
      <c r="D20" s="10"/>
      <c r="E20" s="10">
        <v>35.45454545454545</v>
      </c>
      <c r="F20" s="33"/>
      <c r="G20" s="8"/>
      <c r="H20" s="21"/>
      <c r="I20" s="21"/>
      <c r="J20" s="21"/>
      <c r="K20" s="21"/>
      <c r="L20" s="21"/>
      <c r="M20" s="21"/>
      <c r="N20" s="21"/>
      <c r="O20" s="21"/>
      <c r="P20" s="21"/>
      <c r="Q20" s="16"/>
      <c r="R20" s="16"/>
      <c r="S20" s="16"/>
      <c r="T20" s="16"/>
      <c r="U20" s="16"/>
      <c r="V20" s="16"/>
      <c r="W20" s="16"/>
    </row>
    <row r="21" spans="1:23" ht="24.75" customHeight="1">
      <c r="A21" s="4">
        <v>11</v>
      </c>
      <c r="B21" s="14">
        <v>170804230014</v>
      </c>
      <c r="C21" s="10">
        <v>51.11111111111111</v>
      </c>
      <c r="D21" s="10"/>
      <c r="E21" s="10">
        <v>46.36363636363636</v>
      </c>
      <c r="F21" s="33"/>
      <c r="G21" s="8"/>
      <c r="H21" s="21"/>
      <c r="I21" s="21"/>
      <c r="J21" s="21"/>
      <c r="K21" s="2"/>
      <c r="L21" s="2"/>
      <c r="M21" s="2"/>
      <c r="N21" s="2"/>
      <c r="O21" s="2"/>
      <c r="P21" s="2"/>
      <c r="W21" s="16"/>
    </row>
    <row r="22" spans="1:16" ht="24.75" customHeight="1">
      <c r="A22" s="4">
        <v>12</v>
      </c>
      <c r="B22" s="14">
        <v>170804230015</v>
      </c>
      <c r="C22" s="10">
        <v>41.11111111111111</v>
      </c>
      <c r="D22" s="10"/>
      <c r="E22" s="10">
        <v>39.09090909090909</v>
      </c>
      <c r="F22" s="33"/>
      <c r="G22" s="8"/>
      <c r="H22" s="2"/>
      <c r="I22" s="60"/>
      <c r="J22" s="53"/>
      <c r="K22" s="53"/>
      <c r="L22" s="2"/>
      <c r="M22" s="2"/>
      <c r="N22" s="2"/>
      <c r="O22" s="2"/>
      <c r="P22" s="2"/>
    </row>
    <row r="23" spans="1:17" ht="31.5" customHeight="1">
      <c r="A23" s="4">
        <v>13</v>
      </c>
      <c r="B23" s="69">
        <v>170804230016</v>
      </c>
      <c r="C23" s="70">
        <v>23.333333333333332</v>
      </c>
      <c r="D23" s="10"/>
      <c r="E23" s="70">
        <v>28.18181818181818</v>
      </c>
      <c r="F23" s="33"/>
      <c r="H23" s="51"/>
      <c r="I23" s="133"/>
      <c r="J23" s="133"/>
      <c r="M23" s="36"/>
      <c r="N23" s="36"/>
      <c r="O23" s="36"/>
      <c r="P23" s="36"/>
      <c r="Q23" s="36"/>
    </row>
    <row r="24" spans="1:17" ht="24.75" customHeight="1">
      <c r="A24" s="4">
        <v>14</v>
      </c>
      <c r="B24" s="14">
        <v>170804230017</v>
      </c>
      <c r="C24" s="10">
        <v>48.888888888888886</v>
      </c>
      <c r="D24" s="70"/>
      <c r="E24" s="10">
        <v>43.63636363636363</v>
      </c>
      <c r="F24" s="33"/>
      <c r="H24" s="55"/>
      <c r="I24" s="67"/>
      <c r="J24" s="67"/>
      <c r="M24" s="36"/>
      <c r="N24" s="36"/>
      <c r="O24" s="36"/>
      <c r="P24" s="36"/>
      <c r="Q24" s="36"/>
    </row>
    <row r="25" spans="2:24" ht="24.75" customHeight="1">
      <c r="B25" s="1"/>
      <c r="C25" s="1"/>
      <c r="D25" s="78"/>
      <c r="E25" s="77"/>
      <c r="F25" s="78"/>
      <c r="H25" s="52"/>
      <c r="I25" s="21"/>
      <c r="J25" s="21"/>
      <c r="K25" s="21"/>
      <c r="L25" s="21"/>
      <c r="M25" s="21"/>
      <c r="N25" s="53"/>
      <c r="O25" s="53"/>
      <c r="P25" s="53"/>
      <c r="Q25" s="53"/>
      <c r="R25" s="53"/>
      <c r="S25" s="21"/>
      <c r="T25" s="21"/>
      <c r="U25" s="21"/>
      <c r="V25" s="21"/>
      <c r="W25" s="21"/>
      <c r="X25" s="21"/>
    </row>
    <row r="26" spans="2:24" ht="24.75" customHeight="1">
      <c r="B26" s="1"/>
      <c r="C26" s="1"/>
      <c r="D26" s="72"/>
      <c r="E26" s="21"/>
      <c r="F26" s="7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21"/>
      <c r="X26" s="21"/>
    </row>
    <row r="27" spans="1:24" ht="24.75" customHeight="1">
      <c r="A27" s="73"/>
      <c r="B27" s="71"/>
      <c r="C27" s="71"/>
      <c r="D27" s="71"/>
      <c r="E27" s="71"/>
      <c r="F27" s="71"/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21"/>
      <c r="X27" s="21"/>
    </row>
    <row r="28" spans="1:24" ht="24.75" customHeight="1">
      <c r="A28" s="73"/>
      <c r="B28" s="71"/>
      <c r="C28" s="72"/>
      <c r="D28" s="72"/>
      <c r="E28" s="72"/>
      <c r="F28" s="72"/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21"/>
      <c r="X28" s="21"/>
    </row>
    <row r="29" spans="1:24" ht="24.75" customHeight="1">
      <c r="A29" s="73"/>
      <c r="B29" s="71"/>
      <c r="C29" s="72"/>
      <c r="D29" s="72"/>
      <c r="E29" s="72"/>
      <c r="F29" s="72"/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21"/>
      <c r="X29" s="21"/>
    </row>
    <row r="30" spans="1:24" ht="24.75" customHeight="1">
      <c r="A30" s="73"/>
      <c r="B30" s="71"/>
      <c r="C30" s="72"/>
      <c r="D30" s="72"/>
      <c r="E30" s="72"/>
      <c r="F30" s="72"/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21"/>
      <c r="X30" s="21"/>
    </row>
    <row r="31" spans="1:24" ht="24.75" customHeight="1">
      <c r="A31" s="73"/>
      <c r="B31" s="71"/>
      <c r="C31" s="72"/>
      <c r="D31" s="72"/>
      <c r="E31" s="72"/>
      <c r="F31" s="72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21"/>
      <c r="X31" s="21"/>
    </row>
    <row r="32" spans="1:24" ht="24.75" customHeight="1">
      <c r="A32" s="73"/>
      <c r="B32" s="71"/>
      <c r="C32" s="72"/>
      <c r="D32" s="72"/>
      <c r="E32" s="72"/>
      <c r="F32" s="72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21"/>
      <c r="X32" s="21"/>
    </row>
    <row r="33" spans="1:24" ht="24.75" customHeight="1">
      <c r="A33" s="73"/>
      <c r="B33" s="71"/>
      <c r="C33" s="72"/>
      <c r="D33" s="72"/>
      <c r="E33" s="72"/>
      <c r="F33" s="72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21"/>
      <c r="X33" s="21"/>
    </row>
    <row r="34" spans="1:24" ht="24.75" customHeight="1">
      <c r="A34" s="73"/>
      <c r="B34" s="71"/>
      <c r="C34" s="72"/>
      <c r="D34" s="72"/>
      <c r="E34" s="72"/>
      <c r="F34" s="72"/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1"/>
      <c r="X34" s="21"/>
    </row>
    <row r="35" spans="1:24" ht="24.75" customHeight="1">
      <c r="A35" s="73"/>
      <c r="B35" s="71"/>
      <c r="C35" s="72"/>
      <c r="D35" s="72"/>
      <c r="E35" s="72"/>
      <c r="F35" s="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21"/>
      <c r="X35" s="21"/>
    </row>
    <row r="36" spans="1:24" ht="24.75" customHeight="1">
      <c r="A36" s="73"/>
      <c r="B36" s="71"/>
      <c r="C36" s="72"/>
      <c r="D36" s="72"/>
      <c r="E36" s="72"/>
      <c r="F36" s="72"/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1"/>
    </row>
    <row r="37" spans="1:24" ht="24.75" customHeight="1">
      <c r="A37" s="73"/>
      <c r="B37" s="71"/>
      <c r="C37" s="72"/>
      <c r="D37" s="72"/>
      <c r="E37" s="72"/>
      <c r="F37" s="72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21"/>
      <c r="X37" s="21"/>
    </row>
    <row r="38" spans="1:24" ht="24.75" customHeight="1">
      <c r="A38" s="73"/>
      <c r="B38" s="71"/>
      <c r="C38" s="72"/>
      <c r="D38" s="72"/>
      <c r="E38" s="72"/>
      <c r="F38" s="72"/>
      <c r="G38" s="5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4.75" customHeight="1">
      <c r="A39" s="73"/>
      <c r="B39" s="71"/>
      <c r="C39" s="72"/>
      <c r="D39" s="72"/>
      <c r="E39" s="72"/>
      <c r="F39" s="72"/>
      <c r="G39" s="5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4.75" customHeight="1">
      <c r="A40" s="73"/>
      <c r="B40" s="71"/>
      <c r="C40" s="72"/>
      <c r="D40" s="72"/>
      <c r="E40" s="72"/>
      <c r="F40" s="72"/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21"/>
      <c r="X40" s="21"/>
    </row>
    <row r="41" spans="1:24" ht="24.75" customHeight="1">
      <c r="A41" s="73"/>
      <c r="B41" s="71"/>
      <c r="C41" s="72"/>
      <c r="D41" s="72"/>
      <c r="E41" s="72"/>
      <c r="F41" s="72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21"/>
      <c r="X41" s="21"/>
    </row>
    <row r="42" spans="1:24" ht="24.75" customHeight="1">
      <c r="A42" s="73"/>
      <c r="B42" s="71"/>
      <c r="C42" s="72"/>
      <c r="D42" s="72"/>
      <c r="E42" s="72"/>
      <c r="F42" s="72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21"/>
      <c r="X42" s="21"/>
    </row>
    <row r="43" spans="1:24" ht="24.75" customHeight="1">
      <c r="A43" s="73"/>
      <c r="B43" s="71"/>
      <c r="C43" s="72"/>
      <c r="D43" s="72"/>
      <c r="E43" s="72"/>
      <c r="F43" s="72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21"/>
      <c r="X43" s="21"/>
    </row>
    <row r="44" spans="1:24" ht="24.75" customHeight="1">
      <c r="A44" s="73"/>
      <c r="B44" s="71"/>
      <c r="C44" s="72"/>
      <c r="D44" s="72"/>
      <c r="E44" s="72"/>
      <c r="F44" s="72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21"/>
      <c r="X44" s="21"/>
    </row>
    <row r="45" spans="1:24" ht="24.75" customHeight="1">
      <c r="A45" s="73"/>
      <c r="B45" s="71"/>
      <c r="C45" s="72"/>
      <c r="D45" s="72"/>
      <c r="E45" s="72"/>
      <c r="F45" s="72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21"/>
      <c r="X45" s="21"/>
    </row>
    <row r="46" spans="1:24" ht="24.75" customHeight="1">
      <c r="A46" s="73"/>
      <c r="B46" s="71"/>
      <c r="C46" s="72"/>
      <c r="D46" s="72"/>
      <c r="E46" s="72"/>
      <c r="F46" s="72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21"/>
      <c r="X46" s="21"/>
    </row>
    <row r="47" spans="1:24" ht="24.75" customHeight="1">
      <c r="A47" s="73"/>
      <c r="B47" s="71"/>
      <c r="C47" s="72"/>
      <c r="D47" s="72"/>
      <c r="E47" s="72"/>
      <c r="F47" s="72"/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21"/>
      <c r="X47" s="21"/>
    </row>
    <row r="48" spans="1:24" ht="24.75" customHeight="1">
      <c r="A48" s="73"/>
      <c r="B48" s="71"/>
      <c r="C48" s="72"/>
      <c r="D48" s="72"/>
      <c r="E48" s="72"/>
      <c r="F48" s="72"/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1"/>
      <c r="X48" s="21"/>
    </row>
    <row r="49" spans="1:24" ht="24.75" customHeight="1">
      <c r="A49" s="73"/>
      <c r="B49" s="71"/>
      <c r="C49" s="72"/>
      <c r="D49" s="72"/>
      <c r="E49" s="72"/>
      <c r="F49" s="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21"/>
      <c r="X49" s="21"/>
    </row>
    <row r="50" spans="1:24" ht="24.75" customHeight="1">
      <c r="A50" s="73"/>
      <c r="B50" s="71"/>
      <c r="C50" s="72"/>
      <c r="D50" s="72"/>
      <c r="E50" s="72"/>
      <c r="F50" s="72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21"/>
      <c r="X50" s="21"/>
    </row>
    <row r="51" spans="1:24" ht="24.75" customHeight="1">
      <c r="A51" s="73"/>
      <c r="B51" s="71"/>
      <c r="C51" s="72"/>
      <c r="D51" s="72"/>
      <c r="E51" s="72"/>
      <c r="F51" s="72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21"/>
      <c r="X51" s="21"/>
    </row>
    <row r="52" spans="1:24" ht="24.75" customHeight="1">
      <c r="A52" s="73"/>
      <c r="B52" s="71"/>
      <c r="C52" s="72"/>
      <c r="D52" s="72"/>
      <c r="E52" s="72"/>
      <c r="F52" s="72"/>
      <c r="G52" s="52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24.75" customHeight="1">
      <c r="A53" s="73"/>
      <c r="B53" s="71"/>
      <c r="C53" s="72"/>
      <c r="D53" s="72"/>
      <c r="E53" s="72"/>
      <c r="F53" s="72"/>
      <c r="G53" s="52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ht="24.75" customHeight="1">
      <c r="A54" s="73"/>
      <c r="B54" s="71"/>
      <c r="C54" s="71"/>
      <c r="D54" s="71"/>
      <c r="E54" s="71"/>
      <c r="F54" s="71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21"/>
      <c r="X54" s="21"/>
    </row>
    <row r="55" spans="1:24" ht="24.75" customHeight="1">
      <c r="A55" s="73"/>
      <c r="B55" s="71"/>
      <c r="C55" s="71"/>
      <c r="D55" s="71"/>
      <c r="E55" s="71"/>
      <c r="F55" s="71"/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21"/>
      <c r="X55" s="21"/>
    </row>
    <row r="56" spans="1:24" ht="24.75" customHeight="1">
      <c r="A56" s="73"/>
      <c r="B56" s="71"/>
      <c r="C56" s="72"/>
      <c r="D56" s="72"/>
      <c r="E56" s="72"/>
      <c r="F56" s="72"/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1"/>
      <c r="X56" s="21"/>
    </row>
    <row r="57" spans="1:24" ht="24.75" customHeight="1">
      <c r="A57" s="73"/>
      <c r="B57" s="71"/>
      <c r="C57" s="72"/>
      <c r="D57" s="72"/>
      <c r="E57" s="72"/>
      <c r="F57" s="72"/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21"/>
      <c r="X57" s="21"/>
    </row>
    <row r="58" spans="1:24" ht="24.75" customHeight="1">
      <c r="A58" s="73"/>
      <c r="B58" s="71"/>
      <c r="C58" s="72"/>
      <c r="D58" s="72"/>
      <c r="E58" s="72"/>
      <c r="F58" s="72"/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21"/>
      <c r="X58" s="21"/>
    </row>
    <row r="59" spans="1:24" ht="24.75" customHeight="1">
      <c r="A59" s="73"/>
      <c r="B59" s="71"/>
      <c r="C59" s="72"/>
      <c r="D59" s="72"/>
      <c r="E59" s="72"/>
      <c r="F59" s="72"/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21"/>
      <c r="X59" s="21"/>
    </row>
    <row r="60" spans="1:24" ht="24.75" customHeight="1">
      <c r="A60" s="73"/>
      <c r="B60" s="71"/>
      <c r="C60" s="72"/>
      <c r="D60" s="72"/>
      <c r="E60" s="72"/>
      <c r="F60" s="72"/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21"/>
      <c r="X60" s="21"/>
    </row>
    <row r="61" spans="1:24" ht="24.75" customHeight="1">
      <c r="A61" s="73"/>
      <c r="B61" s="71"/>
      <c r="C61" s="72"/>
      <c r="D61" s="72"/>
      <c r="E61" s="72"/>
      <c r="F61" s="72"/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21"/>
      <c r="X61" s="21"/>
    </row>
    <row r="62" spans="1:24" ht="24.75" customHeight="1">
      <c r="A62" s="73"/>
      <c r="B62" s="71"/>
      <c r="C62" s="72"/>
      <c r="D62" s="72"/>
      <c r="E62" s="72"/>
      <c r="F62" s="72"/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21"/>
      <c r="X62" s="21"/>
    </row>
    <row r="63" spans="1:24" ht="24.75" customHeight="1">
      <c r="A63" s="73"/>
      <c r="B63" s="71"/>
      <c r="C63" s="72"/>
      <c r="D63" s="72"/>
      <c r="E63" s="72"/>
      <c r="F63" s="72"/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21"/>
      <c r="X63" s="21"/>
    </row>
    <row r="64" spans="1:24" ht="24.75" customHeight="1">
      <c r="A64" s="73"/>
      <c r="B64" s="71"/>
      <c r="C64" s="72"/>
      <c r="D64" s="72"/>
      <c r="E64" s="72"/>
      <c r="F64" s="72"/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21"/>
      <c r="X64" s="21"/>
    </row>
    <row r="65" spans="1:24" ht="24.75" customHeight="1">
      <c r="A65" s="73"/>
      <c r="B65" s="71"/>
      <c r="C65" s="72"/>
      <c r="D65" s="72"/>
      <c r="E65" s="72"/>
      <c r="F65" s="72"/>
      <c r="G65" s="52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73"/>
      <c r="B66" s="71"/>
      <c r="C66" s="72"/>
      <c r="D66" s="72"/>
      <c r="E66" s="72"/>
      <c r="F66" s="72"/>
      <c r="G66" s="52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73"/>
      <c r="B67" s="71"/>
      <c r="C67" s="72"/>
      <c r="D67" s="72"/>
      <c r="E67" s="72"/>
      <c r="F67" s="72"/>
      <c r="G67" s="52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73"/>
      <c r="B68" s="71"/>
      <c r="C68" s="72"/>
      <c r="D68" s="72"/>
      <c r="E68" s="72"/>
      <c r="F68" s="72"/>
      <c r="G68" s="52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73"/>
      <c r="B69" s="71"/>
      <c r="C69" s="72"/>
      <c r="D69" s="72"/>
      <c r="E69" s="72"/>
      <c r="F69" s="72"/>
      <c r="G69" s="52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73"/>
      <c r="B70" s="71"/>
      <c r="C70" s="72"/>
      <c r="D70" s="72"/>
      <c r="E70" s="72"/>
      <c r="F70" s="72"/>
      <c r="G70" s="52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73"/>
      <c r="B71" s="71"/>
      <c r="C71" s="72"/>
      <c r="D71" s="72"/>
      <c r="E71" s="72"/>
      <c r="F71" s="72"/>
      <c r="G71" s="5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73"/>
      <c r="B72" s="71"/>
      <c r="C72" s="72"/>
      <c r="D72" s="72"/>
      <c r="E72" s="72"/>
      <c r="F72" s="72"/>
      <c r="G72" s="5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73"/>
      <c r="B73" s="71"/>
      <c r="C73" s="72"/>
      <c r="D73" s="72"/>
      <c r="E73" s="72"/>
      <c r="F73" s="72"/>
      <c r="G73" s="52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73"/>
      <c r="B74" s="71"/>
      <c r="C74" s="72"/>
      <c r="D74" s="72"/>
      <c r="E74" s="72"/>
      <c r="F74" s="72"/>
      <c r="G74" s="52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73"/>
      <c r="B75" s="71"/>
      <c r="C75" s="72"/>
      <c r="D75" s="72"/>
      <c r="E75" s="72"/>
      <c r="F75" s="72"/>
      <c r="G75" s="52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73"/>
      <c r="B76" s="71"/>
      <c r="C76" s="72"/>
      <c r="D76" s="72"/>
      <c r="E76" s="72"/>
      <c r="F76" s="72"/>
      <c r="G76" s="52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73"/>
      <c r="B77" s="71"/>
      <c r="C77" s="72"/>
      <c r="D77" s="72"/>
      <c r="E77" s="72"/>
      <c r="F77" s="72"/>
      <c r="G77" s="52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73"/>
      <c r="B78" s="71"/>
      <c r="C78" s="72"/>
      <c r="D78" s="72"/>
      <c r="E78" s="72"/>
      <c r="F78" s="72"/>
      <c r="G78" s="52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73"/>
      <c r="B79" s="71"/>
      <c r="C79" s="72"/>
      <c r="D79" s="72"/>
      <c r="E79" s="72"/>
      <c r="F79" s="72"/>
      <c r="G79" s="5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73"/>
      <c r="B80" s="71"/>
      <c r="C80" s="72"/>
      <c r="D80" s="72"/>
      <c r="E80" s="72"/>
      <c r="F80" s="72"/>
      <c r="G80" s="52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73"/>
      <c r="B81" s="71"/>
      <c r="C81" s="72"/>
      <c r="D81" s="72"/>
      <c r="E81" s="72"/>
      <c r="F81" s="72"/>
      <c r="G81" s="5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24.75" customHeight="1">
      <c r="A82" s="73"/>
      <c r="B82" s="71"/>
      <c r="C82" s="71"/>
      <c r="D82" s="71"/>
      <c r="E82" s="71"/>
      <c r="F82" s="71"/>
      <c r="G82" s="58"/>
      <c r="H82" s="59"/>
      <c r="I82" s="59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4" ht="24.75" customHeight="1">
      <c r="A83" s="73"/>
      <c r="B83" s="71"/>
      <c r="C83" s="71"/>
      <c r="D83" s="71"/>
      <c r="E83" s="71"/>
      <c r="F83" s="71"/>
      <c r="G83" s="58"/>
      <c r="H83" s="59"/>
      <c r="I83" s="59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 ht="24.75" customHeight="1">
      <c r="A84" s="73"/>
      <c r="B84" s="71"/>
      <c r="C84" s="72"/>
      <c r="D84" s="72"/>
      <c r="E84" s="72"/>
      <c r="F84" s="72"/>
      <c r="G84" s="58"/>
      <c r="H84" s="59"/>
      <c r="I84" s="59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</row>
    <row r="85" spans="1:24" ht="14.25">
      <c r="A85" s="74"/>
      <c r="B85" s="74"/>
      <c r="C85" s="74"/>
      <c r="D85" s="74"/>
      <c r="E85" s="74"/>
      <c r="F85" s="74"/>
      <c r="G85" s="58"/>
      <c r="H85" s="59"/>
      <c r="I85" s="59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</row>
    <row r="86" spans="1:23" s="3" customFormat="1" ht="15">
      <c r="A86" s="11"/>
      <c r="B86" s="11"/>
      <c r="C86" s="19"/>
      <c r="D86" s="19"/>
      <c r="E86" s="19"/>
      <c r="F86" s="19"/>
      <c r="G86" s="11"/>
      <c r="H86"/>
      <c r="I8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">
      <c r="A87" s="11"/>
      <c r="B87" s="11"/>
      <c r="C87" s="11"/>
      <c r="D87" s="11"/>
      <c r="E87" s="11"/>
      <c r="F87" s="11"/>
      <c r="G87" s="11"/>
      <c r="H87"/>
      <c r="I87"/>
      <c r="W87" s="3"/>
    </row>
    <row r="88" spans="1:22" ht="15">
      <c r="A88" s="11"/>
      <c r="B88" s="11"/>
      <c r="C88" s="18"/>
      <c r="D88" s="18"/>
      <c r="E88" s="18"/>
      <c r="F88" s="18"/>
      <c r="G88" s="11"/>
      <c r="H88"/>
      <c r="I8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9" ht="14.25">
      <c r="A89" s="11"/>
      <c r="B89" s="11"/>
      <c r="C89" s="11"/>
      <c r="D89" s="11"/>
      <c r="E89" s="11"/>
      <c r="F89" s="11"/>
      <c r="G89" s="11"/>
      <c r="H89"/>
      <c r="I89"/>
    </row>
    <row r="90" spans="1:9" ht="14.25">
      <c r="A90" s="11"/>
      <c r="B90" s="11"/>
      <c r="C90" s="11"/>
      <c r="D90" s="11"/>
      <c r="E90" s="11"/>
      <c r="F90" s="11"/>
      <c r="G90" s="11"/>
      <c r="H90"/>
      <c r="I90"/>
    </row>
    <row r="91" spans="1:9" ht="14.25">
      <c r="A91" s="11"/>
      <c r="B91" s="11"/>
      <c r="C91" s="11"/>
      <c r="D91" s="11"/>
      <c r="E91" s="11"/>
      <c r="F91" s="11"/>
      <c r="G91" s="11"/>
      <c r="H91"/>
      <c r="I91"/>
    </row>
    <row r="92" spans="1:9" ht="14.25">
      <c r="A92" s="11"/>
      <c r="B92" s="11"/>
      <c r="C92" s="11"/>
      <c r="D92" s="11"/>
      <c r="E92" s="11"/>
      <c r="F92" s="11"/>
      <c r="G92" s="11"/>
      <c r="H92"/>
      <c r="I92"/>
    </row>
    <row r="93" spans="1:23" s="3" customFormat="1" ht="15">
      <c r="A93" s="11"/>
      <c r="B93" s="11"/>
      <c r="C93" s="11"/>
      <c r="D93" s="11"/>
      <c r="E93" s="11"/>
      <c r="F93" s="11"/>
      <c r="G93" s="11"/>
      <c r="H93"/>
      <c r="I9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">
      <c r="A94" s="11"/>
      <c r="B94" s="11"/>
      <c r="C94" s="11"/>
      <c r="D94" s="11"/>
      <c r="E94" s="11"/>
      <c r="F94" s="11"/>
      <c r="G94" s="11"/>
      <c r="H94"/>
      <c r="I94"/>
      <c r="W94" s="3"/>
    </row>
    <row r="95" spans="1:22" ht="15">
      <c r="A95" s="11"/>
      <c r="B95" s="11"/>
      <c r="C95" s="11"/>
      <c r="D95" s="11"/>
      <c r="E95" s="11"/>
      <c r="F95" s="11"/>
      <c r="G95" s="11"/>
      <c r="H95"/>
      <c r="I9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9" ht="14.25">
      <c r="A96" s="11"/>
      <c r="B96" s="11"/>
      <c r="C96" s="11"/>
      <c r="D96" s="11"/>
      <c r="E96" s="11"/>
      <c r="F96" s="11"/>
      <c r="G96" s="11"/>
      <c r="H96"/>
      <c r="I96"/>
    </row>
    <row r="97" spans="1:9" ht="14.25">
      <c r="A97" s="11"/>
      <c r="B97" s="11"/>
      <c r="C97" s="11"/>
      <c r="D97" s="11"/>
      <c r="E97" s="11"/>
      <c r="F97" s="11"/>
      <c r="G97" s="11"/>
      <c r="H97"/>
      <c r="I97"/>
    </row>
    <row r="98" spans="1:9" ht="14.25">
      <c r="A98" s="11"/>
      <c r="B98" s="11"/>
      <c r="C98" s="11"/>
      <c r="D98" s="11"/>
      <c r="E98" s="11"/>
      <c r="F98" s="11"/>
      <c r="G98" s="11"/>
      <c r="H98"/>
      <c r="I98"/>
    </row>
    <row r="99" spans="1:9" ht="14.25">
      <c r="A99" s="11"/>
      <c r="B99" s="11"/>
      <c r="C99" s="11"/>
      <c r="D99" s="11"/>
      <c r="E99" s="11"/>
      <c r="F99" s="11"/>
      <c r="G99" s="11"/>
      <c r="H99"/>
      <c r="I99"/>
    </row>
    <row r="100" spans="1:9" ht="14.25">
      <c r="A100" s="11"/>
      <c r="B100" s="11"/>
      <c r="C100" s="11"/>
      <c r="D100" s="11"/>
      <c r="E100" s="11"/>
      <c r="F100" s="11"/>
      <c r="G100" s="11"/>
      <c r="H100"/>
      <c r="I100"/>
    </row>
    <row r="101" spans="1:23" s="3" customFormat="1" ht="15">
      <c r="A101" s="11"/>
      <c r="B101" s="11"/>
      <c r="C101" s="11"/>
      <c r="D101" s="11"/>
      <c r="E101" s="11"/>
      <c r="F101" s="11"/>
      <c r="G101" s="11"/>
      <c r="H101"/>
      <c r="I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1"/>
      <c r="B102" s="11"/>
      <c r="C102" s="11"/>
      <c r="D102" s="11"/>
      <c r="E102" s="11"/>
      <c r="F102" s="11"/>
      <c r="G102" s="11"/>
      <c r="H102"/>
      <c r="I102"/>
      <c r="W102" s="3"/>
    </row>
    <row r="103" spans="1:22" ht="15">
      <c r="A103" s="11"/>
      <c r="B103" s="11"/>
      <c r="C103" s="11"/>
      <c r="D103" s="11"/>
      <c r="E103" s="11"/>
      <c r="F103" s="11"/>
      <c r="G103" s="11"/>
      <c r="H103"/>
      <c r="I10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9" ht="14.25">
      <c r="A104" s="11"/>
      <c r="B104" s="11"/>
      <c r="C104" s="11"/>
      <c r="D104" s="11"/>
      <c r="E104" s="11"/>
      <c r="F104" s="11"/>
      <c r="G104" s="11"/>
      <c r="H104"/>
      <c r="I104"/>
    </row>
    <row r="105" spans="7:9" ht="14.25">
      <c r="G105" s="11"/>
      <c r="H105"/>
      <c r="I105"/>
    </row>
    <row r="106" spans="8:9" ht="14.25">
      <c r="H106"/>
      <c r="I106"/>
    </row>
  </sheetData>
  <sheetProtection/>
  <mergeCells count="8">
    <mergeCell ref="O3:W7"/>
    <mergeCell ref="A4:E4"/>
    <mergeCell ref="I23:J23"/>
    <mergeCell ref="A5:E5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saritha satheesh</cp:lastModifiedBy>
  <dcterms:created xsi:type="dcterms:W3CDTF">2021-09-06T09:19:21Z</dcterms:created>
  <dcterms:modified xsi:type="dcterms:W3CDTF">2022-11-09T04:59:16Z</dcterms:modified>
  <cp:category/>
  <cp:version/>
  <cp:contentType/>
  <cp:contentStatus/>
</cp:coreProperties>
</file>