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37" activeTab="38"/>
  </bookViews>
  <sheets>
    <sheet name="FCHU1203" sheetId="1" r:id="rId1"/>
    <sheet name="MSFS1101" sheetId="2" r:id="rId2"/>
    <sheet name="MSFS1102" sheetId="3" r:id="rId3"/>
    <sheet name="MSFS1103" sheetId="4" r:id="rId4"/>
    <sheet name="MSFS1104" sheetId="5" r:id="rId5"/>
    <sheet name="MSFS1105" sheetId="6" r:id="rId6"/>
    <sheet name="MSFS1106" sheetId="7" r:id="rId7"/>
    <sheet name="MSFS1107" sheetId="8" r:id="rId8"/>
    <sheet name="MSFS1201" sheetId="9" r:id="rId9"/>
    <sheet name="MSFS1202" sheetId="10" r:id="rId10"/>
    <sheet name="MSFS1203" sheetId="11" r:id="rId11"/>
    <sheet name="MSFS1204" sheetId="12" r:id="rId12"/>
    <sheet name="MSFS1205" sheetId="13" r:id="rId13"/>
    <sheet name="MSFS1206" sheetId="14" r:id="rId14"/>
    <sheet name="MSFS1207" sheetId="15" r:id="rId15"/>
    <sheet name="MSFS1208" sheetId="16" r:id="rId16"/>
    <sheet name="MSFS1209" sheetId="17" r:id="rId17"/>
    <sheet name="MSFS1210" sheetId="18" r:id="rId18"/>
    <sheet name="CUTM1644(PP)" sheetId="19" r:id="rId19"/>
    <sheet name="CUTM1644(PR)" sheetId="20" r:id="rId20"/>
    <sheet name="CUTM1645(PP)" sheetId="21" r:id="rId21"/>
    <sheet name="CUTM1645(PR)" sheetId="22" r:id="rId22"/>
    <sheet name="CUTM1646(PP) " sheetId="23" r:id="rId23"/>
    <sheet name="CUTM1646(PR)" sheetId="24" r:id="rId24"/>
    <sheet name="CUTM1647(PP)" sheetId="25" r:id="rId25"/>
    <sheet name="CUTM1647(PR)" sheetId="26" r:id="rId26"/>
    <sheet name="CUTM1648(PP)" sheetId="27" r:id="rId27"/>
    <sheet name="CUTM1648(PR)" sheetId="28" r:id="rId28"/>
    <sheet name="CUTM1649(PP)" sheetId="29" r:id="rId29"/>
    <sheet name="CUTM1649(PR)" sheetId="30" r:id="rId30"/>
    <sheet name="CUTM1657" sheetId="31" r:id="rId31"/>
    <sheet name="CUTM1658" sheetId="32" r:id="rId32"/>
    <sheet name="CUTM1653(PP)" sheetId="33" r:id="rId33"/>
    <sheet name="CUTM1656" sheetId="34" r:id="rId34"/>
    <sheet name="CUTM1653(PR)" sheetId="35" r:id="rId35"/>
    <sheet name="CUTM1654(PP)" sheetId="36" r:id="rId36"/>
    <sheet name="CUTM1654(PR) " sheetId="37" r:id="rId37"/>
    <sheet name="CUTM1655(PP)" sheetId="38" r:id="rId38"/>
    <sheet name="CUTM1655(PR)" sheetId="39" r:id="rId39"/>
  </sheets>
  <definedNames/>
  <calcPr fullCalcOnLoad="1"/>
</workbook>
</file>

<file path=xl/sharedStrings.xml><?xml version="1.0" encoding="utf-8"?>
<sst xmlns="http://schemas.openxmlformats.org/spreadsheetml/2006/main" count="2597" uniqueCount="175">
  <si>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</si>
  <si>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</si>
  <si>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</si>
  <si>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</si>
  <si>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</si>
  <si>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</si>
  <si>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</si>
  <si>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</si>
  <si>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</si>
  <si>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</si>
  <si>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</si>
  <si>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</si>
  <si>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</si>
  <si>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</si>
  <si>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</si>
  <si>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</si>
  <si>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</si>
  <si>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</si>
  <si>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</si>
  <si>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</si>
  <si>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</si>
  <si>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</si>
  <si>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</si>
  <si>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</si>
  <si>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</si>
  <si>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</si>
  <si>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</si>
  <si>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</si>
  <si>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</si>
  <si>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Course Code : BTAB1105                                            Max Marks :100</t>
  </si>
  <si>
    <t>CO 1, 2, 3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</si>
  <si>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</si>
  <si>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</si>
  <si>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</si>
  <si>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</si>
  <si>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</si>
  <si>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</si>
  <si>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</si>
  <si>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</si>
  <si>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</si>
  <si>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</si>
  <si>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</si>
  <si>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</si>
  <si>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</si>
  <si>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</si>
  <si>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</si>
  <si>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</si>
  <si>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</si>
  <si>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Attaintment level</t>
  </si>
  <si>
    <t xml:space="preserve">CA </t>
  </si>
  <si>
    <t>Course Name : Fingerprint and Questioned Document            Department : SoFS</t>
  </si>
  <si>
    <t>192105240001</t>
  </si>
  <si>
    <t>192105240002</t>
  </si>
  <si>
    <t>192105240003</t>
  </si>
  <si>
    <t>192105240004</t>
  </si>
  <si>
    <t>192105240005</t>
  </si>
  <si>
    <t>192105240006</t>
  </si>
  <si>
    <t>192105240007</t>
  </si>
  <si>
    <t>192105240008</t>
  </si>
  <si>
    <t>192105240009</t>
  </si>
  <si>
    <t>192105240010</t>
  </si>
  <si>
    <t>192105240011</t>
  </si>
  <si>
    <t>192105240012</t>
  </si>
  <si>
    <t>192105240013</t>
  </si>
  <si>
    <t>192105240014</t>
  </si>
  <si>
    <t>192105240015</t>
  </si>
  <si>
    <t>192105240016</t>
  </si>
  <si>
    <t>192105240017</t>
  </si>
  <si>
    <t>192105240018</t>
  </si>
  <si>
    <t xml:space="preserve"> Achieved</t>
  </si>
  <si>
    <t>PO13</t>
  </si>
  <si>
    <t>PO14</t>
  </si>
  <si>
    <t>PO15</t>
  </si>
  <si>
    <t>Question Paper: Fingerprint and Questioned Document (PR)</t>
  </si>
  <si>
    <t>Question Paper: Fingerprint and Questioned Document (PP)</t>
  </si>
  <si>
    <t>P015</t>
  </si>
  <si>
    <t>Question Paper: INTRODUCTION TO FORENSICS, PSYCHOLOGY, LAW &amp; STATISTICS</t>
  </si>
  <si>
    <t>Course Name :INTRODUCTION TO FORENSICS, PSYCHOLOGY, LAW &amp; STATISTICS    Department : SoFS</t>
  </si>
  <si>
    <t>Question Paper: FORENSIC BIOLOGY AND FORENSIC MEDICINE (PP)</t>
  </si>
  <si>
    <t>Course Name :  FORENSIC BIOLOGY AND FORENSIC MEDICINE         Department : SoFS</t>
  </si>
  <si>
    <t>Question Paper: FORENSIC BIOLOGY AND FORENSIC MEDICINE LABORATORY (PR)</t>
  </si>
  <si>
    <t>Question Paper: SEMINAR</t>
  </si>
  <si>
    <t>Course Name :SEMINAR   Department : SoFS</t>
  </si>
  <si>
    <t>Question Paper: PROJECT</t>
  </si>
  <si>
    <t>Course Name : PROJECT    Department : SoFS</t>
  </si>
  <si>
    <t>Question Paper: Assignment</t>
  </si>
  <si>
    <t>Course Name : Assignment         Department : SoFS</t>
  </si>
  <si>
    <t>Question Paper: MODERN TRENDS IN FINGERPRINT SCIENCES  (PP)</t>
  </si>
  <si>
    <t>Course Name : MODERN TRENDS IN FINGERPRINT SCIENCES       Department : SoFS</t>
  </si>
  <si>
    <t>CO 1, 2, 3,4</t>
  </si>
  <si>
    <t>CO4</t>
  </si>
  <si>
    <t>Question Paper: MODERN TRENDS IN FINGERPRINT SCIENCES  (PR)</t>
  </si>
  <si>
    <t>P013</t>
  </si>
  <si>
    <t>P014</t>
  </si>
  <si>
    <t>Question Paper: Questioned Document and Forensic Accounting Laboratory  (PR)</t>
  </si>
  <si>
    <t>Course Name :Questioned Document and Forensic Accounting             Department : SoFS</t>
  </si>
  <si>
    <t>Course Code : CUTM1653                         Max Marks :50</t>
  </si>
  <si>
    <t>Course Code :CUTM1654                                      Max Marks :50</t>
  </si>
  <si>
    <t>Course Code : CUTM1653                             Max Marks :100</t>
  </si>
  <si>
    <t>Course Code : CUTM1654                           Max Marks :100</t>
  </si>
  <si>
    <t>Question Paper: Questioned Document and Forensic Accounting (PP)</t>
  </si>
  <si>
    <t>Course Code : CUTM1655                         Max Marks :100</t>
  </si>
  <si>
    <t>Question Paper:FORENSIC PHOTOGRAPHY AND BIOMETRIC TRAITS (PP)</t>
  </si>
  <si>
    <t>Course Name : FORENSIC PHOTOGRAPHY AND BIOMETRIC TRAITS      Department : SoFS</t>
  </si>
  <si>
    <t>Course Code :CUTM1655                                   Max Marks :50</t>
  </si>
  <si>
    <t>Question Paper: FORENSIC PHOTOGRAPHY AND BIOMETRIC TRAITS(PR)</t>
  </si>
  <si>
    <t>Course Name : FORENSIC PHOTOGRAPHY AND BIOMETRIC TRAITS(PR)      Department : SoFS</t>
  </si>
  <si>
    <t>Question Paper: Instrumental Techniques</t>
  </si>
  <si>
    <t>Course Name :Instrumental Techniques    Department : SoFS</t>
  </si>
  <si>
    <t>Course Code : MSFS1102                              Max Marks :100</t>
  </si>
  <si>
    <t>Course Code : MSFS1101                             Max Marks :100</t>
  </si>
  <si>
    <t>Course Code : MSFS1104                                 Max Marks :100</t>
  </si>
  <si>
    <t>Course Code : MSFS1105                                     Max Marks :100</t>
  </si>
  <si>
    <t>Course Code : MSFS1107                                          Max Marks :100</t>
  </si>
  <si>
    <t xml:space="preserve">Question Paper: QUALITY MANAGEMENT,NARCOTIC DRUGS,EXPLOSIVES &amp; FORENSIC CHEMISTRY </t>
  </si>
  <si>
    <t>Course Name :QUALITY MANAGEMENT,NARCOTIC DRUGS,EXPLOSIVES &amp; FORENSIC CHEMISTRY          Department :FORENSIC SCIENCE</t>
  </si>
  <si>
    <t>Course Code : MSFS1201                                            Max Marks :100</t>
  </si>
  <si>
    <t>Question Paper: FORENSIC SEROLOGY AND DNA PROFILING</t>
  </si>
  <si>
    <t>Course Name : FORENSIC SEROLOGY AND DNA PROFILING           Department : FORENSIC SCIENCE</t>
  </si>
  <si>
    <t>Course Code : MSFS1203                                        Max Marks :100</t>
  </si>
  <si>
    <t>Question Paper: FORENSIC TOXICOLOGY AND PHARMACOLOGY</t>
  </si>
  <si>
    <t>Course Name : FORENSIC TOXICOLOGY AND PHARMACOLOGY         Department : FORENSIC SCIENCE</t>
  </si>
  <si>
    <t>Course Code : MSFS1204                                        Max Marks :100</t>
  </si>
  <si>
    <t>Course Code :MSFS1206                                 Max Marks :100</t>
  </si>
  <si>
    <t>Course Code :MSFS1208                                           Max Marks :100</t>
  </si>
  <si>
    <t>Question Paper: FORENSIC TOXICOLOGY AND PHARMACOLOGY LABORATORY</t>
  </si>
  <si>
    <t xml:space="preserve">Course Name :  FORENSIC TOXICOLOGY AND PHARMACOLOGY        </t>
  </si>
  <si>
    <t>Course Code :MSFS1209                                         Max Marks :100</t>
  </si>
  <si>
    <t>Question Paper: MOLECULAR BIOLOGY AND GENETICS</t>
  </si>
  <si>
    <t>Course Name : MOLECULAR BIOLOGY AND GENETICS (PP)         Department : FORENSIC SCIENCE</t>
  </si>
  <si>
    <t>Course Code :CUTM1644                                        Max Marks :100</t>
  </si>
  <si>
    <t>CO5</t>
  </si>
  <si>
    <t>Course Name : MOLECULAR BIOLOGY AND GENETICS (PR)         Department : FORENSIC SCIENCE</t>
  </si>
  <si>
    <t>Course Code : CUTM1644                               Max Marks :100</t>
  </si>
  <si>
    <t>Question Paper: BIOTECHNOLOGY IN PHARMACEUTICAL SCIENCES (Theory)</t>
  </si>
  <si>
    <t>Course Name : BIOTECHNOLOGY IN PHARMACEUTICAL SCIENCES          Department : M.Sc FS</t>
  </si>
  <si>
    <t>Course Code : CUTM1645                                     Max Marks :100</t>
  </si>
  <si>
    <t>Not  Achieved</t>
  </si>
  <si>
    <t xml:space="preserve"> Not Achieved</t>
  </si>
  <si>
    <t>PO9</t>
  </si>
  <si>
    <t>PO10</t>
  </si>
  <si>
    <t>PO12</t>
  </si>
  <si>
    <t>Question Paper: BIOTECHNOLOGY IN PHARMACEUTICAL SCIENCES (Laboratory)</t>
  </si>
  <si>
    <t>Course Code : CUTM1645                                            Max Marks :50</t>
  </si>
  <si>
    <t>CO 1, 2</t>
  </si>
  <si>
    <t>Not Achieved</t>
  </si>
  <si>
    <t>Course Code : CUTM1646                                   Max Marks :100</t>
  </si>
  <si>
    <t>Course Name : ENVIRONMENTAL BIOTECHNOLOGY        Department : M.Sc FS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</si>
  <si>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</si>
  <si>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Question Paper: ENVIRONMENTAL BIOTECHNOLOGY(Theory)</t>
  </si>
  <si>
    <t>Course Code : CUTM1646                                   Max Marks :50</t>
  </si>
  <si>
    <t>Question Paper: ENVIRONMENTAL BIOTECHNOLOGY(Practical)</t>
  </si>
  <si>
    <t>Achieved</t>
  </si>
  <si>
    <t>Course Code : CUTM1647                                 Max Marks :100</t>
  </si>
  <si>
    <t>Course Name : PHARMACOLOGY AND PHARMACEUTICAL DRUG ANALYSIS           Department : FORENSIC SCIENCE</t>
  </si>
  <si>
    <t>Question Paper: PHARMACOLOGY AND PHARMACEUTICAL DRUG ANALYSIS</t>
  </si>
  <si>
    <t>P011</t>
  </si>
  <si>
    <t>Question Paper: CONCEPTS OF TOXICOLOGY</t>
  </si>
  <si>
    <t>Course Name : CONCEPTS OF TOXICOLOGY(PP) Department : FORENSIC SCIENCE</t>
  </si>
  <si>
    <t>Course Code : CUTM1648                             Max Marks :100</t>
  </si>
  <si>
    <t>Course Name : CONCEPTS OF TOXICOLOGY(PR) Department : FORENSIC SCIENCE</t>
  </si>
  <si>
    <t xml:space="preserve">Question Paper:MODERN AND APPLIED ANALYTICAL FORENSIC CHEMISTRY </t>
  </si>
  <si>
    <t>Course Name : MODERN AND APPLIED ANALYTICAL FORENSIC CHEMISTRY            Department :FORENSIC SCIENCE</t>
  </si>
  <si>
    <t>Course Code : CUTM1649                            Max Marks :100</t>
  </si>
  <si>
    <t>Course Name : MODERN AND APPLIED ANALYTICAL FORENSIC CHEMISTRY (PR) Department :FORENSIC SCIENCE</t>
  </si>
  <si>
    <t>Question Paper:CRIME SCENE MANAGEMNET AND FORENSIC PHYSICS</t>
  </si>
  <si>
    <t>Course Name :CRIME SCENE MANAGEMENT AND FORENSIC PHYSICS    Department : SoFS</t>
  </si>
  <si>
    <t>Course Code : MSFS1103                              Max Marks :100</t>
  </si>
  <si>
    <t>Question Paper: CRIME SCENE MANAGEMENT AND FORENSIC PHYSICS LABORATORY</t>
  </si>
  <si>
    <t>Course Name : CRIME SCENE MANAGEMENT AND FORENSIC PHYSICS            Department : SoFS</t>
  </si>
  <si>
    <t>Question Paper: FORENSIC BALLISTICS % COMPUTER FORENSICS</t>
  </si>
  <si>
    <t>Course Name :  FORENSIC BALLISTICS and COMPUTER FORENSICS Department : FORENSIC SCIENCE</t>
  </si>
  <si>
    <t>Course Name :BUSINESS COMMUNICATION    Department : SoFS</t>
  </si>
  <si>
    <t>Question Paper: BUSINESS COMMUNICATION</t>
  </si>
  <si>
    <t>Course Code : FCHU1203                     Max Marks :100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</si>
</sst>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* #,##0_);_(* \(#,##0\);_(* &quot;-&quot;_);_(@_)"/>
    <numFmt numFmtId="170" formatCode="_(&quot;₹&quot;* #,##0.00_);_(&quot;₹&quot;* \(#,##0.00\);_(&quot;₹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3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8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51" fillId="0" borderId="10" xfId="0" applyFont="1" applyBorder="1" applyAlignment="1">
      <alignment vertic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48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8" fillId="0" borderId="12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" fontId="51" fillId="21" borderId="12" xfId="0" applyNumberFormat="1" applyFont="1" applyFill="1" applyBorder="1" applyAlignment="1">
      <alignment vertical="center"/>
    </xf>
    <xf numFmtId="1" fontId="51" fillId="21" borderId="13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82" fontId="48" fillId="33" borderId="12" xfId="0" applyNumberFormat="1" applyFon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48" fillId="0" borderId="10" xfId="59" applyNumberFormat="1" applyFont="1" applyBorder="1" applyAlignment="1">
      <alignment vertical="center"/>
    </xf>
    <xf numFmtId="0" fontId="48" fillId="34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1" fontId="51" fillId="35" borderId="10" xfId="0" applyNumberFormat="1" applyFont="1" applyFill="1" applyBorder="1" applyAlignment="1">
      <alignment vertical="center"/>
    </xf>
    <xf numFmtId="2" fontId="5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0" fillId="36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" fontId="51" fillId="0" borderId="0" xfId="0" applyNumberFormat="1" applyFont="1" applyFill="1" applyBorder="1" applyAlignment="1">
      <alignment vertical="center"/>
    </xf>
    <xf numFmtId="2" fontId="4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8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37" borderId="10" xfId="0" applyNumberFormat="1" applyFill="1" applyBorder="1" applyAlignment="1">
      <alignment horizontal="center" vertical="center"/>
    </xf>
    <xf numFmtId="183" fontId="0" fillId="37" borderId="12" xfId="0" applyNumberForma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83" fontId="48" fillId="34" borderId="1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1" fontId="0" fillId="0" borderId="14" xfId="0" applyNumberFormat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1" fontId="0" fillId="36" borderId="0" xfId="0" applyNumberFormat="1" applyFill="1" applyAlignment="1">
      <alignment vertical="center"/>
    </xf>
    <xf numFmtId="1" fontId="0" fillId="36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 vertical="center"/>
    </xf>
    <xf numFmtId="1" fontId="0" fillId="36" borderId="0" xfId="0" applyNumberFormat="1" applyFill="1" applyBorder="1" applyAlignment="1">
      <alignment horizontal="center" vertical="center"/>
    </xf>
    <xf numFmtId="1" fontId="0" fillId="36" borderId="0" xfId="0" applyNumberFormat="1" applyFill="1" applyBorder="1" applyAlignment="1">
      <alignment horizontal="center"/>
    </xf>
    <xf numFmtId="1" fontId="51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82" fontId="0" fillId="0" borderId="10" xfId="0" applyNumberFormat="1" applyBorder="1" applyAlignment="1">
      <alignment horizontal="center" vertical="top"/>
    </xf>
    <xf numFmtId="0" fontId="0" fillId="36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0" fillId="33" borderId="14" xfId="0" applyFont="1" applyFill="1" applyBorder="1" applyAlignment="1">
      <alignment horizontal="center"/>
    </xf>
    <xf numFmtId="2" fontId="48" fillId="38" borderId="10" xfId="0" applyNumberFormat="1" applyFont="1" applyFill="1" applyBorder="1" applyAlignment="1">
      <alignment horizontal="center" vertical="center"/>
    </xf>
    <xf numFmtId="182" fontId="48" fillId="38" borderId="10" xfId="0" applyNumberFormat="1" applyFont="1" applyFill="1" applyBorder="1" applyAlignment="1">
      <alignment horizontal="center" vertical="center"/>
    </xf>
    <xf numFmtId="182" fontId="0" fillId="38" borderId="10" xfId="0" applyNumberFormat="1" applyFill="1" applyBorder="1" applyAlignment="1">
      <alignment horizontal="center" vertical="center"/>
    </xf>
    <xf numFmtId="182" fontId="48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33" borderId="0" xfId="0" applyNumberFormat="1" applyFill="1" applyAlignment="1">
      <alignment horizontal="center"/>
    </xf>
    <xf numFmtId="2" fontId="48" fillId="0" borderId="0" xfId="0" applyNumberFormat="1" applyFont="1" applyAlignment="1">
      <alignment horizontal="center" vertical="center"/>
    </xf>
    <xf numFmtId="1" fontId="51" fillId="0" borderId="0" xfId="0" applyNumberFormat="1" applyFont="1" applyAlignment="1">
      <alignment vertical="center"/>
    </xf>
    <xf numFmtId="2" fontId="4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1" fontId="2" fillId="7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1" fontId="2" fillId="5" borderId="0" xfId="0" applyNumberFormat="1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" fontId="2" fillId="5" borderId="0" xfId="0" applyNumberFormat="1" applyFont="1" applyFill="1" applyAlignment="1">
      <alignment vertical="center"/>
    </xf>
    <xf numFmtId="1" fontId="0" fillId="0" borderId="14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" fontId="51" fillId="21" borderId="10" xfId="0" applyNumberFormat="1" applyFont="1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6" borderId="0" xfId="0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4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173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172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9" t="s">
        <v>174</v>
      </c>
      <c r="B5" s="88"/>
      <c r="C5" s="88"/>
      <c r="D5" s="88"/>
      <c r="E5" s="88"/>
      <c r="F5" s="27"/>
      <c r="G5" s="39" t="s">
        <v>31</v>
      </c>
      <c r="H5" s="35">
        <f>(18/18)*100</f>
        <v>100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/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100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100</v>
      </c>
      <c r="D10" s="25">
        <f>(0.55*100)</f>
        <v>55.00000000000001</v>
      </c>
      <c r="E10" s="9">
        <v>70</v>
      </c>
      <c r="F10" s="33"/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80" t="s">
        <v>51</v>
      </c>
      <c r="C11" s="81">
        <v>70</v>
      </c>
      <c r="D11" s="10">
        <f>COUNTIF(C11:C28,"&gt;="&amp;D10)</f>
        <v>18</v>
      </c>
      <c r="E11" s="81"/>
      <c r="F11" s="29">
        <f>COUNTIF(E11:E28,"&gt;="&amp;F10)</f>
        <v>0</v>
      </c>
      <c r="G11" s="23" t="s">
        <v>6</v>
      </c>
      <c r="H11" s="39">
        <v>3</v>
      </c>
      <c r="I11" s="39">
        <v>3</v>
      </c>
      <c r="J11" s="37">
        <v>3</v>
      </c>
      <c r="K11" s="37">
        <v>1</v>
      </c>
      <c r="L11" s="37">
        <v>1</v>
      </c>
      <c r="M11" s="37">
        <v>1</v>
      </c>
      <c r="N11" s="37">
        <v>0</v>
      </c>
      <c r="O11" s="37">
        <v>0</v>
      </c>
      <c r="P11" s="37">
        <v>0</v>
      </c>
      <c r="Q11" s="37">
        <v>1</v>
      </c>
      <c r="R11" s="37">
        <v>1</v>
      </c>
      <c r="S11" s="37">
        <v>1</v>
      </c>
      <c r="T11" s="37">
        <v>1</v>
      </c>
      <c r="U11" s="37">
        <v>3</v>
      </c>
      <c r="V11" s="37">
        <v>2</v>
      </c>
      <c r="W11" s="37">
        <v>1</v>
      </c>
      <c r="X11" s="37">
        <v>1</v>
      </c>
      <c r="Y11" s="37">
        <v>0</v>
      </c>
    </row>
    <row r="12" spans="1:25" ht="24.75" customHeight="1">
      <c r="A12" s="4">
        <v>2</v>
      </c>
      <c r="B12" s="80" t="s">
        <v>52</v>
      </c>
      <c r="C12" s="81">
        <v>71</v>
      </c>
      <c r="D12" s="62">
        <f>(18/18)*100</f>
        <v>100</v>
      </c>
      <c r="E12" s="81"/>
      <c r="F12" s="63"/>
      <c r="G12" s="23" t="s">
        <v>7</v>
      </c>
      <c r="H12" s="79">
        <v>3</v>
      </c>
      <c r="I12" s="79">
        <v>1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1</v>
      </c>
      <c r="P12" s="37">
        <v>1</v>
      </c>
      <c r="Q12" s="37">
        <v>1</v>
      </c>
      <c r="R12" s="37">
        <v>1</v>
      </c>
      <c r="S12" s="37">
        <v>0</v>
      </c>
      <c r="T12" s="37">
        <v>1</v>
      </c>
      <c r="U12" s="37">
        <v>3</v>
      </c>
      <c r="V12" s="37">
        <v>2</v>
      </c>
      <c r="W12" s="37">
        <v>1</v>
      </c>
      <c r="X12" s="37">
        <v>1</v>
      </c>
      <c r="Y12" s="37">
        <v>0</v>
      </c>
    </row>
    <row r="13" spans="1:25" ht="24.75" customHeight="1">
      <c r="A13" s="4">
        <v>3</v>
      </c>
      <c r="B13" s="80" t="s">
        <v>53</v>
      </c>
      <c r="C13" s="81">
        <v>72</v>
      </c>
      <c r="D13" s="10"/>
      <c r="E13" s="81"/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80" t="s">
        <v>54</v>
      </c>
      <c r="C14" s="81">
        <v>71</v>
      </c>
      <c r="D14" s="10"/>
      <c r="E14" s="81"/>
      <c r="F14" s="30"/>
      <c r="G14" s="24" t="s">
        <v>44</v>
      </c>
      <c r="H14" s="18">
        <f>AVERAGE(H11:H13)</f>
        <v>3</v>
      </c>
      <c r="I14" s="18">
        <f aca="true" t="shared" si="0" ref="I14:Y14">AVERAGE(I11:I13)</f>
        <v>2</v>
      </c>
      <c r="J14" s="18">
        <f t="shared" si="0"/>
        <v>1.5</v>
      </c>
      <c r="K14" s="18">
        <f>AVERAGE(K11:K13)</f>
        <v>0.5</v>
      </c>
      <c r="L14" s="18">
        <f t="shared" si="0"/>
        <v>0.5</v>
      </c>
      <c r="M14" s="18">
        <f t="shared" si="0"/>
        <v>0.5</v>
      </c>
      <c r="N14" s="18">
        <f>AVERAGE(N11:N13)</f>
        <v>0</v>
      </c>
      <c r="O14" s="18">
        <f>AVERAGE(O11:O13)</f>
        <v>0.5</v>
      </c>
      <c r="P14" s="18">
        <f>AVERAGE(P11:P13)</f>
        <v>0.5</v>
      </c>
      <c r="Q14" s="18">
        <f t="shared" si="0"/>
        <v>1</v>
      </c>
      <c r="R14" s="18">
        <f t="shared" si="0"/>
        <v>1</v>
      </c>
      <c r="S14" s="18">
        <f t="shared" si="0"/>
        <v>0.5</v>
      </c>
      <c r="T14" s="18">
        <f t="shared" si="0"/>
        <v>1</v>
      </c>
      <c r="U14" s="18">
        <f t="shared" si="0"/>
        <v>3</v>
      </c>
      <c r="V14" s="18">
        <f t="shared" si="0"/>
        <v>2</v>
      </c>
      <c r="W14" s="18">
        <f t="shared" si="0"/>
        <v>1</v>
      </c>
      <c r="X14" s="18">
        <f t="shared" si="0"/>
        <v>1</v>
      </c>
      <c r="Y14" s="18">
        <f t="shared" si="0"/>
        <v>0</v>
      </c>
    </row>
    <row r="15" spans="1:25" ht="37.5" customHeight="1">
      <c r="A15" s="4">
        <v>5</v>
      </c>
      <c r="B15" s="80" t="s">
        <v>55</v>
      </c>
      <c r="C15" s="81">
        <v>72</v>
      </c>
      <c r="D15" s="10"/>
      <c r="E15" s="81"/>
      <c r="F15" s="30"/>
      <c r="G15" s="47" t="s">
        <v>46</v>
      </c>
      <c r="H15" s="68">
        <f>(56.25*H14)/100</f>
        <v>1.6875</v>
      </c>
      <c r="I15" s="68">
        <f aca="true" t="shared" si="1" ref="I15:Y15">(56.25*I14)/100</f>
        <v>1.125</v>
      </c>
      <c r="J15" s="68">
        <f t="shared" si="1"/>
        <v>0.84375</v>
      </c>
      <c r="K15" s="68">
        <f t="shared" si="1"/>
        <v>0.28125</v>
      </c>
      <c r="L15" s="68">
        <f t="shared" si="1"/>
        <v>0.28125</v>
      </c>
      <c r="M15" s="68">
        <f t="shared" si="1"/>
        <v>0.28125</v>
      </c>
      <c r="N15" s="68">
        <f>(56.25*N14)/100</f>
        <v>0</v>
      </c>
      <c r="O15" s="68">
        <f t="shared" si="1"/>
        <v>0.28125</v>
      </c>
      <c r="P15" s="68">
        <f>(56.25*P14)/100</f>
        <v>0.28125</v>
      </c>
      <c r="Q15" s="68">
        <f t="shared" si="1"/>
        <v>0.5625</v>
      </c>
      <c r="R15" s="68">
        <f t="shared" si="1"/>
        <v>0.5625</v>
      </c>
      <c r="S15" s="68">
        <f t="shared" si="1"/>
        <v>0.28125</v>
      </c>
      <c r="T15" s="68">
        <f t="shared" si="1"/>
        <v>0.5625</v>
      </c>
      <c r="U15" s="68">
        <f t="shared" si="1"/>
        <v>1.6875</v>
      </c>
      <c r="V15" s="68">
        <f t="shared" si="1"/>
        <v>1.125</v>
      </c>
      <c r="W15" s="68">
        <f t="shared" si="1"/>
        <v>0.5625</v>
      </c>
      <c r="X15" s="68">
        <f>(56.25*X14)/100</f>
        <v>0.5625</v>
      </c>
      <c r="Y15" s="68">
        <f t="shared" si="1"/>
        <v>0</v>
      </c>
    </row>
    <row r="16" spans="1:22" ht="24.75" customHeight="1">
      <c r="A16" s="4">
        <v>6</v>
      </c>
      <c r="B16" s="80" t="s">
        <v>56</v>
      </c>
      <c r="C16" s="81">
        <v>70</v>
      </c>
      <c r="D16" s="10"/>
      <c r="E16" s="81"/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80" t="s">
        <v>57</v>
      </c>
      <c r="C17" s="81">
        <v>70</v>
      </c>
      <c r="D17" s="10"/>
      <c r="E17" s="81"/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80" t="s">
        <v>58</v>
      </c>
      <c r="C18" s="81">
        <v>75</v>
      </c>
      <c r="D18" s="10"/>
      <c r="E18" s="81"/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80" t="s">
        <v>59</v>
      </c>
      <c r="C19" s="81">
        <v>71</v>
      </c>
      <c r="D19" s="10"/>
      <c r="E19" s="81"/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80" t="s">
        <v>60</v>
      </c>
      <c r="C20" s="81">
        <v>72</v>
      </c>
      <c r="D20" s="10"/>
      <c r="E20" s="81"/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80" t="s">
        <v>61</v>
      </c>
      <c r="C21" s="81">
        <v>72</v>
      </c>
      <c r="D21" s="10"/>
      <c r="E21" s="81"/>
      <c r="F21" s="31"/>
      <c r="H21" s="87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80" t="s">
        <v>62</v>
      </c>
      <c r="C22" s="81">
        <v>71</v>
      </c>
      <c r="D22" s="10"/>
      <c r="E22" s="81"/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80" t="s">
        <v>63</v>
      </c>
      <c r="C23" s="81">
        <v>71</v>
      </c>
      <c r="D23" s="10"/>
      <c r="E23" s="81"/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80" t="s">
        <v>64</v>
      </c>
      <c r="C24" s="81">
        <v>72</v>
      </c>
      <c r="D24" s="10"/>
      <c r="E24" s="81"/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80" t="s">
        <v>65</v>
      </c>
      <c r="C25" s="81">
        <v>70</v>
      </c>
      <c r="D25" s="13"/>
      <c r="E25" s="81"/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80" t="s">
        <v>66</v>
      </c>
      <c r="C26" s="81">
        <v>70</v>
      </c>
      <c r="D26" s="10"/>
      <c r="E26" s="81"/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80" t="s">
        <v>67</v>
      </c>
      <c r="C27" s="81">
        <v>70</v>
      </c>
      <c r="D27" s="10"/>
      <c r="E27" s="81"/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4">
        <v>18</v>
      </c>
      <c r="B28" s="80" t="s">
        <v>68</v>
      </c>
      <c r="C28" s="81">
        <v>72</v>
      </c>
      <c r="D28" s="10"/>
      <c r="E28" s="8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4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78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79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29</v>
      </c>
      <c r="B5" s="51"/>
      <c r="C5" s="51"/>
      <c r="D5" s="51"/>
      <c r="E5" s="51"/>
      <c r="F5" s="27"/>
      <c r="G5" s="39" t="s">
        <v>31</v>
      </c>
      <c r="H5" s="35">
        <v>94.12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82.35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88.235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30</v>
      </c>
      <c r="D10" s="25">
        <f>(0.55*30)</f>
        <v>16.5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 t="s">
        <v>51</v>
      </c>
      <c r="C11" s="71">
        <v>18</v>
      </c>
      <c r="D11" s="10">
        <f>COUNTIF(C11:C27,"&gt;="&amp;D10)</f>
        <v>16</v>
      </c>
      <c r="E11" s="71">
        <v>39</v>
      </c>
      <c r="F11" s="29">
        <f>COUNTIF(E11:E27,"&gt;="&amp;F10)</f>
        <v>14</v>
      </c>
      <c r="G11" s="23" t="s">
        <v>6</v>
      </c>
      <c r="H11" s="39">
        <v>3</v>
      </c>
      <c r="I11" s="39">
        <v>1</v>
      </c>
      <c r="J11" s="37">
        <v>3</v>
      </c>
      <c r="K11" s="37">
        <v>2</v>
      </c>
      <c r="L11" s="37">
        <v>1</v>
      </c>
      <c r="M11" s="37">
        <v>2</v>
      </c>
      <c r="N11" s="37">
        <v>2</v>
      </c>
      <c r="O11" s="37">
        <v>2</v>
      </c>
      <c r="P11" s="37">
        <v>1</v>
      </c>
      <c r="Q11" s="37">
        <v>3</v>
      </c>
      <c r="R11" s="37">
        <v>1</v>
      </c>
      <c r="S11" s="37">
        <v>3</v>
      </c>
      <c r="T11" s="37">
        <v>2</v>
      </c>
      <c r="U11" s="37">
        <v>3</v>
      </c>
      <c r="V11" s="37">
        <v>3</v>
      </c>
      <c r="W11" s="37">
        <v>2</v>
      </c>
      <c r="X11" s="37">
        <v>2</v>
      </c>
      <c r="Y11" s="37">
        <v>1</v>
      </c>
    </row>
    <row r="12" spans="1:25" ht="24.75" customHeight="1">
      <c r="A12" s="4">
        <v>2</v>
      </c>
      <c r="B12" s="70" t="s">
        <v>52</v>
      </c>
      <c r="C12" s="71">
        <v>24</v>
      </c>
      <c r="D12" s="62">
        <f>(16/17)*100</f>
        <v>94.11764705882352</v>
      </c>
      <c r="E12" s="71">
        <v>52</v>
      </c>
      <c r="F12" s="63">
        <f>(14/17)*100</f>
        <v>82.35294117647058</v>
      </c>
      <c r="G12" s="23" t="s">
        <v>7</v>
      </c>
      <c r="H12" s="79">
        <v>3</v>
      </c>
      <c r="I12" s="79">
        <v>1</v>
      </c>
      <c r="J12" s="37">
        <v>3</v>
      </c>
      <c r="K12" s="37">
        <v>2</v>
      </c>
      <c r="L12" s="37">
        <v>1</v>
      </c>
      <c r="M12" s="37">
        <v>2</v>
      </c>
      <c r="N12" s="37">
        <v>2</v>
      </c>
      <c r="O12" s="37">
        <v>2</v>
      </c>
      <c r="P12" s="37">
        <v>1</v>
      </c>
      <c r="Q12" s="37">
        <v>3</v>
      </c>
      <c r="R12" s="37">
        <v>1</v>
      </c>
      <c r="S12" s="37">
        <v>3</v>
      </c>
      <c r="T12" s="37">
        <v>2</v>
      </c>
      <c r="U12" s="37">
        <v>3</v>
      </c>
      <c r="V12" s="37">
        <v>3</v>
      </c>
      <c r="W12" s="37">
        <v>2</v>
      </c>
      <c r="X12" s="37">
        <v>2</v>
      </c>
      <c r="Y12" s="37">
        <v>1</v>
      </c>
    </row>
    <row r="13" spans="1:25" ht="24.75" customHeight="1">
      <c r="A13" s="4">
        <v>3</v>
      </c>
      <c r="B13" s="70" t="s">
        <v>53</v>
      </c>
      <c r="C13" s="71">
        <v>25</v>
      </c>
      <c r="D13" s="10"/>
      <c r="E13" s="71">
        <v>59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70" t="s">
        <v>54</v>
      </c>
      <c r="C14" s="71">
        <v>4</v>
      </c>
      <c r="D14" s="10"/>
      <c r="E14" s="71">
        <v>36</v>
      </c>
      <c r="F14" s="30"/>
      <c r="G14" s="24" t="s">
        <v>44</v>
      </c>
      <c r="H14" s="18">
        <f>AVERAGE(H11:H13)</f>
        <v>3</v>
      </c>
      <c r="I14" s="18">
        <f aca="true" t="shared" si="0" ref="I14:Y14">AVERAGE(I11:I13)</f>
        <v>1</v>
      </c>
      <c r="J14" s="18">
        <f t="shared" si="0"/>
        <v>3</v>
      </c>
      <c r="K14" s="18">
        <f>AVERAGE(K11:K13)</f>
        <v>2</v>
      </c>
      <c r="L14" s="18">
        <f t="shared" si="0"/>
        <v>1</v>
      </c>
      <c r="M14" s="18">
        <f t="shared" si="0"/>
        <v>2</v>
      </c>
      <c r="N14" s="18">
        <f>AVERAGE(N11:N13)</f>
        <v>2</v>
      </c>
      <c r="O14" s="18">
        <f>AVERAGE(O11:O13)</f>
        <v>2</v>
      </c>
      <c r="P14" s="18">
        <f>AVERAGE(P11:P13)</f>
        <v>1</v>
      </c>
      <c r="Q14" s="18">
        <f t="shared" si="0"/>
        <v>3</v>
      </c>
      <c r="R14" s="18">
        <f t="shared" si="0"/>
        <v>1</v>
      </c>
      <c r="S14" s="18">
        <f t="shared" si="0"/>
        <v>3</v>
      </c>
      <c r="T14" s="18">
        <f t="shared" si="0"/>
        <v>2</v>
      </c>
      <c r="U14" s="18">
        <f t="shared" si="0"/>
        <v>3</v>
      </c>
      <c r="V14" s="18">
        <f t="shared" si="0"/>
        <v>3</v>
      </c>
      <c r="W14" s="18">
        <f t="shared" si="0"/>
        <v>2</v>
      </c>
      <c r="X14" s="18">
        <f t="shared" si="0"/>
        <v>2</v>
      </c>
      <c r="Y14" s="18">
        <f t="shared" si="0"/>
        <v>1</v>
      </c>
    </row>
    <row r="15" spans="1:25" ht="37.5" customHeight="1">
      <c r="A15" s="4">
        <v>5</v>
      </c>
      <c r="B15" s="70" t="s">
        <v>55</v>
      </c>
      <c r="C15" s="71">
        <v>23</v>
      </c>
      <c r="D15" s="10"/>
      <c r="E15" s="71">
        <v>56</v>
      </c>
      <c r="F15" s="30"/>
      <c r="G15" s="47" t="s">
        <v>46</v>
      </c>
      <c r="H15" s="68">
        <f>(56.25*H14)/100</f>
        <v>1.6875</v>
      </c>
      <c r="I15" s="68">
        <f aca="true" t="shared" si="1" ref="I15:Y15">(56.25*I14)/100</f>
        <v>0.5625</v>
      </c>
      <c r="J15" s="68">
        <f t="shared" si="1"/>
        <v>1.6875</v>
      </c>
      <c r="K15" s="68">
        <f t="shared" si="1"/>
        <v>1.125</v>
      </c>
      <c r="L15" s="68">
        <f t="shared" si="1"/>
        <v>0.5625</v>
      </c>
      <c r="M15" s="68">
        <f t="shared" si="1"/>
        <v>1.125</v>
      </c>
      <c r="N15" s="68">
        <f>(56.25*N14)/100</f>
        <v>1.125</v>
      </c>
      <c r="O15" s="68">
        <f t="shared" si="1"/>
        <v>1.125</v>
      </c>
      <c r="P15" s="68">
        <f t="shared" si="1"/>
        <v>0.5625</v>
      </c>
      <c r="Q15" s="68">
        <f t="shared" si="1"/>
        <v>1.6875</v>
      </c>
      <c r="R15" s="68">
        <f t="shared" si="1"/>
        <v>0.5625</v>
      </c>
      <c r="S15" s="68">
        <f t="shared" si="1"/>
        <v>1.6875</v>
      </c>
      <c r="T15" s="68">
        <f t="shared" si="1"/>
        <v>1.125</v>
      </c>
      <c r="U15" s="68">
        <f t="shared" si="1"/>
        <v>1.6875</v>
      </c>
      <c r="V15" s="68">
        <f t="shared" si="1"/>
        <v>1.6875</v>
      </c>
      <c r="W15" s="68">
        <f t="shared" si="1"/>
        <v>1.125</v>
      </c>
      <c r="X15" s="68">
        <f>(56.25*X14)/100</f>
        <v>1.125</v>
      </c>
      <c r="Y15" s="68">
        <f t="shared" si="1"/>
        <v>0.5625</v>
      </c>
    </row>
    <row r="16" spans="1:22" ht="24.75" customHeight="1">
      <c r="A16" s="4">
        <v>6</v>
      </c>
      <c r="B16" s="70" t="s">
        <v>56</v>
      </c>
      <c r="C16" s="71">
        <v>22</v>
      </c>
      <c r="D16" s="10"/>
      <c r="E16" s="71">
        <v>48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 t="s">
        <v>57</v>
      </c>
      <c r="C17" s="71">
        <v>24</v>
      </c>
      <c r="D17" s="10"/>
      <c r="E17" s="71">
        <v>52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 t="s">
        <v>58</v>
      </c>
      <c r="C18" s="71">
        <v>24</v>
      </c>
      <c r="D18" s="10"/>
      <c r="E18" s="71">
        <v>51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 t="s">
        <v>59</v>
      </c>
      <c r="C19" s="71">
        <v>19</v>
      </c>
      <c r="D19" s="10"/>
      <c r="E19" s="71">
        <v>41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 t="s">
        <v>61</v>
      </c>
      <c r="C20" s="71">
        <v>26</v>
      </c>
      <c r="D20" s="10"/>
      <c r="E20" s="71">
        <v>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 t="s">
        <v>62</v>
      </c>
      <c r="C21" s="71">
        <v>23</v>
      </c>
      <c r="D21" s="10"/>
      <c r="E21" s="71">
        <v>54</v>
      </c>
      <c r="F21" s="31"/>
      <c r="H21" s="50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 t="s">
        <v>63</v>
      </c>
      <c r="C22" s="71">
        <v>19</v>
      </c>
      <c r="D22" s="10"/>
      <c r="E22" s="71">
        <v>52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 t="s">
        <v>64</v>
      </c>
      <c r="C23" s="71">
        <v>20</v>
      </c>
      <c r="D23" s="10"/>
      <c r="E23" s="71">
        <v>51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 t="s">
        <v>65</v>
      </c>
      <c r="C24" s="71">
        <v>20</v>
      </c>
      <c r="D24" s="10"/>
      <c r="E24" s="71">
        <v>48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 t="s">
        <v>66</v>
      </c>
      <c r="C25" s="71">
        <v>26</v>
      </c>
      <c r="D25" s="13"/>
      <c r="E25" s="71">
        <v>34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 t="s">
        <v>67</v>
      </c>
      <c r="C26" s="71">
        <v>22</v>
      </c>
      <c r="D26" s="10"/>
      <c r="E26" s="71">
        <v>62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 t="s">
        <v>68</v>
      </c>
      <c r="C27" s="71">
        <v>19</v>
      </c>
      <c r="D27" s="10"/>
      <c r="E27" s="71">
        <v>51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2:24" ht="24.75" customHeight="1">
      <c r="B28" s="70"/>
      <c r="C28" s="71"/>
      <c r="D28" s="10"/>
      <c r="E28" s="7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117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118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119</v>
      </c>
      <c r="B5" s="86"/>
      <c r="C5" s="86"/>
      <c r="D5" s="86"/>
      <c r="E5" s="86"/>
      <c r="F5" s="27"/>
      <c r="G5" s="39" t="s">
        <v>31</v>
      </c>
      <c r="H5" s="35">
        <f>(14/17)*100</f>
        <v>82.35294117647058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(12/17)*100</f>
        <v>70.58823529411765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76.47058823529412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30</v>
      </c>
      <c r="D10" s="25">
        <f>(0.55*30)</f>
        <v>16.5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>
        <v>192105240001</v>
      </c>
      <c r="C11" s="91">
        <v>16</v>
      </c>
      <c r="D11" s="10">
        <f>COUNTIF(C11:C27,"&gt;="&amp;D10)</f>
        <v>14</v>
      </c>
      <c r="E11" s="91">
        <v>40</v>
      </c>
      <c r="F11" s="29">
        <f>COUNTIF(E11:E27,"&gt;="&amp;F10)</f>
        <v>12</v>
      </c>
      <c r="G11" s="23" t="s">
        <v>6</v>
      </c>
      <c r="H11" s="92">
        <v>2</v>
      </c>
      <c r="I11" s="93"/>
      <c r="J11" s="94">
        <v>2</v>
      </c>
      <c r="K11" s="97">
        <v>1</v>
      </c>
      <c r="L11" s="94"/>
      <c r="M11" s="94">
        <v>2</v>
      </c>
      <c r="N11" s="94">
        <v>1</v>
      </c>
      <c r="O11" s="94">
        <v>1</v>
      </c>
      <c r="P11" s="94"/>
      <c r="Q11" s="94">
        <v>3</v>
      </c>
      <c r="R11" s="94"/>
      <c r="S11" s="94">
        <v>2</v>
      </c>
      <c r="T11" s="94">
        <v>2</v>
      </c>
      <c r="U11" s="94">
        <v>2</v>
      </c>
      <c r="V11" s="94">
        <v>2</v>
      </c>
      <c r="W11" s="94">
        <v>3</v>
      </c>
      <c r="X11" s="94">
        <v>2</v>
      </c>
      <c r="Y11" s="37">
        <v>1</v>
      </c>
    </row>
    <row r="12" spans="1:25" ht="24.75" customHeight="1">
      <c r="A12" s="4">
        <v>2</v>
      </c>
      <c r="B12" s="70">
        <v>192105240002</v>
      </c>
      <c r="C12" s="91">
        <v>26</v>
      </c>
      <c r="D12" s="62">
        <f>(14/17)*100</f>
        <v>82.35294117647058</v>
      </c>
      <c r="E12" s="91">
        <v>49</v>
      </c>
      <c r="F12" s="63">
        <f>(12/17)*100</f>
        <v>70.58823529411765</v>
      </c>
      <c r="G12" s="23" t="s">
        <v>7</v>
      </c>
      <c r="H12" s="18">
        <v>2</v>
      </c>
      <c r="I12" s="95"/>
      <c r="J12" s="96">
        <v>2</v>
      </c>
      <c r="K12" s="94">
        <v>1</v>
      </c>
      <c r="L12" s="96"/>
      <c r="M12" s="96">
        <v>2</v>
      </c>
      <c r="N12" s="96">
        <v>1</v>
      </c>
      <c r="O12" s="96">
        <v>1</v>
      </c>
      <c r="P12" s="96"/>
      <c r="Q12" s="96">
        <v>3</v>
      </c>
      <c r="R12" s="96"/>
      <c r="S12" s="96">
        <v>2</v>
      </c>
      <c r="T12" s="96">
        <v>2</v>
      </c>
      <c r="U12" s="96">
        <v>2</v>
      </c>
      <c r="V12" s="96">
        <v>2</v>
      </c>
      <c r="W12" s="96">
        <v>3</v>
      </c>
      <c r="X12" s="96">
        <v>2</v>
      </c>
      <c r="Y12" s="37">
        <v>2</v>
      </c>
    </row>
    <row r="13" spans="1:25" ht="24.75" customHeight="1">
      <c r="A13" s="4">
        <v>3</v>
      </c>
      <c r="B13" s="70">
        <v>192105240003</v>
      </c>
      <c r="C13" s="91">
        <v>23</v>
      </c>
      <c r="D13" s="10"/>
      <c r="E13" s="91">
        <v>45</v>
      </c>
      <c r="F13" s="30"/>
      <c r="G13" s="23"/>
      <c r="H13" s="18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37"/>
    </row>
    <row r="14" spans="1:25" ht="35.25" customHeight="1">
      <c r="A14" s="4">
        <v>4</v>
      </c>
      <c r="B14" s="70">
        <v>192105240004</v>
      </c>
      <c r="C14" s="91">
        <v>5</v>
      </c>
      <c r="D14" s="10"/>
      <c r="E14" s="91">
        <v>29</v>
      </c>
      <c r="F14" s="30"/>
      <c r="G14" s="24" t="s">
        <v>44</v>
      </c>
      <c r="H14" s="18">
        <f>AVERAGE(H11:H13)</f>
        <v>2</v>
      </c>
      <c r="I14" s="18"/>
      <c r="J14" s="18">
        <f aca="true" t="shared" si="0" ref="J14:Y14">AVERAGE(J11:J13)</f>
        <v>2</v>
      </c>
      <c r="K14" s="18">
        <f>AVERAGE(K11:K13)</f>
        <v>1</v>
      </c>
      <c r="L14" s="18"/>
      <c r="M14" s="18">
        <f t="shared" si="0"/>
        <v>2</v>
      </c>
      <c r="N14" s="18">
        <f>AVERAGE(N11:N13)</f>
        <v>1</v>
      </c>
      <c r="O14" s="18">
        <f>AVERAGE(O11:O13)</f>
        <v>1</v>
      </c>
      <c r="P14" s="18"/>
      <c r="Q14" s="18">
        <f t="shared" si="0"/>
        <v>3</v>
      </c>
      <c r="R14" s="18"/>
      <c r="S14" s="18">
        <f t="shared" si="0"/>
        <v>2</v>
      </c>
      <c r="T14" s="18">
        <f t="shared" si="0"/>
        <v>2</v>
      </c>
      <c r="U14" s="18">
        <f t="shared" si="0"/>
        <v>2</v>
      </c>
      <c r="V14" s="18">
        <f t="shared" si="0"/>
        <v>2</v>
      </c>
      <c r="W14" s="18">
        <f t="shared" si="0"/>
        <v>3</v>
      </c>
      <c r="X14" s="18">
        <f t="shared" si="0"/>
        <v>2</v>
      </c>
      <c r="Y14" s="18">
        <f t="shared" si="0"/>
        <v>1.5</v>
      </c>
    </row>
    <row r="15" spans="1:25" ht="37.5" customHeight="1">
      <c r="A15" s="4">
        <v>5</v>
      </c>
      <c r="B15" s="70">
        <v>192105240005</v>
      </c>
      <c r="C15" s="91">
        <v>25</v>
      </c>
      <c r="D15" s="10"/>
      <c r="E15" s="91">
        <v>58</v>
      </c>
      <c r="F15" s="30"/>
      <c r="G15" s="47" t="s">
        <v>46</v>
      </c>
      <c r="H15" s="68">
        <f>(56.25*H14)/100</f>
        <v>1.125</v>
      </c>
      <c r="I15" s="68">
        <f aca="true" t="shared" si="1" ref="I15:Y15">(56.25*I14)/100</f>
        <v>0</v>
      </c>
      <c r="J15" s="68">
        <f t="shared" si="1"/>
        <v>1.125</v>
      </c>
      <c r="K15" s="68">
        <f t="shared" si="1"/>
        <v>0.5625</v>
      </c>
      <c r="L15" s="68">
        <f t="shared" si="1"/>
        <v>0</v>
      </c>
      <c r="M15" s="68">
        <f t="shared" si="1"/>
        <v>1.125</v>
      </c>
      <c r="N15" s="68">
        <f>(56.25*N14)/100</f>
        <v>0.5625</v>
      </c>
      <c r="O15" s="68">
        <f t="shared" si="1"/>
        <v>0.5625</v>
      </c>
      <c r="P15" s="68">
        <f t="shared" si="1"/>
        <v>0</v>
      </c>
      <c r="Q15" s="68">
        <f t="shared" si="1"/>
        <v>1.6875</v>
      </c>
      <c r="R15" s="68">
        <f t="shared" si="1"/>
        <v>0</v>
      </c>
      <c r="S15" s="68">
        <f t="shared" si="1"/>
        <v>1.125</v>
      </c>
      <c r="T15" s="68">
        <f t="shared" si="1"/>
        <v>1.125</v>
      </c>
      <c r="U15" s="68">
        <f t="shared" si="1"/>
        <v>1.125</v>
      </c>
      <c r="V15" s="68">
        <f t="shared" si="1"/>
        <v>1.125</v>
      </c>
      <c r="W15" s="68">
        <f t="shared" si="1"/>
        <v>1.6875</v>
      </c>
      <c r="X15" s="68">
        <f>(56.25*X14)/100</f>
        <v>1.125</v>
      </c>
      <c r="Y15" s="68">
        <f t="shared" si="1"/>
        <v>0.84375</v>
      </c>
    </row>
    <row r="16" spans="1:22" ht="24.75" customHeight="1">
      <c r="A16" s="4">
        <v>6</v>
      </c>
      <c r="B16" s="70">
        <v>192105240006</v>
      </c>
      <c r="C16" s="91">
        <v>20</v>
      </c>
      <c r="D16" s="10"/>
      <c r="E16" s="91">
        <v>37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>
        <v>192105240007</v>
      </c>
      <c r="C17" s="91">
        <v>26</v>
      </c>
      <c r="D17" s="10"/>
      <c r="E17" s="91">
        <v>53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>
        <v>192105240008</v>
      </c>
      <c r="C18" s="91">
        <v>24</v>
      </c>
      <c r="D18" s="10"/>
      <c r="E18" s="91">
        <v>48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>
        <v>192105240009</v>
      </c>
      <c r="C19" s="91">
        <v>19</v>
      </c>
      <c r="D19" s="10"/>
      <c r="E19" s="91">
        <v>46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>
        <v>192105240011</v>
      </c>
      <c r="C20" s="91">
        <v>24</v>
      </c>
      <c r="D20" s="10"/>
      <c r="E20" s="91">
        <v>53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>
        <v>192105240012</v>
      </c>
      <c r="C21" s="91">
        <v>26</v>
      </c>
      <c r="D21" s="10"/>
      <c r="E21" s="91">
        <v>34</v>
      </c>
      <c r="F21" s="31"/>
      <c r="H21" s="84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>
        <v>192105240013</v>
      </c>
      <c r="C22" s="91">
        <v>21</v>
      </c>
      <c r="D22" s="10"/>
      <c r="E22" s="91">
        <v>48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>
        <v>192105240014</v>
      </c>
      <c r="C23" s="91">
        <v>21</v>
      </c>
      <c r="D23" s="10"/>
      <c r="E23" s="91">
        <v>49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>
        <v>192105240015</v>
      </c>
      <c r="C24" s="91">
        <v>18</v>
      </c>
      <c r="D24" s="10"/>
      <c r="E24" s="91">
        <v>28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>
        <v>192105240016</v>
      </c>
      <c r="C25" s="91">
        <v>28</v>
      </c>
      <c r="D25" s="13"/>
      <c r="E25" s="91">
        <v>62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>
        <v>192105240017</v>
      </c>
      <c r="C26" s="91">
        <v>24</v>
      </c>
      <c r="D26" s="10"/>
      <c r="E26" s="91">
        <v>42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>
        <v>192105240018</v>
      </c>
      <c r="C27" s="91">
        <v>15</v>
      </c>
      <c r="D27" s="10"/>
      <c r="E27" s="91">
        <v>0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2:24" ht="24.75" customHeight="1">
      <c r="B28" s="70"/>
      <c r="C28" s="71"/>
      <c r="D28" s="10"/>
      <c r="E28" s="7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D1">
      <selection activeCell="D12" sqref="D12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120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121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122</v>
      </c>
      <c r="B5" s="86"/>
      <c r="C5" s="86"/>
      <c r="D5" s="86"/>
      <c r="E5" s="86"/>
      <c r="F5" s="27"/>
      <c r="G5" s="39" t="s">
        <v>31</v>
      </c>
      <c r="H5" s="35">
        <f>(16/17)*100</f>
        <v>94.11764705882352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(6/17)*100</f>
        <v>35.294117647058826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64.70588235294117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30</v>
      </c>
      <c r="D10" s="25">
        <f>(0.55*30)</f>
        <v>16.5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 t="s">
        <v>51</v>
      </c>
      <c r="C11" s="71">
        <v>18</v>
      </c>
      <c r="D11" s="10">
        <f>COUNTIF(C11:C27,"&gt;="&amp;D10)</f>
        <v>16</v>
      </c>
      <c r="E11" s="71">
        <v>38</v>
      </c>
      <c r="F11" s="29">
        <f>COUNTIF(E11:E27,"&gt;="&amp;F10)</f>
        <v>6</v>
      </c>
      <c r="G11" s="23" t="s">
        <v>6</v>
      </c>
      <c r="H11" s="39">
        <v>3</v>
      </c>
      <c r="I11" s="39">
        <v>1</v>
      </c>
      <c r="J11" s="37">
        <v>2</v>
      </c>
      <c r="K11" s="37">
        <v>2</v>
      </c>
      <c r="L11" s="37">
        <v>1</v>
      </c>
      <c r="M11" s="37">
        <v>2</v>
      </c>
      <c r="N11" s="37">
        <v>2</v>
      </c>
      <c r="O11" s="37">
        <v>2</v>
      </c>
      <c r="P11" s="37">
        <v>3</v>
      </c>
      <c r="Q11" s="37">
        <v>1</v>
      </c>
      <c r="R11" s="37">
        <v>1</v>
      </c>
      <c r="S11" s="37">
        <v>3</v>
      </c>
      <c r="T11" s="37">
        <v>2</v>
      </c>
      <c r="U11" s="37">
        <v>2</v>
      </c>
      <c r="V11" s="37">
        <v>2</v>
      </c>
      <c r="W11" s="37">
        <v>1</v>
      </c>
      <c r="X11" s="37">
        <v>1</v>
      </c>
      <c r="Y11" s="37">
        <v>1</v>
      </c>
    </row>
    <row r="12" spans="1:25" ht="24.75" customHeight="1">
      <c r="A12" s="4">
        <v>2</v>
      </c>
      <c r="B12" s="70" t="s">
        <v>52</v>
      </c>
      <c r="C12" s="71">
        <v>23</v>
      </c>
      <c r="D12" s="62">
        <f>(16/17)*100</f>
        <v>94.11764705882352</v>
      </c>
      <c r="E12" s="71">
        <v>35</v>
      </c>
      <c r="F12" s="63">
        <f>(6/17)*100</f>
        <v>35.294117647058826</v>
      </c>
      <c r="G12" s="23" t="s">
        <v>7</v>
      </c>
      <c r="H12" s="79">
        <v>3</v>
      </c>
      <c r="I12" s="79">
        <v>1</v>
      </c>
      <c r="J12" s="37">
        <v>2</v>
      </c>
      <c r="K12" s="37">
        <v>2</v>
      </c>
      <c r="L12" s="37">
        <v>1</v>
      </c>
      <c r="M12" s="37">
        <v>2</v>
      </c>
      <c r="N12" s="37">
        <v>2</v>
      </c>
      <c r="O12" s="37">
        <v>2</v>
      </c>
      <c r="P12" s="37">
        <v>3</v>
      </c>
      <c r="Q12" s="37">
        <v>1</v>
      </c>
      <c r="R12" s="37">
        <v>1</v>
      </c>
      <c r="S12" s="37">
        <v>3</v>
      </c>
      <c r="T12" s="37">
        <v>2</v>
      </c>
      <c r="U12" s="37">
        <v>2</v>
      </c>
      <c r="V12" s="37">
        <v>2</v>
      </c>
      <c r="W12" s="37">
        <v>2</v>
      </c>
      <c r="X12" s="37">
        <v>2</v>
      </c>
      <c r="Y12" s="37">
        <v>1</v>
      </c>
    </row>
    <row r="13" spans="1:25" ht="24.75" customHeight="1">
      <c r="A13" s="4">
        <v>3</v>
      </c>
      <c r="B13" s="70" t="s">
        <v>53</v>
      </c>
      <c r="C13" s="71">
        <v>26</v>
      </c>
      <c r="D13" s="10"/>
      <c r="E13" s="71">
        <v>39</v>
      </c>
      <c r="F13" s="30"/>
      <c r="G13" s="23"/>
      <c r="H13" s="18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37"/>
    </row>
    <row r="14" spans="1:25" ht="35.25" customHeight="1">
      <c r="A14" s="4">
        <v>4</v>
      </c>
      <c r="B14" s="70" t="s">
        <v>54</v>
      </c>
      <c r="C14" s="71">
        <v>3</v>
      </c>
      <c r="D14" s="10"/>
      <c r="E14" s="71">
        <v>24</v>
      </c>
      <c r="F14" s="30"/>
      <c r="G14" s="24" t="s">
        <v>44</v>
      </c>
      <c r="H14" s="18">
        <f>AVERAGE(H11:H13)</f>
        <v>3</v>
      </c>
      <c r="I14" s="18">
        <f>AVERAGE(I11:I13)</f>
        <v>1</v>
      </c>
      <c r="J14" s="18">
        <f>AVERAGE(J11:J13)</f>
        <v>2</v>
      </c>
      <c r="K14" s="18">
        <f>AVERAGE(K11:K13)</f>
        <v>2</v>
      </c>
      <c r="L14" s="18">
        <f aca="true" t="shared" si="0" ref="L14:Y14">AVERAGE(L11:L13)</f>
        <v>1</v>
      </c>
      <c r="M14" s="18">
        <f t="shared" si="0"/>
        <v>2</v>
      </c>
      <c r="N14" s="18">
        <f t="shared" si="0"/>
        <v>2</v>
      </c>
      <c r="O14" s="18">
        <f t="shared" si="0"/>
        <v>2</v>
      </c>
      <c r="P14" s="18">
        <f t="shared" si="0"/>
        <v>3</v>
      </c>
      <c r="Q14" s="18">
        <f t="shared" si="0"/>
        <v>1</v>
      </c>
      <c r="R14" s="18">
        <f t="shared" si="0"/>
        <v>1</v>
      </c>
      <c r="S14" s="18">
        <f t="shared" si="0"/>
        <v>3</v>
      </c>
      <c r="T14" s="18">
        <f t="shared" si="0"/>
        <v>2</v>
      </c>
      <c r="U14" s="18">
        <f t="shared" si="0"/>
        <v>2</v>
      </c>
      <c r="V14" s="18">
        <f t="shared" si="0"/>
        <v>2</v>
      </c>
      <c r="W14" s="18">
        <f t="shared" si="0"/>
        <v>1.5</v>
      </c>
      <c r="X14" s="18">
        <f t="shared" si="0"/>
        <v>1.5</v>
      </c>
      <c r="Y14" s="18">
        <f t="shared" si="0"/>
        <v>1</v>
      </c>
    </row>
    <row r="15" spans="1:25" ht="37.5" customHeight="1">
      <c r="A15" s="4">
        <v>5</v>
      </c>
      <c r="B15" s="70" t="s">
        <v>55</v>
      </c>
      <c r="C15" s="71">
        <v>25</v>
      </c>
      <c r="D15" s="10"/>
      <c r="E15" s="71">
        <v>45</v>
      </c>
      <c r="F15" s="30"/>
      <c r="G15" s="47" t="s">
        <v>46</v>
      </c>
      <c r="H15" s="68">
        <f>(56.25*H14)/100</f>
        <v>1.6875</v>
      </c>
      <c r="I15" s="68">
        <f aca="true" t="shared" si="1" ref="I15:Y15">(56.25*I14)/100</f>
        <v>0.5625</v>
      </c>
      <c r="J15" s="68">
        <f t="shared" si="1"/>
        <v>1.125</v>
      </c>
      <c r="K15" s="68">
        <f t="shared" si="1"/>
        <v>1.125</v>
      </c>
      <c r="L15" s="68">
        <f t="shared" si="1"/>
        <v>0.5625</v>
      </c>
      <c r="M15" s="68">
        <f t="shared" si="1"/>
        <v>1.125</v>
      </c>
      <c r="N15" s="68">
        <f>(56.25*N14)/100</f>
        <v>1.125</v>
      </c>
      <c r="O15" s="68">
        <f t="shared" si="1"/>
        <v>1.125</v>
      </c>
      <c r="P15" s="68">
        <f t="shared" si="1"/>
        <v>1.6875</v>
      </c>
      <c r="Q15" s="68">
        <f t="shared" si="1"/>
        <v>0.5625</v>
      </c>
      <c r="R15" s="68">
        <f t="shared" si="1"/>
        <v>0.5625</v>
      </c>
      <c r="S15" s="68">
        <f t="shared" si="1"/>
        <v>1.6875</v>
      </c>
      <c r="T15" s="68">
        <f t="shared" si="1"/>
        <v>1.125</v>
      </c>
      <c r="U15" s="68">
        <f t="shared" si="1"/>
        <v>1.125</v>
      </c>
      <c r="V15" s="68">
        <f t="shared" si="1"/>
        <v>1.125</v>
      </c>
      <c r="W15" s="68">
        <f t="shared" si="1"/>
        <v>0.84375</v>
      </c>
      <c r="X15" s="68">
        <f>(56.25*X14)/100</f>
        <v>0.84375</v>
      </c>
      <c r="Y15" s="68">
        <f t="shared" si="1"/>
        <v>0.5625</v>
      </c>
    </row>
    <row r="16" spans="1:22" ht="24.75" customHeight="1">
      <c r="A16" s="4">
        <v>6</v>
      </c>
      <c r="B16" s="70" t="s">
        <v>56</v>
      </c>
      <c r="C16" s="71">
        <v>21</v>
      </c>
      <c r="D16" s="10"/>
      <c r="E16" s="71">
        <v>34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 t="s">
        <v>57</v>
      </c>
      <c r="C17" s="71">
        <v>25</v>
      </c>
      <c r="D17" s="10"/>
      <c r="E17" s="71">
        <v>43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 t="s">
        <v>58</v>
      </c>
      <c r="C18" s="71">
        <v>25</v>
      </c>
      <c r="D18" s="10"/>
      <c r="E18" s="71">
        <v>34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 t="s">
        <v>59</v>
      </c>
      <c r="C19" s="71">
        <v>22</v>
      </c>
      <c r="D19" s="10"/>
      <c r="E19" s="71">
        <v>28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 t="s">
        <v>61</v>
      </c>
      <c r="C20" s="71">
        <v>23</v>
      </c>
      <c r="D20" s="10"/>
      <c r="E20" s="71">
        <v>40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 t="s">
        <v>62</v>
      </c>
      <c r="C21" s="71">
        <v>23</v>
      </c>
      <c r="D21" s="10"/>
      <c r="E21" s="71">
        <v>39</v>
      </c>
      <c r="F21" s="31"/>
      <c r="H21" s="84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 t="s">
        <v>63</v>
      </c>
      <c r="C22" s="71">
        <v>21</v>
      </c>
      <c r="D22" s="10"/>
      <c r="E22" s="71">
        <v>22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 t="s">
        <v>64</v>
      </c>
      <c r="C23" s="71">
        <v>18</v>
      </c>
      <c r="D23" s="10"/>
      <c r="E23" s="71">
        <v>32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 t="s">
        <v>65</v>
      </c>
      <c r="C24" s="71">
        <v>20</v>
      </c>
      <c r="D24" s="10"/>
      <c r="E24" s="71">
        <v>30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 t="s">
        <v>66</v>
      </c>
      <c r="C25" s="71">
        <v>28</v>
      </c>
      <c r="D25" s="13"/>
      <c r="E25" s="71">
        <v>52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 t="s">
        <v>67</v>
      </c>
      <c r="C26" s="71">
        <v>23</v>
      </c>
      <c r="D26" s="10"/>
      <c r="E26" s="71">
        <v>27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 t="s">
        <v>68</v>
      </c>
      <c r="C27" s="71">
        <v>19</v>
      </c>
      <c r="D27" s="10"/>
      <c r="E27" s="71">
        <v>0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2:24" ht="24.75" customHeight="1">
      <c r="B28" s="70"/>
      <c r="C28" s="71"/>
      <c r="D28" s="10"/>
      <c r="E28" s="7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3"/>
  <sheetViews>
    <sheetView zoomScale="53" zoomScaleNormal="53" zoomScalePageLayoutView="0" workbookViewId="0" topLeftCell="I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170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171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9" t="s">
        <v>122</v>
      </c>
      <c r="B5" s="89"/>
      <c r="C5" s="89"/>
      <c r="D5" s="89"/>
      <c r="E5" s="89"/>
      <c r="F5" s="27"/>
      <c r="G5" s="39" t="s">
        <v>31</v>
      </c>
      <c r="H5" s="35">
        <v>94.11764705882352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(1/17)*100</f>
        <v>5.88235294117647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111" t="s">
        <v>10</v>
      </c>
      <c r="D7" s="21"/>
      <c r="E7" s="7" t="s">
        <v>10</v>
      </c>
      <c r="F7" s="7"/>
      <c r="G7" s="38" t="s">
        <v>45</v>
      </c>
      <c r="H7" s="48">
        <f>AVERAGE(H5:H6)</f>
        <v>49.99999999999999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145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30</v>
      </c>
      <c r="D10" s="25">
        <f>(0.55*30)</f>
        <v>16.5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 t="s">
        <v>51</v>
      </c>
      <c r="C11" s="71">
        <v>20</v>
      </c>
      <c r="D11" s="10">
        <f>COUNTIF(C11:C27,"&gt;="&amp;D10)</f>
        <v>16</v>
      </c>
      <c r="E11" s="71">
        <v>32</v>
      </c>
      <c r="F11" s="29">
        <f>COUNTIF(E11:E27,"&gt;="&amp;F10)</f>
        <v>1</v>
      </c>
      <c r="G11" s="23" t="s">
        <v>6</v>
      </c>
      <c r="H11" s="92">
        <v>3</v>
      </c>
      <c r="I11" s="93">
        <v>2</v>
      </c>
      <c r="J11" s="93">
        <v>2</v>
      </c>
      <c r="K11" s="36"/>
      <c r="L11" s="93"/>
      <c r="M11" s="93">
        <v>2</v>
      </c>
      <c r="N11" s="93"/>
      <c r="O11" s="93">
        <v>1</v>
      </c>
      <c r="P11" s="93"/>
      <c r="Q11" s="93">
        <v>1</v>
      </c>
      <c r="R11" s="93">
        <v>2</v>
      </c>
      <c r="S11" s="93">
        <v>1</v>
      </c>
      <c r="T11" s="37">
        <v>2</v>
      </c>
      <c r="U11" s="37">
        <v>2</v>
      </c>
      <c r="V11" s="37">
        <v>2</v>
      </c>
      <c r="W11" s="37">
        <v>1</v>
      </c>
      <c r="X11" s="37">
        <v>1</v>
      </c>
      <c r="Y11" s="37">
        <v>1</v>
      </c>
    </row>
    <row r="12" spans="1:25" ht="24.75" customHeight="1">
      <c r="A12" s="4">
        <v>2</v>
      </c>
      <c r="B12" s="70" t="s">
        <v>52</v>
      </c>
      <c r="C12" s="71">
        <v>24</v>
      </c>
      <c r="D12" s="62">
        <f>(16/17)*100</f>
        <v>94.11764705882352</v>
      </c>
      <c r="E12" s="71">
        <v>34</v>
      </c>
      <c r="F12" s="63">
        <f>(1/17)*100</f>
        <v>5.88235294117647</v>
      </c>
      <c r="G12" s="23" t="s">
        <v>7</v>
      </c>
      <c r="H12" s="18">
        <v>3</v>
      </c>
      <c r="I12" s="95"/>
      <c r="J12" s="96"/>
      <c r="K12" s="93">
        <v>2</v>
      </c>
      <c r="L12" s="95">
        <v>1</v>
      </c>
      <c r="M12" s="95">
        <v>2</v>
      </c>
      <c r="N12" s="95"/>
      <c r="O12" s="95"/>
      <c r="P12" s="95"/>
      <c r="Q12" s="95"/>
      <c r="R12" s="95">
        <v>1</v>
      </c>
      <c r="S12" s="95">
        <v>1</v>
      </c>
      <c r="T12" s="37">
        <v>2</v>
      </c>
      <c r="U12" s="37">
        <v>2</v>
      </c>
      <c r="V12" s="37">
        <v>2</v>
      </c>
      <c r="W12" s="37">
        <v>2</v>
      </c>
      <c r="X12" s="37">
        <v>2</v>
      </c>
      <c r="Y12" s="37">
        <v>1</v>
      </c>
    </row>
    <row r="13" spans="1:25" ht="24.75" customHeight="1">
      <c r="A13" s="4">
        <v>3</v>
      </c>
      <c r="B13" s="70" t="s">
        <v>53</v>
      </c>
      <c r="C13" s="71">
        <v>27</v>
      </c>
      <c r="D13" s="10"/>
      <c r="E13" s="71">
        <v>37</v>
      </c>
      <c r="F13" s="30"/>
      <c r="G13" s="23"/>
      <c r="H13" s="18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37"/>
    </row>
    <row r="14" spans="1:25" ht="35.25" customHeight="1">
      <c r="A14" s="4">
        <v>4</v>
      </c>
      <c r="B14" s="70" t="s">
        <v>54</v>
      </c>
      <c r="C14" s="71">
        <v>3</v>
      </c>
      <c r="D14" s="10"/>
      <c r="E14" s="71">
        <v>15</v>
      </c>
      <c r="F14" s="30"/>
      <c r="G14" s="24" t="s">
        <v>44</v>
      </c>
      <c r="H14" s="18">
        <f>AVERAGE(H11:H13)</f>
        <v>3</v>
      </c>
      <c r="I14" s="18">
        <f>AVERAGE(I11:I13)</f>
        <v>2</v>
      </c>
      <c r="J14" s="18">
        <f>AVERAGE(J11:J13)</f>
        <v>2</v>
      </c>
      <c r="K14" s="18">
        <f>AVERAGE(K11:K13)</f>
        <v>2</v>
      </c>
      <c r="L14" s="18">
        <f aca="true" t="shared" si="0" ref="L14:Y14">AVERAGE(L11:L13)</f>
        <v>1</v>
      </c>
      <c r="M14" s="18">
        <f t="shared" si="0"/>
        <v>2</v>
      </c>
      <c r="N14" s="18"/>
      <c r="O14" s="18">
        <f t="shared" si="0"/>
        <v>1</v>
      </c>
      <c r="P14" s="18"/>
      <c r="Q14" s="18">
        <f t="shared" si="0"/>
        <v>1</v>
      </c>
      <c r="R14" s="18">
        <f t="shared" si="0"/>
        <v>1.5</v>
      </c>
      <c r="S14" s="18">
        <f t="shared" si="0"/>
        <v>1</v>
      </c>
      <c r="T14" s="18">
        <f t="shared" si="0"/>
        <v>2</v>
      </c>
      <c r="U14" s="18">
        <f t="shared" si="0"/>
        <v>2</v>
      </c>
      <c r="V14" s="18">
        <f t="shared" si="0"/>
        <v>2</v>
      </c>
      <c r="W14" s="18">
        <f t="shared" si="0"/>
        <v>1.5</v>
      </c>
      <c r="X14" s="18">
        <f t="shared" si="0"/>
        <v>1.5</v>
      </c>
      <c r="Y14" s="18">
        <f t="shared" si="0"/>
        <v>1</v>
      </c>
    </row>
    <row r="15" spans="1:25" ht="37.5" customHeight="1">
      <c r="A15" s="4">
        <v>5</v>
      </c>
      <c r="B15" s="70" t="s">
        <v>55</v>
      </c>
      <c r="C15" s="71">
        <v>24</v>
      </c>
      <c r="D15" s="10"/>
      <c r="E15" s="71">
        <v>42</v>
      </c>
      <c r="F15" s="30"/>
      <c r="G15" s="47" t="s">
        <v>46</v>
      </c>
      <c r="H15" s="68">
        <f>(56.25*H14)/100</f>
        <v>1.6875</v>
      </c>
      <c r="I15" s="68">
        <f aca="true" t="shared" si="1" ref="I15:Y15">(56.25*I14)/100</f>
        <v>1.125</v>
      </c>
      <c r="J15" s="68">
        <f t="shared" si="1"/>
        <v>1.125</v>
      </c>
      <c r="K15" s="68">
        <f t="shared" si="1"/>
        <v>1.125</v>
      </c>
      <c r="L15" s="68">
        <f t="shared" si="1"/>
        <v>0.5625</v>
      </c>
      <c r="M15" s="68">
        <f t="shared" si="1"/>
        <v>1.125</v>
      </c>
      <c r="N15" s="68">
        <f>(56.25*N14)/100</f>
        <v>0</v>
      </c>
      <c r="O15" s="68">
        <f t="shared" si="1"/>
        <v>0.5625</v>
      </c>
      <c r="P15" s="68">
        <f t="shared" si="1"/>
        <v>0</v>
      </c>
      <c r="Q15" s="68">
        <f t="shared" si="1"/>
        <v>0.5625</v>
      </c>
      <c r="R15" s="68">
        <f t="shared" si="1"/>
        <v>0.84375</v>
      </c>
      <c r="S15" s="68">
        <f t="shared" si="1"/>
        <v>0.5625</v>
      </c>
      <c r="T15" s="68">
        <f t="shared" si="1"/>
        <v>1.125</v>
      </c>
      <c r="U15" s="68">
        <f t="shared" si="1"/>
        <v>1.125</v>
      </c>
      <c r="V15" s="68">
        <f t="shared" si="1"/>
        <v>1.125</v>
      </c>
      <c r="W15" s="68">
        <f t="shared" si="1"/>
        <v>0.84375</v>
      </c>
      <c r="X15" s="68">
        <f>(56.25*X14)/100</f>
        <v>0.84375</v>
      </c>
      <c r="Y15" s="68">
        <f t="shared" si="1"/>
        <v>0.5625</v>
      </c>
    </row>
    <row r="16" spans="1:22" ht="24.75" customHeight="1">
      <c r="A16" s="4">
        <v>6</v>
      </c>
      <c r="B16" s="70" t="s">
        <v>56</v>
      </c>
      <c r="C16" s="71">
        <v>23</v>
      </c>
      <c r="D16" s="10"/>
      <c r="E16" s="71">
        <v>31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 t="s">
        <v>57</v>
      </c>
      <c r="C17" s="71">
        <v>26</v>
      </c>
      <c r="D17" s="10"/>
      <c r="E17" s="71">
        <v>33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 t="s">
        <v>58</v>
      </c>
      <c r="C18" s="71">
        <v>24</v>
      </c>
      <c r="D18" s="10"/>
      <c r="E18" s="71">
        <v>26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 t="s">
        <v>59</v>
      </c>
      <c r="C19" s="71">
        <v>25</v>
      </c>
      <c r="D19" s="10"/>
      <c r="E19" s="71">
        <v>29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 t="s">
        <v>61</v>
      </c>
      <c r="C20" s="71">
        <v>27</v>
      </c>
      <c r="D20" s="10"/>
      <c r="E20" s="71">
        <v>37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 t="s">
        <v>62</v>
      </c>
      <c r="C21" s="71">
        <v>23</v>
      </c>
      <c r="D21" s="10"/>
      <c r="E21" s="71">
        <v>29</v>
      </c>
      <c r="F21" s="31"/>
      <c r="H21" s="87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 t="s">
        <v>63</v>
      </c>
      <c r="C22" s="71">
        <v>17</v>
      </c>
      <c r="D22" s="10"/>
      <c r="E22" s="71">
        <v>33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 t="s">
        <v>64</v>
      </c>
      <c r="C23" s="71">
        <v>20</v>
      </c>
      <c r="D23" s="10"/>
      <c r="E23" s="71">
        <v>31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 t="s">
        <v>65</v>
      </c>
      <c r="C24" s="71">
        <v>20</v>
      </c>
      <c r="D24" s="10"/>
      <c r="E24" s="71">
        <v>21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 t="s">
        <v>66</v>
      </c>
      <c r="C25" s="71">
        <v>27</v>
      </c>
      <c r="D25" s="13"/>
      <c r="E25" s="71">
        <v>36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 t="s">
        <v>67</v>
      </c>
      <c r="C26" s="71">
        <v>20</v>
      </c>
      <c r="D26" s="10"/>
      <c r="E26" s="71">
        <v>30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 t="s">
        <v>68</v>
      </c>
      <c r="C27" s="71">
        <v>20</v>
      </c>
      <c r="D27" s="10"/>
      <c r="E27" s="71">
        <v>0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19"/>
    </row>
    <row r="34" spans="1:24" ht="24.75" customHeight="1">
      <c r="A34" s="72"/>
      <c r="B34" s="73"/>
      <c r="C34" s="74"/>
      <c r="D34" s="74"/>
      <c r="E34" s="74"/>
      <c r="F34" s="75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3"/>
      <c r="D51" s="73"/>
      <c r="E51" s="73"/>
      <c r="F51" s="76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3"/>
      <c r="D79" s="73"/>
      <c r="E79" s="73"/>
      <c r="F79" s="76"/>
      <c r="G79" s="59"/>
      <c r="H79" s="60"/>
      <c r="I79" s="6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4"/>
      <c r="D81" s="74"/>
      <c r="E81" s="74"/>
      <c r="F81" s="75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4.25">
      <c r="A82" s="11"/>
      <c r="B82" s="11"/>
      <c r="C82" s="11"/>
      <c r="D82" s="11"/>
      <c r="E82" s="11"/>
      <c r="F82" s="11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3" s="3" customFormat="1" ht="15">
      <c r="A83" s="11"/>
      <c r="B83" s="11"/>
      <c r="C83" s="17"/>
      <c r="D83" s="17"/>
      <c r="E83" s="17"/>
      <c r="F83" s="17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6"/>
      <c r="D85" s="16"/>
      <c r="E85" s="16"/>
      <c r="F85" s="16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03"/>
  <sheetViews>
    <sheetView zoomScale="53" zoomScaleNormal="53" zoomScalePageLayoutView="0" workbookViewId="0" topLeftCell="H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114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115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123</v>
      </c>
      <c r="B5" s="86"/>
      <c r="C5" s="86"/>
      <c r="D5" s="86"/>
      <c r="E5" s="86"/>
      <c r="F5" s="27"/>
      <c r="G5" s="39" t="s">
        <v>31</v>
      </c>
      <c r="H5" s="35">
        <v>94.12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82.35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88.235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>
        <v>192105240001</v>
      </c>
      <c r="C11" s="91">
        <v>36</v>
      </c>
      <c r="D11" s="10">
        <f>COUNTIF(C11:C27,"&gt;="&amp;D10)</f>
        <v>16</v>
      </c>
      <c r="E11" s="91">
        <v>33</v>
      </c>
      <c r="F11" s="29">
        <f>COUNTIF(E11:E27,"&gt;="&amp;F10)</f>
        <v>14</v>
      </c>
      <c r="G11" s="23" t="s">
        <v>6</v>
      </c>
      <c r="H11" s="92">
        <v>2</v>
      </c>
      <c r="I11" s="93"/>
      <c r="J11" s="94">
        <v>1</v>
      </c>
      <c r="K11" s="1">
        <v>2</v>
      </c>
      <c r="L11" s="94"/>
      <c r="M11" s="94">
        <v>3</v>
      </c>
      <c r="N11" s="94">
        <v>1</v>
      </c>
      <c r="O11" s="94">
        <v>1</v>
      </c>
      <c r="P11" s="94">
        <v>3</v>
      </c>
      <c r="Q11" s="94">
        <v>1</v>
      </c>
      <c r="R11" s="94"/>
      <c r="S11" s="94">
        <v>1</v>
      </c>
      <c r="T11" s="37">
        <v>2</v>
      </c>
      <c r="U11" s="37">
        <v>3</v>
      </c>
      <c r="V11" s="37">
        <v>3</v>
      </c>
      <c r="W11" s="94">
        <v>2</v>
      </c>
      <c r="X11" s="94">
        <v>2</v>
      </c>
      <c r="Y11" s="94">
        <v>1</v>
      </c>
    </row>
    <row r="12" spans="1:25" ht="24.75" customHeight="1">
      <c r="A12" s="4">
        <v>2</v>
      </c>
      <c r="B12" s="70">
        <v>192105240002</v>
      </c>
      <c r="C12" s="91">
        <v>42</v>
      </c>
      <c r="D12" s="62">
        <f>(16/17)*100</f>
        <v>94.11764705882352</v>
      </c>
      <c r="E12" s="91">
        <v>38</v>
      </c>
      <c r="F12" s="63">
        <f>(14/17)*100</f>
        <v>82.35294117647058</v>
      </c>
      <c r="G12" s="23" t="s">
        <v>7</v>
      </c>
      <c r="H12" s="18">
        <v>3</v>
      </c>
      <c r="I12" s="95"/>
      <c r="J12" s="96">
        <v>1</v>
      </c>
      <c r="K12" s="94">
        <v>2</v>
      </c>
      <c r="L12" s="96"/>
      <c r="M12" s="96">
        <v>3</v>
      </c>
      <c r="N12" s="96">
        <v>1</v>
      </c>
      <c r="O12" s="96">
        <v>1</v>
      </c>
      <c r="P12" s="96">
        <v>3</v>
      </c>
      <c r="Q12" s="96">
        <v>1</v>
      </c>
      <c r="R12" s="96"/>
      <c r="S12" s="96">
        <v>1</v>
      </c>
      <c r="T12" s="37">
        <v>2</v>
      </c>
      <c r="U12" s="37">
        <v>3</v>
      </c>
      <c r="V12" s="37">
        <v>3</v>
      </c>
      <c r="W12" s="96">
        <v>2</v>
      </c>
      <c r="X12" s="96">
        <v>1</v>
      </c>
      <c r="Y12" s="96">
        <v>1</v>
      </c>
    </row>
    <row r="13" spans="1:25" ht="24.75" customHeight="1">
      <c r="A13" s="4">
        <v>3</v>
      </c>
      <c r="B13" s="70">
        <v>192105240003</v>
      </c>
      <c r="C13" s="91">
        <v>41</v>
      </c>
      <c r="D13" s="10"/>
      <c r="E13" s="91">
        <v>37</v>
      </c>
      <c r="F13" s="30"/>
      <c r="G13" s="23" t="s">
        <v>9</v>
      </c>
      <c r="H13" s="18">
        <v>3</v>
      </c>
      <c r="I13" s="95"/>
      <c r="J13" s="96">
        <v>1</v>
      </c>
      <c r="K13" s="96">
        <v>2</v>
      </c>
      <c r="L13" s="96"/>
      <c r="M13" s="96">
        <v>3</v>
      </c>
      <c r="N13" s="96">
        <v>1</v>
      </c>
      <c r="O13" s="96">
        <v>1</v>
      </c>
      <c r="P13" s="96">
        <v>3</v>
      </c>
      <c r="Q13" s="96">
        <v>1</v>
      </c>
      <c r="R13" s="96"/>
      <c r="S13" s="96">
        <v>1</v>
      </c>
      <c r="T13" s="37"/>
      <c r="U13" s="37"/>
      <c r="V13" s="37"/>
      <c r="W13" s="96">
        <v>2</v>
      </c>
      <c r="X13" s="96">
        <v>2</v>
      </c>
      <c r="Y13" s="96">
        <v>1</v>
      </c>
    </row>
    <row r="14" spans="1:25" ht="35.25" customHeight="1">
      <c r="A14" s="4">
        <v>4</v>
      </c>
      <c r="B14" s="70">
        <v>192105240004</v>
      </c>
      <c r="C14" s="91">
        <v>25</v>
      </c>
      <c r="D14" s="10"/>
      <c r="E14" s="91">
        <v>14</v>
      </c>
      <c r="F14" s="30"/>
      <c r="G14" s="24" t="s">
        <v>44</v>
      </c>
      <c r="H14" s="18">
        <f aca="true" t="shared" si="0" ref="H14:Y14">AVERAGE(H11:H13)</f>
        <v>2.6666666666666665</v>
      </c>
      <c r="I14" s="18"/>
      <c r="J14" s="18">
        <f t="shared" si="0"/>
        <v>1</v>
      </c>
      <c r="K14" s="18">
        <f t="shared" si="0"/>
        <v>2</v>
      </c>
      <c r="L14" s="18"/>
      <c r="M14" s="18">
        <f t="shared" si="0"/>
        <v>3</v>
      </c>
      <c r="N14" s="18">
        <f t="shared" si="0"/>
        <v>1</v>
      </c>
      <c r="O14" s="18">
        <f t="shared" si="0"/>
        <v>1</v>
      </c>
      <c r="P14" s="18">
        <f t="shared" si="0"/>
        <v>3</v>
      </c>
      <c r="Q14" s="18">
        <f t="shared" si="0"/>
        <v>1</v>
      </c>
      <c r="R14" s="18"/>
      <c r="S14" s="18">
        <f t="shared" si="0"/>
        <v>1</v>
      </c>
      <c r="T14" s="18">
        <f t="shared" si="0"/>
        <v>2</v>
      </c>
      <c r="U14" s="18">
        <f t="shared" si="0"/>
        <v>3</v>
      </c>
      <c r="V14" s="18">
        <f t="shared" si="0"/>
        <v>3</v>
      </c>
      <c r="W14" s="18">
        <f t="shared" si="0"/>
        <v>2</v>
      </c>
      <c r="X14" s="18">
        <f t="shared" si="0"/>
        <v>1.6666666666666667</v>
      </c>
      <c r="Y14" s="18">
        <f t="shared" si="0"/>
        <v>1</v>
      </c>
    </row>
    <row r="15" spans="1:25" ht="37.5" customHeight="1">
      <c r="A15" s="4">
        <v>5</v>
      </c>
      <c r="B15" s="70">
        <v>192105240005</v>
      </c>
      <c r="C15" s="91">
        <v>43</v>
      </c>
      <c r="D15" s="10"/>
      <c r="E15" s="91">
        <v>40</v>
      </c>
      <c r="F15" s="30"/>
      <c r="G15" s="47" t="s">
        <v>46</v>
      </c>
      <c r="H15" s="68">
        <f>(56.25*H14)/100</f>
        <v>1.5</v>
      </c>
      <c r="I15" s="68">
        <f aca="true" t="shared" si="1" ref="I15:Y15">(56.25*I14)/100</f>
        <v>0</v>
      </c>
      <c r="J15" s="68">
        <f t="shared" si="1"/>
        <v>0.5625</v>
      </c>
      <c r="K15" s="68">
        <f t="shared" si="1"/>
        <v>1.125</v>
      </c>
      <c r="L15" s="68">
        <f t="shared" si="1"/>
        <v>0</v>
      </c>
      <c r="M15" s="68">
        <f t="shared" si="1"/>
        <v>1.6875</v>
      </c>
      <c r="N15" s="68">
        <f>(56.25*N14)/100</f>
        <v>0.5625</v>
      </c>
      <c r="O15" s="68">
        <f t="shared" si="1"/>
        <v>0.5625</v>
      </c>
      <c r="P15" s="68">
        <f>(56.25*P14)/100</f>
        <v>1.6875</v>
      </c>
      <c r="Q15" s="68">
        <f t="shared" si="1"/>
        <v>0.5625</v>
      </c>
      <c r="R15" s="68">
        <f t="shared" si="1"/>
        <v>0</v>
      </c>
      <c r="S15" s="68">
        <f t="shared" si="1"/>
        <v>0.5625</v>
      </c>
      <c r="T15" s="68">
        <f t="shared" si="1"/>
        <v>1.125</v>
      </c>
      <c r="U15" s="68">
        <f t="shared" si="1"/>
        <v>1.6875</v>
      </c>
      <c r="V15" s="68">
        <f t="shared" si="1"/>
        <v>1.6875</v>
      </c>
      <c r="W15" s="68">
        <f t="shared" si="1"/>
        <v>1.125</v>
      </c>
      <c r="X15" s="68">
        <f>(56.25*X14)/100</f>
        <v>0.9375</v>
      </c>
      <c r="Y15" s="68">
        <f t="shared" si="1"/>
        <v>0.5625</v>
      </c>
    </row>
    <row r="16" spans="1:22" ht="24.75" customHeight="1">
      <c r="A16" s="4">
        <v>6</v>
      </c>
      <c r="B16" s="70">
        <v>192105240006</v>
      </c>
      <c r="C16" s="91">
        <v>39</v>
      </c>
      <c r="D16" s="10"/>
      <c r="E16" s="91">
        <v>35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>
        <v>192105240007</v>
      </c>
      <c r="C17" s="91">
        <v>42</v>
      </c>
      <c r="D17" s="10"/>
      <c r="E17" s="91">
        <v>40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>
        <v>192105240008</v>
      </c>
      <c r="C18" s="91">
        <v>41</v>
      </c>
      <c r="D18" s="10"/>
      <c r="E18" s="91">
        <v>38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>
        <v>192105240009</v>
      </c>
      <c r="C19" s="91">
        <v>39</v>
      </c>
      <c r="D19" s="10"/>
      <c r="E19" s="91">
        <v>30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>
        <v>192105240011</v>
      </c>
      <c r="C20" s="91">
        <v>42</v>
      </c>
      <c r="D20" s="10"/>
      <c r="E20" s="91">
        <v>40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>
        <v>192105240012</v>
      </c>
      <c r="C21" s="91">
        <v>40</v>
      </c>
      <c r="D21" s="10"/>
      <c r="E21" s="91">
        <v>39</v>
      </c>
      <c r="F21" s="31"/>
      <c r="H21" s="84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>
        <v>192105240013</v>
      </c>
      <c r="C22" s="91">
        <v>38</v>
      </c>
      <c r="D22" s="10"/>
      <c r="E22" s="91">
        <v>29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>
        <v>192105240014</v>
      </c>
      <c r="C23" s="91">
        <v>38</v>
      </c>
      <c r="D23" s="10"/>
      <c r="E23" s="91">
        <v>38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>
        <v>192105240015</v>
      </c>
      <c r="C24" s="91">
        <v>34</v>
      </c>
      <c r="D24" s="10"/>
      <c r="E24" s="91">
        <v>24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>
        <v>192105240016</v>
      </c>
      <c r="C25" s="91">
        <v>44</v>
      </c>
      <c r="D25" s="13"/>
      <c r="E25" s="91">
        <v>42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>
        <v>192105240017</v>
      </c>
      <c r="C26" s="91">
        <v>42</v>
      </c>
      <c r="D26" s="10"/>
      <c r="E26" s="91">
        <v>39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>
        <v>192105240018</v>
      </c>
      <c r="C27" s="91">
        <v>33</v>
      </c>
      <c r="D27" s="10"/>
      <c r="E27" s="91">
        <v>16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19"/>
    </row>
    <row r="34" spans="1:24" ht="24.75" customHeight="1">
      <c r="A34" s="72"/>
      <c r="B34" s="73"/>
      <c r="C34" s="74"/>
      <c r="D34" s="74"/>
      <c r="E34" s="74"/>
      <c r="F34" s="75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3"/>
      <c r="D51" s="73"/>
      <c r="E51" s="73"/>
      <c r="F51" s="76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3"/>
      <c r="D79" s="73"/>
      <c r="E79" s="73"/>
      <c r="F79" s="76"/>
      <c r="G79" s="59"/>
      <c r="H79" s="60"/>
      <c r="I79" s="6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4"/>
      <c r="D81" s="74"/>
      <c r="E81" s="74"/>
      <c r="F81" s="75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4.25">
      <c r="A82" s="11"/>
      <c r="B82" s="11"/>
      <c r="C82" s="11"/>
      <c r="D82" s="11"/>
      <c r="E82" s="11"/>
      <c r="F82" s="11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3" s="3" customFormat="1" ht="15">
      <c r="A83" s="11"/>
      <c r="B83" s="11"/>
      <c r="C83" s="17"/>
      <c r="D83" s="17"/>
      <c r="E83" s="17"/>
      <c r="F83" s="17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6"/>
      <c r="D85" s="16"/>
      <c r="E85" s="16"/>
      <c r="F85" s="16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03"/>
  <sheetViews>
    <sheetView zoomScale="53" zoomScaleNormal="53" zoomScalePageLayoutView="0" workbookViewId="0" topLeftCell="H4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80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79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29</v>
      </c>
      <c r="B5" s="51"/>
      <c r="C5" s="51"/>
      <c r="D5" s="51"/>
      <c r="E5" s="51"/>
      <c r="F5" s="27"/>
      <c r="G5" s="39" t="s">
        <v>31</v>
      </c>
      <c r="H5" s="35">
        <v>94.12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82.35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88.235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 t="s">
        <v>51</v>
      </c>
      <c r="C11" s="71">
        <v>38</v>
      </c>
      <c r="D11" s="10">
        <f>COUNTIF(C11:C27,"&gt;="&amp;D10)</f>
        <v>16</v>
      </c>
      <c r="E11" s="71">
        <v>31</v>
      </c>
      <c r="F11" s="29">
        <f>COUNTIF(E11:E27,"&gt;="&amp;F10)</f>
        <v>14</v>
      </c>
      <c r="G11" s="23" t="s">
        <v>6</v>
      </c>
      <c r="H11" s="39">
        <v>3</v>
      </c>
      <c r="I11" s="39">
        <v>1</v>
      </c>
      <c r="J11" s="37">
        <v>3</v>
      </c>
      <c r="K11" s="37">
        <v>2</v>
      </c>
      <c r="L11" s="37">
        <v>1</v>
      </c>
      <c r="M11" s="37">
        <v>2</v>
      </c>
      <c r="N11" s="37">
        <v>2</v>
      </c>
      <c r="O11" s="37">
        <v>2</v>
      </c>
      <c r="P11" s="37">
        <v>1</v>
      </c>
      <c r="Q11" s="37">
        <v>3</v>
      </c>
      <c r="R11" s="37">
        <v>1</v>
      </c>
      <c r="S11" s="37">
        <v>3</v>
      </c>
      <c r="T11" s="37">
        <v>2</v>
      </c>
      <c r="U11" s="37">
        <v>3</v>
      </c>
      <c r="V11" s="37">
        <v>3</v>
      </c>
      <c r="W11" s="37">
        <v>3</v>
      </c>
      <c r="X11" s="37">
        <v>3</v>
      </c>
      <c r="Y11" s="37">
        <v>1</v>
      </c>
    </row>
    <row r="12" spans="1:25" ht="24.75" customHeight="1">
      <c r="A12" s="4">
        <v>2</v>
      </c>
      <c r="B12" s="70" t="s">
        <v>52</v>
      </c>
      <c r="C12" s="71">
        <v>42</v>
      </c>
      <c r="D12" s="62">
        <f>(16/17)*100</f>
        <v>94.11764705882352</v>
      </c>
      <c r="E12" s="71">
        <v>40</v>
      </c>
      <c r="F12" s="63">
        <f>(14/17)*100</f>
        <v>82.35294117647058</v>
      </c>
      <c r="G12" s="23" t="s">
        <v>7</v>
      </c>
      <c r="H12" s="79">
        <v>3</v>
      </c>
      <c r="I12" s="79">
        <v>1</v>
      </c>
      <c r="J12" s="37">
        <v>3</v>
      </c>
      <c r="K12" s="37">
        <v>2</v>
      </c>
      <c r="L12" s="37">
        <v>1</v>
      </c>
      <c r="M12" s="37">
        <v>2</v>
      </c>
      <c r="N12" s="37">
        <v>2</v>
      </c>
      <c r="O12" s="37">
        <v>2</v>
      </c>
      <c r="P12" s="37">
        <v>1</v>
      </c>
      <c r="Q12" s="37">
        <v>3</v>
      </c>
      <c r="R12" s="37">
        <v>1</v>
      </c>
      <c r="S12" s="37">
        <v>3</v>
      </c>
      <c r="T12" s="37">
        <v>2</v>
      </c>
      <c r="U12" s="37">
        <v>3</v>
      </c>
      <c r="V12" s="37">
        <v>3</v>
      </c>
      <c r="W12" s="37">
        <v>3</v>
      </c>
      <c r="X12" s="37">
        <v>3</v>
      </c>
      <c r="Y12" s="37">
        <v>1</v>
      </c>
    </row>
    <row r="13" spans="1:25" ht="24.75" customHeight="1">
      <c r="A13" s="4">
        <v>3</v>
      </c>
      <c r="B13" s="70" t="s">
        <v>53</v>
      </c>
      <c r="C13" s="71">
        <v>41</v>
      </c>
      <c r="D13" s="10"/>
      <c r="E13" s="71">
        <v>40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70" t="s">
        <v>54</v>
      </c>
      <c r="C14" s="71">
        <v>25</v>
      </c>
      <c r="D14" s="10"/>
      <c r="E14" s="71">
        <v>10</v>
      </c>
      <c r="F14" s="30"/>
      <c r="G14" s="24" t="s">
        <v>44</v>
      </c>
      <c r="H14" s="18">
        <f aca="true" t="shared" si="0" ref="H14:Y14">AVERAGE(H11:H13)</f>
        <v>3</v>
      </c>
      <c r="I14" s="18">
        <f t="shared" si="0"/>
        <v>1</v>
      </c>
      <c r="J14" s="18">
        <f t="shared" si="0"/>
        <v>3</v>
      </c>
      <c r="K14" s="18">
        <f t="shared" si="0"/>
        <v>2</v>
      </c>
      <c r="L14" s="18">
        <f t="shared" si="0"/>
        <v>1</v>
      </c>
      <c r="M14" s="18">
        <f t="shared" si="0"/>
        <v>2</v>
      </c>
      <c r="N14" s="18">
        <f t="shared" si="0"/>
        <v>2</v>
      </c>
      <c r="O14" s="18">
        <f t="shared" si="0"/>
        <v>2</v>
      </c>
      <c r="P14" s="18">
        <f t="shared" si="0"/>
        <v>1</v>
      </c>
      <c r="Q14" s="18">
        <f t="shared" si="0"/>
        <v>3</v>
      </c>
      <c r="R14" s="18">
        <f t="shared" si="0"/>
        <v>1</v>
      </c>
      <c r="S14" s="18">
        <f t="shared" si="0"/>
        <v>3</v>
      </c>
      <c r="T14" s="18">
        <f t="shared" si="0"/>
        <v>2</v>
      </c>
      <c r="U14" s="18">
        <f t="shared" si="0"/>
        <v>3</v>
      </c>
      <c r="V14" s="18">
        <f t="shared" si="0"/>
        <v>3</v>
      </c>
      <c r="W14" s="18">
        <f t="shared" si="0"/>
        <v>3</v>
      </c>
      <c r="X14" s="18">
        <f t="shared" si="0"/>
        <v>3</v>
      </c>
      <c r="Y14" s="18">
        <f t="shared" si="0"/>
        <v>1</v>
      </c>
    </row>
    <row r="15" spans="1:25" ht="37.5" customHeight="1">
      <c r="A15" s="4">
        <v>5</v>
      </c>
      <c r="B15" s="70" t="s">
        <v>55</v>
      </c>
      <c r="C15" s="71">
        <v>42</v>
      </c>
      <c r="D15" s="10"/>
      <c r="E15" s="71">
        <v>39</v>
      </c>
      <c r="F15" s="30"/>
      <c r="G15" s="47" t="s">
        <v>46</v>
      </c>
      <c r="H15" s="68">
        <f>(56.25*H14)/100</f>
        <v>1.6875</v>
      </c>
      <c r="I15" s="68">
        <f aca="true" t="shared" si="1" ref="I15:Y15">(56.25*I14)/100</f>
        <v>0.5625</v>
      </c>
      <c r="J15" s="68">
        <f t="shared" si="1"/>
        <v>1.6875</v>
      </c>
      <c r="K15" s="68">
        <f t="shared" si="1"/>
        <v>1.125</v>
      </c>
      <c r="L15" s="68">
        <f t="shared" si="1"/>
        <v>0.5625</v>
      </c>
      <c r="M15" s="68">
        <f t="shared" si="1"/>
        <v>1.125</v>
      </c>
      <c r="N15" s="68">
        <f>(56.25*N14)/100</f>
        <v>1.125</v>
      </c>
      <c r="O15" s="68">
        <f t="shared" si="1"/>
        <v>1.125</v>
      </c>
      <c r="P15" s="68">
        <f>(56.25*P14)/100</f>
        <v>0.5625</v>
      </c>
      <c r="Q15" s="68">
        <f t="shared" si="1"/>
        <v>1.6875</v>
      </c>
      <c r="R15" s="68">
        <f t="shared" si="1"/>
        <v>0.5625</v>
      </c>
      <c r="S15" s="68">
        <f t="shared" si="1"/>
        <v>1.6875</v>
      </c>
      <c r="T15" s="68">
        <f t="shared" si="1"/>
        <v>1.125</v>
      </c>
      <c r="U15" s="68">
        <f t="shared" si="1"/>
        <v>1.6875</v>
      </c>
      <c r="V15" s="68">
        <f t="shared" si="1"/>
        <v>1.6875</v>
      </c>
      <c r="W15" s="68">
        <f t="shared" si="1"/>
        <v>1.6875</v>
      </c>
      <c r="X15" s="68">
        <f>(56.25*X14)/100</f>
        <v>1.6875</v>
      </c>
      <c r="Y15" s="68">
        <f t="shared" si="1"/>
        <v>0.5625</v>
      </c>
    </row>
    <row r="16" spans="1:22" ht="24.75" customHeight="1">
      <c r="A16" s="4">
        <v>6</v>
      </c>
      <c r="B16" s="70" t="s">
        <v>56</v>
      </c>
      <c r="C16" s="71">
        <v>39</v>
      </c>
      <c r="D16" s="10"/>
      <c r="E16" s="71">
        <v>35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 t="s">
        <v>57</v>
      </c>
      <c r="C17" s="71">
        <v>43</v>
      </c>
      <c r="D17" s="10"/>
      <c r="E17" s="71">
        <v>39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 t="s">
        <v>58</v>
      </c>
      <c r="C18" s="71">
        <v>40</v>
      </c>
      <c r="D18" s="10"/>
      <c r="E18" s="71">
        <v>38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 t="s">
        <v>59</v>
      </c>
      <c r="C19" s="71">
        <v>40</v>
      </c>
      <c r="D19" s="10"/>
      <c r="E19" s="71">
        <v>31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 t="s">
        <v>61</v>
      </c>
      <c r="C20" s="71">
        <v>43</v>
      </c>
      <c r="D20" s="10"/>
      <c r="E20" s="71">
        <v>42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 t="s">
        <v>62</v>
      </c>
      <c r="C21" s="71">
        <v>41</v>
      </c>
      <c r="D21" s="10"/>
      <c r="E21" s="71">
        <v>38</v>
      </c>
      <c r="F21" s="31"/>
      <c r="H21" s="50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 t="s">
        <v>63</v>
      </c>
      <c r="C22" s="71">
        <v>38</v>
      </c>
      <c r="D22" s="10"/>
      <c r="E22" s="71">
        <v>28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 t="s">
        <v>64</v>
      </c>
      <c r="C23" s="71">
        <v>39</v>
      </c>
      <c r="D23" s="10"/>
      <c r="E23" s="71">
        <v>38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 t="s">
        <v>65</v>
      </c>
      <c r="C24" s="71">
        <v>35</v>
      </c>
      <c r="D24" s="10"/>
      <c r="E24" s="71">
        <v>18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 t="s">
        <v>66</v>
      </c>
      <c r="C25" s="71">
        <v>44</v>
      </c>
      <c r="D25" s="13"/>
      <c r="E25" s="71">
        <v>41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 t="s">
        <v>67</v>
      </c>
      <c r="C26" s="71">
        <v>41</v>
      </c>
      <c r="D26" s="10"/>
      <c r="E26" s="71">
        <v>39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 t="s">
        <v>68</v>
      </c>
      <c r="C27" s="71">
        <v>37</v>
      </c>
      <c r="D27" s="10"/>
      <c r="E27" s="71">
        <v>14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19"/>
    </row>
    <row r="34" spans="1:24" ht="24.75" customHeight="1">
      <c r="A34" s="72"/>
      <c r="B34" s="73"/>
      <c r="C34" s="74"/>
      <c r="D34" s="74"/>
      <c r="E34" s="74"/>
      <c r="F34" s="75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3"/>
      <c r="D51" s="73"/>
      <c r="E51" s="73"/>
      <c r="F51" s="76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3"/>
      <c r="D79" s="73"/>
      <c r="E79" s="73"/>
      <c r="F79" s="76"/>
      <c r="G79" s="59"/>
      <c r="H79" s="60"/>
      <c r="I79" s="6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4"/>
      <c r="D81" s="74"/>
      <c r="E81" s="74"/>
      <c r="F81" s="75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4.25">
      <c r="A82" s="11"/>
      <c r="B82" s="11"/>
      <c r="C82" s="11"/>
      <c r="D82" s="11"/>
      <c r="E82" s="11"/>
      <c r="F82" s="11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3" s="3" customFormat="1" ht="15">
      <c r="A83" s="11"/>
      <c r="B83" s="11"/>
      <c r="C83" s="17"/>
      <c r="D83" s="17"/>
      <c r="E83" s="17"/>
      <c r="F83" s="17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6"/>
      <c r="D85" s="16"/>
      <c r="E85" s="16"/>
      <c r="F85" s="16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03"/>
  <sheetViews>
    <sheetView zoomScale="53" zoomScaleNormal="53" zoomScalePageLayoutView="0" workbookViewId="0" topLeftCell="J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117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118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124</v>
      </c>
      <c r="B5" s="86"/>
      <c r="C5" s="86"/>
      <c r="D5" s="86"/>
      <c r="E5" s="86"/>
      <c r="F5" s="27"/>
      <c r="G5" s="39" t="s">
        <v>31</v>
      </c>
      <c r="H5" s="35">
        <v>94.12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(15/17)*100</f>
        <v>88.23529411764706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91.17764705882354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>
        <v>192105240001</v>
      </c>
      <c r="C11" s="91">
        <v>35</v>
      </c>
      <c r="D11" s="10">
        <f>COUNTIF(C11:C27,"&gt;="&amp;D10)</f>
        <v>16</v>
      </c>
      <c r="E11" s="91">
        <v>37</v>
      </c>
      <c r="F11" s="29">
        <f>COUNTIF(E11:E27,"&gt;="&amp;F10)</f>
        <v>15</v>
      </c>
      <c r="G11" s="23" t="s">
        <v>6</v>
      </c>
      <c r="H11" s="92">
        <v>2</v>
      </c>
      <c r="I11" s="93"/>
      <c r="J11" s="94">
        <v>2</v>
      </c>
      <c r="K11" s="97">
        <v>1</v>
      </c>
      <c r="L11" s="94"/>
      <c r="M11" s="94">
        <v>2</v>
      </c>
      <c r="N11" s="94">
        <v>1</v>
      </c>
      <c r="O11" s="94">
        <v>1</v>
      </c>
      <c r="P11" s="94"/>
      <c r="Q11" s="94">
        <v>3</v>
      </c>
      <c r="R11" s="94"/>
      <c r="S11" s="94">
        <v>2</v>
      </c>
      <c r="T11" s="94">
        <v>2</v>
      </c>
      <c r="U11" s="94">
        <v>2</v>
      </c>
      <c r="V11" s="94">
        <v>2</v>
      </c>
      <c r="W11" s="94">
        <v>3</v>
      </c>
      <c r="X11" s="94">
        <v>2</v>
      </c>
      <c r="Y11" s="1">
        <v>1</v>
      </c>
    </row>
    <row r="12" spans="1:25" ht="24.75" customHeight="1">
      <c r="A12" s="4">
        <v>2</v>
      </c>
      <c r="B12" s="70">
        <v>192105240002</v>
      </c>
      <c r="C12" s="91">
        <v>42</v>
      </c>
      <c r="D12" s="62">
        <f>(16/17)*100</f>
        <v>94.11764705882352</v>
      </c>
      <c r="E12" s="91">
        <v>34</v>
      </c>
      <c r="F12" s="63">
        <f>(15/17)*100</f>
        <v>88.23529411764706</v>
      </c>
      <c r="G12" s="23" t="s">
        <v>7</v>
      </c>
      <c r="H12" s="18">
        <v>2</v>
      </c>
      <c r="I12" s="95"/>
      <c r="J12" s="96">
        <v>2</v>
      </c>
      <c r="K12" s="94">
        <v>1</v>
      </c>
      <c r="L12" s="96"/>
      <c r="M12" s="96">
        <v>2</v>
      </c>
      <c r="N12" s="96">
        <v>1</v>
      </c>
      <c r="O12" s="96">
        <v>1</v>
      </c>
      <c r="P12" s="96"/>
      <c r="Q12" s="96">
        <v>3</v>
      </c>
      <c r="R12" s="96"/>
      <c r="S12" s="96">
        <v>2</v>
      </c>
      <c r="T12" s="96">
        <v>2</v>
      </c>
      <c r="U12" s="96">
        <v>2</v>
      </c>
      <c r="V12" s="96">
        <v>2</v>
      </c>
      <c r="W12" s="96">
        <v>3</v>
      </c>
      <c r="X12" s="96">
        <v>2</v>
      </c>
      <c r="Y12" s="1">
        <v>2</v>
      </c>
    </row>
    <row r="13" spans="1:25" ht="24.75" customHeight="1">
      <c r="A13" s="4">
        <v>3</v>
      </c>
      <c r="B13" s="70">
        <v>192105240003</v>
      </c>
      <c r="C13" s="91">
        <v>41</v>
      </c>
      <c r="D13" s="10"/>
      <c r="E13" s="91">
        <v>35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70">
        <v>192105240004</v>
      </c>
      <c r="C14" s="91">
        <v>25</v>
      </c>
      <c r="D14" s="10"/>
      <c r="E14" s="91">
        <v>17</v>
      </c>
      <c r="F14" s="30"/>
      <c r="G14" s="24" t="s">
        <v>44</v>
      </c>
      <c r="H14" s="18">
        <f aca="true" t="shared" si="0" ref="H14:Y14">AVERAGE(H11:H13)</f>
        <v>2</v>
      </c>
      <c r="I14" s="18"/>
      <c r="J14" s="18">
        <f t="shared" si="0"/>
        <v>2</v>
      </c>
      <c r="K14" s="18">
        <f t="shared" si="0"/>
        <v>1</v>
      </c>
      <c r="L14" s="18"/>
      <c r="M14" s="18">
        <f t="shared" si="0"/>
        <v>2</v>
      </c>
      <c r="N14" s="18">
        <f t="shared" si="0"/>
        <v>1</v>
      </c>
      <c r="O14" s="18">
        <f t="shared" si="0"/>
        <v>1</v>
      </c>
      <c r="P14" s="18"/>
      <c r="Q14" s="18">
        <f t="shared" si="0"/>
        <v>3</v>
      </c>
      <c r="R14" s="18"/>
      <c r="S14" s="18">
        <f t="shared" si="0"/>
        <v>2</v>
      </c>
      <c r="T14" s="18">
        <f t="shared" si="0"/>
        <v>2</v>
      </c>
      <c r="U14" s="18">
        <f t="shared" si="0"/>
        <v>2</v>
      </c>
      <c r="V14" s="18">
        <f t="shared" si="0"/>
        <v>2</v>
      </c>
      <c r="W14" s="18">
        <f t="shared" si="0"/>
        <v>3</v>
      </c>
      <c r="X14" s="18">
        <f t="shared" si="0"/>
        <v>2</v>
      </c>
      <c r="Y14" s="18">
        <f t="shared" si="0"/>
        <v>1.5</v>
      </c>
    </row>
    <row r="15" spans="1:25" ht="37.5" customHeight="1">
      <c r="A15" s="4">
        <v>5</v>
      </c>
      <c r="B15" s="70">
        <v>192105240005</v>
      </c>
      <c r="C15" s="91">
        <v>42</v>
      </c>
      <c r="D15" s="10"/>
      <c r="E15" s="91">
        <v>45</v>
      </c>
      <c r="F15" s="30"/>
      <c r="G15" s="47" t="s">
        <v>46</v>
      </c>
      <c r="H15" s="68">
        <f>(56.25*H14)/100</f>
        <v>1.125</v>
      </c>
      <c r="I15" s="68">
        <f aca="true" t="shared" si="1" ref="I15:Y15">(56.25*I14)/100</f>
        <v>0</v>
      </c>
      <c r="J15" s="68">
        <f t="shared" si="1"/>
        <v>1.125</v>
      </c>
      <c r="K15" s="68">
        <f t="shared" si="1"/>
        <v>0.5625</v>
      </c>
      <c r="L15" s="68">
        <f t="shared" si="1"/>
        <v>0</v>
      </c>
      <c r="M15" s="68">
        <f t="shared" si="1"/>
        <v>1.125</v>
      </c>
      <c r="N15" s="68">
        <f>(56.25*N14)/100</f>
        <v>0.5625</v>
      </c>
      <c r="O15" s="68">
        <f t="shared" si="1"/>
        <v>0.5625</v>
      </c>
      <c r="P15" s="68">
        <f>(56.25*P14)/100</f>
        <v>0</v>
      </c>
      <c r="Q15" s="68">
        <f t="shared" si="1"/>
        <v>1.6875</v>
      </c>
      <c r="R15" s="68">
        <f t="shared" si="1"/>
        <v>0</v>
      </c>
      <c r="S15" s="68">
        <f t="shared" si="1"/>
        <v>1.125</v>
      </c>
      <c r="T15" s="68">
        <f t="shared" si="1"/>
        <v>1.125</v>
      </c>
      <c r="U15" s="68">
        <f t="shared" si="1"/>
        <v>1.125</v>
      </c>
      <c r="V15" s="68">
        <f t="shared" si="1"/>
        <v>1.125</v>
      </c>
      <c r="W15" s="68">
        <f t="shared" si="1"/>
        <v>1.6875</v>
      </c>
      <c r="X15" s="68">
        <f>(56.25*X14)/100</f>
        <v>1.125</v>
      </c>
      <c r="Y15" s="68">
        <f t="shared" si="1"/>
        <v>0.84375</v>
      </c>
    </row>
    <row r="16" spans="1:22" ht="24.75" customHeight="1">
      <c r="A16" s="4">
        <v>6</v>
      </c>
      <c r="B16" s="70">
        <v>192105240006</v>
      </c>
      <c r="C16" s="91">
        <v>40</v>
      </c>
      <c r="D16" s="10"/>
      <c r="E16" s="91">
        <v>38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>
        <v>192105240007</v>
      </c>
      <c r="C17" s="91">
        <v>41</v>
      </c>
      <c r="D17" s="10"/>
      <c r="E17" s="91">
        <v>41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>
        <v>192105240008</v>
      </c>
      <c r="C18" s="91">
        <v>40</v>
      </c>
      <c r="D18" s="10"/>
      <c r="E18" s="91">
        <v>40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>
        <v>192105240009</v>
      </c>
      <c r="C19" s="91">
        <v>40</v>
      </c>
      <c r="D19" s="10"/>
      <c r="E19" s="91">
        <v>38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>
        <v>192105240011</v>
      </c>
      <c r="C20" s="91">
        <v>41</v>
      </c>
      <c r="D20" s="10"/>
      <c r="E20" s="91">
        <v>39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>
        <v>192105240012</v>
      </c>
      <c r="C21" s="91">
        <v>42</v>
      </c>
      <c r="D21" s="10"/>
      <c r="E21" s="91">
        <v>40</v>
      </c>
      <c r="F21" s="31"/>
      <c r="H21" s="84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>
        <v>192105240013</v>
      </c>
      <c r="C22" s="91">
        <v>40</v>
      </c>
      <c r="D22" s="10"/>
      <c r="E22" s="91">
        <v>35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>
        <v>192105240014</v>
      </c>
      <c r="C23" s="91">
        <v>42</v>
      </c>
      <c r="D23" s="10"/>
      <c r="E23" s="91">
        <v>39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>
        <v>192105240015</v>
      </c>
      <c r="C24" s="91">
        <v>40</v>
      </c>
      <c r="D24" s="10"/>
      <c r="E24" s="91">
        <v>35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>
        <v>192105240016</v>
      </c>
      <c r="C25" s="91">
        <v>45</v>
      </c>
      <c r="D25" s="13"/>
      <c r="E25" s="91">
        <v>46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>
        <v>192105240017</v>
      </c>
      <c r="C26" s="91">
        <v>40</v>
      </c>
      <c r="D26" s="10"/>
      <c r="E26" s="91">
        <v>42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>
        <v>192105240018</v>
      </c>
      <c r="C27" s="91">
        <v>36</v>
      </c>
      <c r="D27" s="10"/>
      <c r="E27" s="91">
        <v>25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19"/>
    </row>
    <row r="34" spans="1:24" ht="24.75" customHeight="1">
      <c r="A34" s="72"/>
      <c r="B34" s="73"/>
      <c r="C34" s="74"/>
      <c r="D34" s="74"/>
      <c r="E34" s="74"/>
      <c r="F34" s="75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3"/>
      <c r="D51" s="73"/>
      <c r="E51" s="73"/>
      <c r="F51" s="76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3"/>
      <c r="D79" s="73"/>
      <c r="E79" s="73"/>
      <c r="F79" s="76"/>
      <c r="G79" s="59"/>
      <c r="H79" s="60"/>
      <c r="I79" s="6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4"/>
      <c r="D81" s="74"/>
      <c r="E81" s="74"/>
      <c r="F81" s="75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4.25">
      <c r="A82" s="11"/>
      <c r="B82" s="11"/>
      <c r="C82" s="11"/>
      <c r="D82" s="11"/>
      <c r="E82" s="11"/>
      <c r="F82" s="11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3" s="3" customFormat="1" ht="15">
      <c r="A83" s="11"/>
      <c r="B83" s="11"/>
      <c r="C83" s="17"/>
      <c r="D83" s="17"/>
      <c r="E83" s="17"/>
      <c r="F83" s="17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6"/>
      <c r="D85" s="16"/>
      <c r="E85" s="16"/>
      <c r="F85" s="16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03"/>
  <sheetViews>
    <sheetView zoomScale="53" zoomScaleNormal="53" zoomScalePageLayoutView="0" workbookViewId="0" topLeftCell="H1">
      <selection activeCell="K14" sqref="K14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125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126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127</v>
      </c>
      <c r="B5" s="86"/>
      <c r="C5" s="86"/>
      <c r="D5" s="86"/>
      <c r="E5" s="86"/>
      <c r="F5" s="27"/>
      <c r="G5" s="39" t="s">
        <v>31</v>
      </c>
      <c r="H5" s="35">
        <v>94.12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(13/17)*100</f>
        <v>76.47058823529412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85.29529411764706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 t="s">
        <v>51</v>
      </c>
      <c r="C11" s="71">
        <v>38</v>
      </c>
      <c r="D11" s="10">
        <f>COUNTIF(C11:C27,"&gt;="&amp;D10)</f>
        <v>16</v>
      </c>
      <c r="E11" s="71">
        <v>30</v>
      </c>
      <c r="F11" s="29">
        <f>COUNTIF(E11:E27,"&gt;="&amp;F10)</f>
        <v>13</v>
      </c>
      <c r="G11" s="23" t="s">
        <v>6</v>
      </c>
      <c r="H11" s="39">
        <v>3</v>
      </c>
      <c r="I11" s="39">
        <v>1</v>
      </c>
      <c r="J11" s="37">
        <v>2</v>
      </c>
      <c r="K11" s="37">
        <v>2</v>
      </c>
      <c r="L11" s="37">
        <v>1</v>
      </c>
      <c r="M11" s="37">
        <v>2</v>
      </c>
      <c r="N11" s="37">
        <v>2</v>
      </c>
      <c r="O11" s="37">
        <v>2</v>
      </c>
      <c r="P11" s="37">
        <v>3</v>
      </c>
      <c r="Q11" s="37">
        <v>1</v>
      </c>
      <c r="R11" s="37">
        <v>1</v>
      </c>
      <c r="S11" s="37">
        <v>3</v>
      </c>
      <c r="T11" s="37">
        <v>2</v>
      </c>
      <c r="U11" s="37">
        <v>3</v>
      </c>
      <c r="V11" s="37">
        <v>3</v>
      </c>
      <c r="W11" s="37">
        <v>2</v>
      </c>
      <c r="X11" s="37">
        <v>3</v>
      </c>
      <c r="Y11" s="37">
        <v>1</v>
      </c>
    </row>
    <row r="12" spans="1:25" ht="24.75" customHeight="1">
      <c r="A12" s="4">
        <v>2</v>
      </c>
      <c r="B12" s="70" t="s">
        <v>52</v>
      </c>
      <c r="C12" s="71">
        <v>42</v>
      </c>
      <c r="D12" s="62">
        <f>(16/17)*100</f>
        <v>94.11764705882352</v>
      </c>
      <c r="E12" s="71">
        <v>38</v>
      </c>
      <c r="F12" s="63">
        <f>(13/17)*100</f>
        <v>76.47058823529412</v>
      </c>
      <c r="G12" s="23" t="s">
        <v>7</v>
      </c>
      <c r="H12" s="79">
        <v>3</v>
      </c>
      <c r="I12" s="79">
        <v>1</v>
      </c>
      <c r="J12" s="37">
        <v>2</v>
      </c>
      <c r="K12" s="37">
        <v>2</v>
      </c>
      <c r="L12" s="37">
        <v>1</v>
      </c>
      <c r="M12" s="37">
        <v>2</v>
      </c>
      <c r="N12" s="37">
        <v>2</v>
      </c>
      <c r="O12" s="37">
        <v>2</v>
      </c>
      <c r="P12" s="37">
        <v>3</v>
      </c>
      <c r="Q12" s="37">
        <v>1</v>
      </c>
      <c r="R12" s="37">
        <v>1</v>
      </c>
      <c r="S12" s="37">
        <v>3</v>
      </c>
      <c r="T12" s="37">
        <v>2</v>
      </c>
      <c r="U12" s="37">
        <v>3</v>
      </c>
      <c r="V12" s="37">
        <v>3</v>
      </c>
      <c r="W12" s="37">
        <v>2</v>
      </c>
      <c r="X12" s="37">
        <v>3</v>
      </c>
      <c r="Y12" s="37">
        <v>1</v>
      </c>
    </row>
    <row r="13" spans="1:25" ht="24.75" customHeight="1">
      <c r="A13" s="4">
        <v>3</v>
      </c>
      <c r="B13" s="70" t="s">
        <v>53</v>
      </c>
      <c r="C13" s="71">
        <v>42</v>
      </c>
      <c r="D13" s="10"/>
      <c r="E13" s="71">
        <v>37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70" t="s">
        <v>54</v>
      </c>
      <c r="C14" s="71">
        <v>25</v>
      </c>
      <c r="D14" s="10"/>
      <c r="E14" s="71">
        <v>12</v>
      </c>
      <c r="F14" s="30"/>
      <c r="G14" s="24" t="s">
        <v>44</v>
      </c>
      <c r="H14" s="18">
        <f aca="true" t="shared" si="0" ref="H14:Y14">AVERAGE(H11:H13)</f>
        <v>3</v>
      </c>
      <c r="I14" s="18">
        <f t="shared" si="0"/>
        <v>1</v>
      </c>
      <c r="J14" s="18">
        <f t="shared" si="0"/>
        <v>2</v>
      </c>
      <c r="K14" s="18">
        <f t="shared" si="0"/>
        <v>2</v>
      </c>
      <c r="L14" s="18">
        <f t="shared" si="0"/>
        <v>1</v>
      </c>
      <c r="M14" s="18">
        <f t="shared" si="0"/>
        <v>2</v>
      </c>
      <c r="N14" s="18">
        <f t="shared" si="0"/>
        <v>2</v>
      </c>
      <c r="O14" s="18">
        <f t="shared" si="0"/>
        <v>2</v>
      </c>
      <c r="P14" s="18">
        <f t="shared" si="0"/>
        <v>3</v>
      </c>
      <c r="Q14" s="18">
        <f t="shared" si="0"/>
        <v>1</v>
      </c>
      <c r="R14" s="18">
        <f t="shared" si="0"/>
        <v>1</v>
      </c>
      <c r="S14" s="18">
        <f t="shared" si="0"/>
        <v>3</v>
      </c>
      <c r="T14" s="18">
        <f t="shared" si="0"/>
        <v>2</v>
      </c>
      <c r="U14" s="18">
        <f t="shared" si="0"/>
        <v>3</v>
      </c>
      <c r="V14" s="18">
        <f t="shared" si="0"/>
        <v>3</v>
      </c>
      <c r="W14" s="18">
        <f t="shared" si="0"/>
        <v>2</v>
      </c>
      <c r="X14" s="18">
        <f t="shared" si="0"/>
        <v>3</v>
      </c>
      <c r="Y14" s="18">
        <f t="shared" si="0"/>
        <v>1</v>
      </c>
    </row>
    <row r="15" spans="1:25" ht="37.5" customHeight="1">
      <c r="A15" s="4">
        <v>5</v>
      </c>
      <c r="B15" s="70" t="s">
        <v>55</v>
      </c>
      <c r="C15" s="71">
        <v>43</v>
      </c>
      <c r="D15" s="10"/>
      <c r="E15" s="71">
        <v>40</v>
      </c>
      <c r="F15" s="30"/>
      <c r="G15" s="47" t="s">
        <v>46</v>
      </c>
      <c r="H15" s="68">
        <f>(56.25*H14)/100</f>
        <v>1.6875</v>
      </c>
      <c r="I15" s="68">
        <f aca="true" t="shared" si="1" ref="I15:Y15">(56.25*I14)/100</f>
        <v>0.5625</v>
      </c>
      <c r="J15" s="68">
        <f t="shared" si="1"/>
        <v>1.125</v>
      </c>
      <c r="K15" s="68">
        <f t="shared" si="1"/>
        <v>1.125</v>
      </c>
      <c r="L15" s="68">
        <f t="shared" si="1"/>
        <v>0.5625</v>
      </c>
      <c r="M15" s="68">
        <f t="shared" si="1"/>
        <v>1.125</v>
      </c>
      <c r="N15" s="68">
        <f>(56.25*N14)/100</f>
        <v>1.125</v>
      </c>
      <c r="O15" s="68">
        <f t="shared" si="1"/>
        <v>1.125</v>
      </c>
      <c r="P15" s="68">
        <f>(56.25*P14)/100</f>
        <v>1.6875</v>
      </c>
      <c r="Q15" s="68">
        <f t="shared" si="1"/>
        <v>0.5625</v>
      </c>
      <c r="R15" s="68">
        <f t="shared" si="1"/>
        <v>0.5625</v>
      </c>
      <c r="S15" s="68">
        <f t="shared" si="1"/>
        <v>1.6875</v>
      </c>
      <c r="T15" s="68">
        <f t="shared" si="1"/>
        <v>1.125</v>
      </c>
      <c r="U15" s="68">
        <f t="shared" si="1"/>
        <v>1.6875</v>
      </c>
      <c r="V15" s="68">
        <f t="shared" si="1"/>
        <v>1.6875</v>
      </c>
      <c r="W15" s="68">
        <f t="shared" si="1"/>
        <v>1.125</v>
      </c>
      <c r="X15" s="68">
        <f>(56.25*X14)/100</f>
        <v>1.6875</v>
      </c>
      <c r="Y15" s="68">
        <f t="shared" si="1"/>
        <v>0.5625</v>
      </c>
    </row>
    <row r="16" spans="1:22" ht="24.75" customHeight="1">
      <c r="A16" s="4">
        <v>6</v>
      </c>
      <c r="B16" s="70" t="s">
        <v>56</v>
      </c>
      <c r="C16" s="71">
        <v>39</v>
      </c>
      <c r="D16" s="10"/>
      <c r="E16" s="71">
        <v>35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 t="s">
        <v>57</v>
      </c>
      <c r="C17" s="71">
        <v>43</v>
      </c>
      <c r="D17" s="10"/>
      <c r="E17" s="71">
        <v>40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 t="s">
        <v>58</v>
      </c>
      <c r="C18" s="71">
        <v>42</v>
      </c>
      <c r="D18" s="10"/>
      <c r="E18" s="71">
        <v>38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 t="s">
        <v>59</v>
      </c>
      <c r="C19" s="71">
        <v>40</v>
      </c>
      <c r="D19" s="10"/>
      <c r="E19" s="71">
        <v>30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 t="s">
        <v>61</v>
      </c>
      <c r="C20" s="71">
        <v>43</v>
      </c>
      <c r="D20" s="10"/>
      <c r="E20" s="71">
        <v>41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 t="s">
        <v>62</v>
      </c>
      <c r="C21" s="71">
        <v>42</v>
      </c>
      <c r="D21" s="10"/>
      <c r="E21" s="71">
        <v>39</v>
      </c>
      <c r="F21" s="31"/>
      <c r="H21" s="84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 t="s">
        <v>63</v>
      </c>
      <c r="C22" s="71">
        <v>39</v>
      </c>
      <c r="D22" s="10"/>
      <c r="E22" s="71">
        <v>27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 t="s">
        <v>64</v>
      </c>
      <c r="C23" s="71">
        <v>40</v>
      </c>
      <c r="D23" s="10"/>
      <c r="E23" s="71">
        <v>39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 t="s">
        <v>65</v>
      </c>
      <c r="C24" s="71">
        <v>36</v>
      </c>
      <c r="D24" s="10"/>
      <c r="E24" s="71">
        <v>25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 t="s">
        <v>66</v>
      </c>
      <c r="C25" s="71">
        <v>45</v>
      </c>
      <c r="D25" s="13"/>
      <c r="E25" s="71">
        <v>42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 t="s">
        <v>67</v>
      </c>
      <c r="C26" s="71">
        <v>40</v>
      </c>
      <c r="D26" s="10"/>
      <c r="E26" s="71">
        <v>40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 t="s">
        <v>68</v>
      </c>
      <c r="C27" s="71">
        <v>39</v>
      </c>
      <c r="D27" s="10"/>
      <c r="E27" s="71">
        <v>15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19"/>
    </row>
    <row r="34" spans="1:24" ht="24.75" customHeight="1">
      <c r="A34" s="72"/>
      <c r="B34" s="73"/>
      <c r="C34" s="74"/>
      <c r="D34" s="74"/>
      <c r="E34" s="74"/>
      <c r="F34" s="75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3"/>
      <c r="D51" s="73"/>
      <c r="E51" s="73"/>
      <c r="F51" s="76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3"/>
      <c r="D79" s="73"/>
      <c r="E79" s="73"/>
      <c r="F79" s="76"/>
      <c r="G79" s="59"/>
      <c r="H79" s="60"/>
      <c r="I79" s="6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4"/>
      <c r="D81" s="74"/>
      <c r="E81" s="74"/>
      <c r="F81" s="75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4.25">
      <c r="A82" s="11"/>
      <c r="B82" s="11"/>
      <c r="C82" s="11"/>
      <c r="D82" s="11"/>
      <c r="E82" s="11"/>
      <c r="F82" s="11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3" s="3" customFormat="1" ht="15">
      <c r="A83" s="11"/>
      <c r="B83" s="11"/>
      <c r="C83" s="17"/>
      <c r="D83" s="17"/>
      <c r="E83" s="17"/>
      <c r="F83" s="17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6"/>
      <c r="D85" s="16"/>
      <c r="E85" s="16"/>
      <c r="F85" s="16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02"/>
  <sheetViews>
    <sheetView zoomScale="53" zoomScaleNormal="53" zoomScalePageLayoutView="0" workbookViewId="0" topLeftCell="F4">
      <selection activeCell="Y17" sqref="H17:Y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125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126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9" t="s">
        <v>127</v>
      </c>
      <c r="B5" s="89"/>
      <c r="C5" s="89"/>
      <c r="D5" s="89"/>
      <c r="E5" s="89"/>
      <c r="F5" s="27"/>
      <c r="G5" s="39" t="s">
        <v>31</v>
      </c>
      <c r="H5" s="35">
        <v>94.12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82.35294117647058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88.23647058823529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 t="s">
        <v>51</v>
      </c>
      <c r="C11" s="71">
        <v>36</v>
      </c>
      <c r="D11" s="10">
        <f>COUNTIF(C11:C27,"&gt;="&amp;D10)</f>
        <v>16</v>
      </c>
      <c r="E11" s="71">
        <v>33</v>
      </c>
      <c r="F11" s="29">
        <f>COUNTIF(E11:E27,"&gt;="&amp;F10)</f>
        <v>14</v>
      </c>
      <c r="G11" s="23" t="s">
        <v>6</v>
      </c>
      <c r="H11" s="39">
        <v>2</v>
      </c>
      <c r="I11" s="39">
        <v>3</v>
      </c>
      <c r="J11" s="39">
        <v>3</v>
      </c>
      <c r="K11" s="39">
        <v>3</v>
      </c>
      <c r="L11" s="39">
        <v>2</v>
      </c>
      <c r="M11" s="39">
        <v>2</v>
      </c>
      <c r="N11" s="39">
        <v>2</v>
      </c>
      <c r="O11" s="39">
        <v>2</v>
      </c>
      <c r="P11" s="39">
        <v>3</v>
      </c>
      <c r="Q11" s="39">
        <v>3</v>
      </c>
      <c r="R11" s="39">
        <v>3</v>
      </c>
      <c r="S11" s="39">
        <v>2</v>
      </c>
      <c r="T11" s="39">
        <v>2</v>
      </c>
      <c r="U11" s="39">
        <v>2</v>
      </c>
      <c r="V11" s="39">
        <v>3</v>
      </c>
      <c r="W11" s="141">
        <v>2</v>
      </c>
      <c r="X11" s="141">
        <v>2</v>
      </c>
      <c r="Y11" s="141">
        <v>3</v>
      </c>
    </row>
    <row r="12" spans="1:25" ht="24.75" customHeight="1">
      <c r="A12" s="4">
        <v>2</v>
      </c>
      <c r="B12" s="70" t="s">
        <v>52</v>
      </c>
      <c r="C12" s="71">
        <v>44</v>
      </c>
      <c r="D12" s="62">
        <f>(16/17)*100</f>
        <v>94.11764705882352</v>
      </c>
      <c r="E12" s="71">
        <v>39</v>
      </c>
      <c r="F12" s="63">
        <f>(14/17)*100</f>
        <v>82.35294117647058</v>
      </c>
      <c r="G12" s="23" t="s">
        <v>7</v>
      </c>
      <c r="H12" s="79">
        <v>3</v>
      </c>
      <c r="I12" s="79">
        <v>1</v>
      </c>
      <c r="J12" s="79">
        <v>1</v>
      </c>
      <c r="K12" s="79">
        <v>1</v>
      </c>
      <c r="L12" s="79">
        <v>3</v>
      </c>
      <c r="M12" s="79">
        <v>3</v>
      </c>
      <c r="N12" s="79">
        <v>3</v>
      </c>
      <c r="O12" s="79">
        <v>3</v>
      </c>
      <c r="P12" s="79">
        <v>1</v>
      </c>
      <c r="Q12" s="79">
        <v>1</v>
      </c>
      <c r="R12" s="79">
        <v>1</v>
      </c>
      <c r="S12" s="79">
        <v>3</v>
      </c>
      <c r="T12" s="79">
        <v>3</v>
      </c>
      <c r="U12" s="79">
        <v>3</v>
      </c>
      <c r="V12" s="79">
        <v>1</v>
      </c>
      <c r="W12" s="141">
        <v>3</v>
      </c>
      <c r="X12" s="141"/>
      <c r="Y12" s="141"/>
    </row>
    <row r="13" spans="1:25" ht="24.75" customHeight="1">
      <c r="A13" s="4">
        <v>3</v>
      </c>
      <c r="B13" s="70" t="s">
        <v>53</v>
      </c>
      <c r="C13" s="71">
        <v>42</v>
      </c>
      <c r="D13" s="10"/>
      <c r="E13" s="71">
        <v>37</v>
      </c>
      <c r="F13" s="30"/>
      <c r="G13" s="23" t="s">
        <v>9</v>
      </c>
      <c r="H13" s="79">
        <v>1</v>
      </c>
      <c r="I13" s="79">
        <v>1</v>
      </c>
      <c r="J13" s="79"/>
      <c r="K13" s="79">
        <v>1</v>
      </c>
      <c r="L13" s="79">
        <v>1</v>
      </c>
      <c r="M13" s="79"/>
      <c r="N13" s="79">
        <v>1</v>
      </c>
      <c r="O13" s="79">
        <v>1</v>
      </c>
      <c r="P13" s="79">
        <v>1</v>
      </c>
      <c r="Q13" s="79"/>
      <c r="R13" s="79">
        <v>1</v>
      </c>
      <c r="S13" s="79">
        <v>1</v>
      </c>
      <c r="T13" s="79">
        <v>1</v>
      </c>
      <c r="U13" s="79">
        <v>1</v>
      </c>
      <c r="V13" s="79">
        <v>1</v>
      </c>
      <c r="W13" s="141">
        <v>1</v>
      </c>
      <c r="X13" s="141">
        <v>1</v>
      </c>
      <c r="Y13" s="141">
        <v>1</v>
      </c>
    </row>
    <row r="14" spans="1:25" ht="35.25" customHeight="1">
      <c r="A14" s="4">
        <v>4</v>
      </c>
      <c r="B14" s="70" t="s">
        <v>54</v>
      </c>
      <c r="C14" s="71">
        <v>25</v>
      </c>
      <c r="D14" s="10"/>
      <c r="E14" s="71">
        <v>8</v>
      </c>
      <c r="F14" s="30"/>
      <c r="G14" s="23" t="s">
        <v>90</v>
      </c>
      <c r="H14" s="79"/>
      <c r="I14" s="79"/>
      <c r="J14" s="79">
        <v>1</v>
      </c>
      <c r="K14" s="79">
        <v>1</v>
      </c>
      <c r="L14" s="79"/>
      <c r="M14" s="79"/>
      <c r="N14" s="79">
        <v>3</v>
      </c>
      <c r="O14" s="79"/>
      <c r="P14" s="79">
        <v>1</v>
      </c>
      <c r="Q14" s="79">
        <v>1</v>
      </c>
      <c r="R14" s="79">
        <v>1</v>
      </c>
      <c r="S14" s="79">
        <v>3</v>
      </c>
      <c r="T14" s="79"/>
      <c r="U14" s="79">
        <v>3</v>
      </c>
      <c r="V14" s="79">
        <v>1</v>
      </c>
      <c r="W14" s="141"/>
      <c r="X14" s="141">
        <v>3</v>
      </c>
      <c r="Y14" s="141">
        <v>1</v>
      </c>
    </row>
    <row r="15" spans="1:25" ht="37.5" customHeight="1">
      <c r="A15" s="4">
        <v>5</v>
      </c>
      <c r="B15" s="70" t="s">
        <v>55</v>
      </c>
      <c r="C15" s="71">
        <v>44</v>
      </c>
      <c r="D15" s="10"/>
      <c r="E15" s="71">
        <v>41</v>
      </c>
      <c r="F15" s="30"/>
      <c r="G15" s="23" t="s">
        <v>131</v>
      </c>
      <c r="H15" s="79"/>
      <c r="I15" s="79">
        <v>1</v>
      </c>
      <c r="J15" s="79"/>
      <c r="K15" s="79">
        <v>1</v>
      </c>
      <c r="L15" s="79">
        <v>2</v>
      </c>
      <c r="M15" s="79">
        <v>2</v>
      </c>
      <c r="N15" s="79">
        <v>2</v>
      </c>
      <c r="O15" s="79">
        <v>2</v>
      </c>
      <c r="P15" s="79"/>
      <c r="Q15" s="79">
        <v>1</v>
      </c>
      <c r="R15" s="79">
        <v>1</v>
      </c>
      <c r="S15" s="79">
        <v>2</v>
      </c>
      <c r="T15" s="79">
        <v>2</v>
      </c>
      <c r="U15" s="79"/>
      <c r="V15" s="79">
        <v>1</v>
      </c>
      <c r="W15" s="141"/>
      <c r="X15" s="141">
        <v>2</v>
      </c>
      <c r="Y15" s="141">
        <v>1</v>
      </c>
    </row>
    <row r="16" spans="1:25" ht="24.75" customHeight="1">
      <c r="A16" s="4">
        <v>6</v>
      </c>
      <c r="B16" s="70" t="s">
        <v>56</v>
      </c>
      <c r="C16" s="71">
        <v>42</v>
      </c>
      <c r="D16" s="10"/>
      <c r="E16" s="71">
        <v>36</v>
      </c>
      <c r="F16" s="30"/>
      <c r="G16" s="24" t="s">
        <v>44</v>
      </c>
      <c r="H16" s="18">
        <f>AVERAGE(H11:H15)</f>
        <v>2</v>
      </c>
      <c r="I16" s="18">
        <f aca="true" t="shared" si="0" ref="I16:Y16">AVERAGE(I11:I15)</f>
        <v>1.5</v>
      </c>
      <c r="J16" s="18">
        <f t="shared" si="0"/>
        <v>1.6666666666666667</v>
      </c>
      <c r="K16" s="18">
        <f t="shared" si="0"/>
        <v>1.4</v>
      </c>
      <c r="L16" s="18">
        <f t="shared" si="0"/>
        <v>2</v>
      </c>
      <c r="M16" s="18">
        <f t="shared" si="0"/>
        <v>2.3333333333333335</v>
      </c>
      <c r="N16" s="18">
        <f t="shared" si="0"/>
        <v>2.2</v>
      </c>
      <c r="O16" s="18">
        <f t="shared" si="0"/>
        <v>2</v>
      </c>
      <c r="P16" s="18">
        <f t="shared" si="0"/>
        <v>1.5</v>
      </c>
      <c r="Q16" s="18">
        <f t="shared" si="0"/>
        <v>1.5</v>
      </c>
      <c r="R16" s="18">
        <f t="shared" si="0"/>
        <v>1.4</v>
      </c>
      <c r="S16" s="18">
        <f t="shared" si="0"/>
        <v>2.2</v>
      </c>
      <c r="T16" s="18">
        <f t="shared" si="0"/>
        <v>2</v>
      </c>
      <c r="U16" s="18">
        <f t="shared" si="0"/>
        <v>2.25</v>
      </c>
      <c r="V16" s="18">
        <f t="shared" si="0"/>
        <v>1.4</v>
      </c>
      <c r="W16" s="18">
        <f t="shared" si="0"/>
        <v>2</v>
      </c>
      <c r="X16" s="18">
        <f t="shared" si="0"/>
        <v>2</v>
      </c>
      <c r="Y16" s="18">
        <f t="shared" si="0"/>
        <v>1.5</v>
      </c>
    </row>
    <row r="17" spans="1:25" ht="40.5" customHeight="1">
      <c r="A17" s="4">
        <v>7</v>
      </c>
      <c r="B17" s="70" t="s">
        <v>57</v>
      </c>
      <c r="C17" s="71">
        <v>43</v>
      </c>
      <c r="D17" s="10"/>
      <c r="E17" s="71">
        <v>36</v>
      </c>
      <c r="F17" s="10"/>
      <c r="G17" s="47" t="s">
        <v>46</v>
      </c>
      <c r="H17" s="68">
        <f>(56.25*H16)/100</f>
        <v>1.125</v>
      </c>
      <c r="I17" s="68">
        <f aca="true" t="shared" si="1" ref="I17:Y17">(56.25*I16)/100</f>
        <v>0.84375</v>
      </c>
      <c r="J17" s="68">
        <f t="shared" si="1"/>
        <v>0.9375</v>
      </c>
      <c r="K17" s="68">
        <f t="shared" si="1"/>
        <v>0.7875</v>
      </c>
      <c r="L17" s="68">
        <f t="shared" si="1"/>
        <v>1.125</v>
      </c>
      <c r="M17" s="68">
        <f t="shared" si="1"/>
        <v>1.3125</v>
      </c>
      <c r="N17" s="68">
        <f>(56.25*N16)/100</f>
        <v>1.2375</v>
      </c>
      <c r="O17" s="68">
        <f t="shared" si="1"/>
        <v>1.125</v>
      </c>
      <c r="P17" s="68">
        <f>(56.25*P16)/100</f>
        <v>0.84375</v>
      </c>
      <c r="Q17" s="68">
        <f t="shared" si="1"/>
        <v>0.84375</v>
      </c>
      <c r="R17" s="68">
        <f t="shared" si="1"/>
        <v>0.7875</v>
      </c>
      <c r="S17" s="68">
        <f t="shared" si="1"/>
        <v>1.2375</v>
      </c>
      <c r="T17" s="68">
        <f t="shared" si="1"/>
        <v>1.125</v>
      </c>
      <c r="U17" s="68">
        <f t="shared" si="1"/>
        <v>1.265625</v>
      </c>
      <c r="V17" s="68">
        <f t="shared" si="1"/>
        <v>0.7875</v>
      </c>
      <c r="W17" s="68">
        <f t="shared" si="1"/>
        <v>1.125</v>
      </c>
      <c r="X17" s="68">
        <f>(56.25*X16)/100</f>
        <v>1.125</v>
      </c>
      <c r="Y17" s="68">
        <f t="shared" si="1"/>
        <v>0.84375</v>
      </c>
    </row>
    <row r="18" spans="1:23" ht="24.75" customHeight="1">
      <c r="A18" s="4">
        <v>8</v>
      </c>
      <c r="B18" s="70" t="s">
        <v>58</v>
      </c>
      <c r="C18" s="71">
        <v>42</v>
      </c>
      <c r="D18" s="10"/>
      <c r="E18" s="71">
        <v>34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 t="s">
        <v>59</v>
      </c>
      <c r="C19" s="71">
        <v>40</v>
      </c>
      <c r="D19" s="10"/>
      <c r="E19" s="71">
        <v>32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 t="s">
        <v>61</v>
      </c>
      <c r="C20" s="71">
        <v>44</v>
      </c>
      <c r="D20" s="10"/>
      <c r="E20" s="71">
        <v>39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 t="s">
        <v>62</v>
      </c>
      <c r="C21" s="71">
        <v>43</v>
      </c>
      <c r="D21" s="10"/>
      <c r="E21" s="71">
        <v>36</v>
      </c>
      <c r="F21" s="31"/>
      <c r="H21" s="87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 t="s">
        <v>63</v>
      </c>
      <c r="C22" s="71">
        <v>39</v>
      </c>
      <c r="D22" s="10"/>
      <c r="E22" s="71">
        <v>30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 t="s">
        <v>64</v>
      </c>
      <c r="C23" s="71">
        <v>40</v>
      </c>
      <c r="D23" s="10"/>
      <c r="E23" s="71">
        <v>35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 t="s">
        <v>65</v>
      </c>
      <c r="C24" s="71">
        <v>40</v>
      </c>
      <c r="D24" s="10"/>
      <c r="E24" s="71">
        <v>14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 t="s">
        <v>66</v>
      </c>
      <c r="C25" s="71">
        <v>44</v>
      </c>
      <c r="D25" s="13"/>
      <c r="E25" s="71">
        <v>41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 t="s">
        <v>67</v>
      </c>
      <c r="C26" s="71">
        <v>43</v>
      </c>
      <c r="D26" s="10"/>
      <c r="E26" s="71">
        <v>39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 t="s">
        <v>68</v>
      </c>
      <c r="C27" s="71">
        <v>38</v>
      </c>
      <c r="D27" s="10"/>
      <c r="E27" s="71">
        <v>22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19"/>
    </row>
    <row r="33" spans="1:24" ht="24.75" customHeight="1">
      <c r="A33" s="72"/>
      <c r="B33" s="73"/>
      <c r="C33" s="74"/>
      <c r="D33" s="74"/>
      <c r="E33" s="74"/>
      <c r="F33" s="75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24.75" customHeight="1">
      <c r="A50" s="72"/>
      <c r="B50" s="73"/>
      <c r="C50" s="73"/>
      <c r="D50" s="73"/>
      <c r="E50" s="73"/>
      <c r="F50" s="76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9"/>
      <c r="X50" s="19"/>
    </row>
    <row r="51" spans="1:24" ht="24.75" customHeight="1">
      <c r="A51" s="72"/>
      <c r="B51" s="73"/>
      <c r="C51" s="73"/>
      <c r="D51" s="73"/>
      <c r="E51" s="73"/>
      <c r="F51" s="76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4"/>
      <c r="D52" s="74"/>
      <c r="E52" s="74"/>
      <c r="F52" s="7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3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3"/>
      <c r="D78" s="73"/>
      <c r="E78" s="73"/>
      <c r="F78" s="76"/>
      <c r="G78" s="59"/>
      <c r="H78" s="60"/>
      <c r="I78" s="60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3"/>
      <c r="D79" s="73"/>
      <c r="E79" s="73"/>
      <c r="F79" s="76"/>
      <c r="G79" s="59"/>
      <c r="H79" s="60"/>
      <c r="I79" s="6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4"/>
      <c r="D80" s="74"/>
      <c r="E80" s="74"/>
      <c r="F80" s="75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4.25">
      <c r="A81" s="11"/>
      <c r="B81" s="11"/>
      <c r="C81" s="11"/>
      <c r="D81" s="11"/>
      <c r="E81" s="11"/>
      <c r="F81" s="11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3" s="3" customFormat="1" ht="15">
      <c r="A82" s="11"/>
      <c r="B82" s="11"/>
      <c r="C82" s="17"/>
      <c r="D82" s="17"/>
      <c r="E82" s="17"/>
      <c r="F82" s="17"/>
      <c r="G82" s="11"/>
      <c r="H82"/>
      <c r="I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>
      <c r="A83" s="11"/>
      <c r="B83" s="11"/>
      <c r="C83" s="11"/>
      <c r="D83" s="11"/>
      <c r="E83" s="11"/>
      <c r="F83" s="11"/>
      <c r="G83" s="11"/>
      <c r="H83"/>
      <c r="I83"/>
      <c r="W83" s="3"/>
    </row>
    <row r="84" spans="1:22" ht="15">
      <c r="A84" s="11"/>
      <c r="B84" s="11"/>
      <c r="C84" s="16"/>
      <c r="D84" s="16"/>
      <c r="E84" s="16"/>
      <c r="F84" s="16"/>
      <c r="G84" s="11"/>
      <c r="H84"/>
      <c r="I8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9" ht="14.25">
      <c r="A85" s="11"/>
      <c r="B85" s="11"/>
      <c r="C85" s="11"/>
      <c r="D85" s="11"/>
      <c r="E85" s="11"/>
      <c r="F85" s="11"/>
      <c r="G85" s="11"/>
      <c r="H85"/>
      <c r="I85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23" s="3" customFormat="1" ht="15">
      <c r="A89" s="11"/>
      <c r="B89" s="11"/>
      <c r="C89" s="11"/>
      <c r="D89" s="11"/>
      <c r="E89" s="11"/>
      <c r="F89" s="11"/>
      <c r="G89" s="11"/>
      <c r="H89"/>
      <c r="I8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>
      <c r="A90" s="11"/>
      <c r="B90" s="11"/>
      <c r="C90" s="11"/>
      <c r="D90" s="11"/>
      <c r="E90" s="11"/>
      <c r="F90" s="11"/>
      <c r="G90" s="11"/>
      <c r="H90"/>
      <c r="I90"/>
      <c r="W90" s="3"/>
    </row>
    <row r="91" spans="1:22" ht="15">
      <c r="A91" s="11"/>
      <c r="B91" s="11"/>
      <c r="C91" s="11"/>
      <c r="D91" s="11"/>
      <c r="E91" s="11"/>
      <c r="F91" s="11"/>
      <c r="G91" s="11"/>
      <c r="H91"/>
      <c r="I9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23" s="3" customFormat="1" ht="15">
      <c r="A97" s="11"/>
      <c r="B97" s="11"/>
      <c r="C97" s="11"/>
      <c r="D97" s="11"/>
      <c r="E97" s="11"/>
      <c r="F97" s="11"/>
      <c r="G97" s="11"/>
      <c r="H97"/>
      <c r="I9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>
      <c r="A98" s="11"/>
      <c r="B98" s="11"/>
      <c r="C98" s="11"/>
      <c r="D98" s="11"/>
      <c r="E98" s="11"/>
      <c r="F98" s="11"/>
      <c r="G98" s="11"/>
      <c r="H98"/>
      <c r="I98"/>
      <c r="W98" s="3"/>
    </row>
    <row r="99" spans="1:22" ht="15">
      <c r="A99" s="11"/>
      <c r="B99" s="11"/>
      <c r="C99" s="11"/>
      <c r="D99" s="11"/>
      <c r="E99" s="11"/>
      <c r="F99" s="11"/>
      <c r="G99" s="11"/>
      <c r="H99"/>
      <c r="I9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7:9" ht="14.25">
      <c r="G101" s="11"/>
      <c r="H101"/>
      <c r="I101"/>
    </row>
    <row r="102" spans="8:9" ht="14.25">
      <c r="H102"/>
      <c r="I102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96"/>
  <sheetViews>
    <sheetView zoomScale="53" zoomScaleNormal="53" zoomScalePageLayoutView="0" workbookViewId="0" topLeftCell="I1">
      <selection activeCell="H17" sqref="H17:Y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128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129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130</v>
      </c>
      <c r="B5" s="86"/>
      <c r="C5" s="86"/>
      <c r="D5" s="86"/>
      <c r="E5" s="86"/>
      <c r="F5" s="27"/>
      <c r="G5" s="39" t="s">
        <v>31</v>
      </c>
      <c r="H5" s="35">
        <f>(8/10)*100</f>
        <v>80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(3/10)*100</f>
        <v>30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55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138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40</v>
      </c>
      <c r="D10" s="25">
        <f>(0.55*40)</f>
        <v>22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4" ht="24.75" customHeight="1">
      <c r="A11" s="4">
        <v>1</v>
      </c>
      <c r="B11" s="70">
        <v>192105240002</v>
      </c>
      <c r="C11" s="91">
        <v>29</v>
      </c>
      <c r="D11" s="10">
        <f>COUNTIF(C11:C20,"&gt;="&amp;D10)</f>
        <v>8</v>
      </c>
      <c r="E11" s="91">
        <v>32</v>
      </c>
      <c r="F11" s="29">
        <f>COUNTIF(E11:E20,"&gt;="&amp;F10)</f>
        <v>3</v>
      </c>
      <c r="G11" s="23" t="s">
        <v>6</v>
      </c>
      <c r="H11" s="92">
        <v>3</v>
      </c>
      <c r="I11" s="93"/>
      <c r="J11" s="94">
        <v>2</v>
      </c>
      <c r="K11" s="97">
        <v>1</v>
      </c>
      <c r="L11" s="94"/>
      <c r="M11" s="94">
        <v>3</v>
      </c>
      <c r="N11" s="94">
        <v>1</v>
      </c>
      <c r="O11" s="94">
        <v>1</v>
      </c>
      <c r="P11" s="94"/>
      <c r="Q11" s="94">
        <v>3</v>
      </c>
      <c r="R11" s="94"/>
      <c r="S11" s="94">
        <v>2</v>
      </c>
      <c r="T11" s="94">
        <v>1</v>
      </c>
      <c r="U11" s="94">
        <v>3</v>
      </c>
      <c r="V11" s="94">
        <v>1</v>
      </c>
      <c r="W11" s="94">
        <v>3</v>
      </c>
      <c r="X11" s="94">
        <v>2</v>
      </c>
    </row>
    <row r="12" spans="1:24" ht="24.75" customHeight="1">
      <c r="A12" s="4">
        <v>2</v>
      </c>
      <c r="B12" s="70">
        <v>192105240004</v>
      </c>
      <c r="C12" s="91">
        <v>8</v>
      </c>
      <c r="D12" s="62">
        <f>(8/10)*100</f>
        <v>80</v>
      </c>
      <c r="E12" s="91">
        <v>0</v>
      </c>
      <c r="F12" s="63">
        <f>(3/10)*100</f>
        <v>30</v>
      </c>
      <c r="G12" s="23" t="s">
        <v>7</v>
      </c>
      <c r="H12" s="18">
        <v>3</v>
      </c>
      <c r="I12" s="95"/>
      <c r="J12" s="96">
        <v>2</v>
      </c>
      <c r="K12" s="94">
        <v>1</v>
      </c>
      <c r="L12" s="96"/>
      <c r="M12" s="96">
        <v>3</v>
      </c>
      <c r="N12" s="96">
        <v>1</v>
      </c>
      <c r="O12" s="96">
        <v>1</v>
      </c>
      <c r="P12" s="96"/>
      <c r="Q12" s="96">
        <v>3</v>
      </c>
      <c r="R12" s="96"/>
      <c r="S12" s="96">
        <v>3</v>
      </c>
      <c r="T12" s="96">
        <v>1</v>
      </c>
      <c r="U12" s="96">
        <v>3</v>
      </c>
      <c r="V12" s="96">
        <v>1</v>
      </c>
      <c r="W12" s="96">
        <v>3</v>
      </c>
      <c r="X12" s="96">
        <v>2</v>
      </c>
    </row>
    <row r="13" spans="1:24" ht="24.75" customHeight="1">
      <c r="A13" s="4">
        <v>3</v>
      </c>
      <c r="B13" s="70">
        <v>192105240005</v>
      </c>
      <c r="C13" s="91">
        <v>34</v>
      </c>
      <c r="D13" s="10"/>
      <c r="E13" s="91">
        <v>54</v>
      </c>
      <c r="F13" s="30"/>
      <c r="G13" s="23" t="s">
        <v>9</v>
      </c>
      <c r="H13" s="18">
        <v>2</v>
      </c>
      <c r="I13" s="95"/>
      <c r="J13" s="96"/>
      <c r="K13" s="94">
        <v>1</v>
      </c>
      <c r="L13" s="96"/>
      <c r="M13" s="96">
        <v>3</v>
      </c>
      <c r="N13" s="96"/>
      <c r="O13" s="96">
        <v>1</v>
      </c>
      <c r="P13" s="96"/>
      <c r="Q13" s="96">
        <v>3</v>
      </c>
      <c r="R13" s="96"/>
      <c r="S13" s="96">
        <v>2</v>
      </c>
      <c r="T13" s="96">
        <v>1</v>
      </c>
      <c r="U13" s="96">
        <v>3</v>
      </c>
      <c r="V13" s="96">
        <v>1</v>
      </c>
      <c r="W13" s="96">
        <v>3</v>
      </c>
      <c r="X13" s="96">
        <v>2</v>
      </c>
    </row>
    <row r="14" spans="1:25" ht="35.25" customHeight="1">
      <c r="A14" s="4">
        <v>4</v>
      </c>
      <c r="B14" s="70">
        <v>192105240008</v>
      </c>
      <c r="C14" s="91">
        <v>28</v>
      </c>
      <c r="D14" s="10"/>
      <c r="E14" s="91">
        <v>43</v>
      </c>
      <c r="F14" s="30"/>
      <c r="G14" s="23" t="s">
        <v>90</v>
      </c>
      <c r="H14" s="18">
        <v>2</v>
      </c>
      <c r="I14" s="95"/>
      <c r="J14" s="96"/>
      <c r="K14" s="94"/>
      <c r="L14" s="96"/>
      <c r="M14" s="96">
        <v>3</v>
      </c>
      <c r="N14" s="96">
        <v>1</v>
      </c>
      <c r="O14" s="96">
        <v>1</v>
      </c>
      <c r="P14" s="96"/>
      <c r="Q14" s="96">
        <v>3</v>
      </c>
      <c r="R14" s="96"/>
      <c r="S14" s="96">
        <v>3</v>
      </c>
      <c r="T14" s="96">
        <v>1</v>
      </c>
      <c r="U14" s="96">
        <v>3</v>
      </c>
      <c r="V14" s="96">
        <v>2</v>
      </c>
      <c r="W14" s="96">
        <v>3</v>
      </c>
      <c r="X14" s="96">
        <v>2</v>
      </c>
      <c r="Y14" s="1">
        <v>2</v>
      </c>
    </row>
    <row r="15" spans="1:25" ht="37.5" customHeight="1">
      <c r="A15" s="4">
        <v>5</v>
      </c>
      <c r="B15" s="70">
        <v>192105240012</v>
      </c>
      <c r="C15" s="91">
        <v>28</v>
      </c>
      <c r="D15" s="10"/>
      <c r="E15" s="91">
        <v>34</v>
      </c>
      <c r="F15" s="30"/>
      <c r="G15" s="23" t="s">
        <v>131</v>
      </c>
      <c r="H15" s="18">
        <v>2</v>
      </c>
      <c r="I15" s="95"/>
      <c r="J15" s="96"/>
      <c r="K15" s="96"/>
      <c r="L15" s="96"/>
      <c r="M15" s="96">
        <v>1</v>
      </c>
      <c r="N15" s="96"/>
      <c r="O15" s="96"/>
      <c r="P15" s="96"/>
      <c r="Q15" s="96">
        <v>3</v>
      </c>
      <c r="R15" s="96"/>
      <c r="S15" s="96">
        <v>3</v>
      </c>
      <c r="T15" s="96">
        <v>1</v>
      </c>
      <c r="U15" s="96">
        <v>3</v>
      </c>
      <c r="V15" s="96">
        <v>2</v>
      </c>
      <c r="W15" s="96">
        <v>3</v>
      </c>
      <c r="X15" s="96">
        <v>2</v>
      </c>
      <c r="Y15" s="1">
        <v>2</v>
      </c>
    </row>
    <row r="16" spans="1:25" ht="24.75" customHeight="1">
      <c r="A16" s="4">
        <v>6</v>
      </c>
      <c r="B16" s="70">
        <v>192105240014</v>
      </c>
      <c r="C16" s="91">
        <v>29</v>
      </c>
      <c r="D16" s="10"/>
      <c r="E16" s="91">
        <v>30</v>
      </c>
      <c r="F16" s="30"/>
      <c r="G16" s="24" t="s">
        <v>44</v>
      </c>
      <c r="H16" s="18">
        <f>AVERAGE(H11:H15)</f>
        <v>2.4</v>
      </c>
      <c r="I16" s="18"/>
      <c r="J16" s="18">
        <f aca="true" t="shared" si="0" ref="I16:Y16">AVERAGE(J11:J15)</f>
        <v>2</v>
      </c>
      <c r="K16" s="18">
        <f t="shared" si="0"/>
        <v>1</v>
      </c>
      <c r="L16" s="18"/>
      <c r="M16" s="18">
        <f t="shared" si="0"/>
        <v>2.6</v>
      </c>
      <c r="N16" s="18">
        <f t="shared" si="0"/>
        <v>1</v>
      </c>
      <c r="O16" s="18">
        <f t="shared" si="0"/>
        <v>1</v>
      </c>
      <c r="P16" s="18"/>
      <c r="Q16" s="18">
        <f t="shared" si="0"/>
        <v>3</v>
      </c>
      <c r="R16" s="18"/>
      <c r="S16" s="18">
        <f t="shared" si="0"/>
        <v>2.6</v>
      </c>
      <c r="T16" s="18">
        <f t="shared" si="0"/>
        <v>1</v>
      </c>
      <c r="U16" s="18">
        <f t="shared" si="0"/>
        <v>3</v>
      </c>
      <c r="V16" s="18">
        <f t="shared" si="0"/>
        <v>1.4</v>
      </c>
      <c r="W16" s="18">
        <f t="shared" si="0"/>
        <v>3</v>
      </c>
      <c r="X16" s="18">
        <f t="shared" si="0"/>
        <v>2</v>
      </c>
      <c r="Y16" s="18">
        <f t="shared" si="0"/>
        <v>2</v>
      </c>
    </row>
    <row r="17" spans="1:25" ht="40.5" customHeight="1">
      <c r="A17" s="4">
        <v>7</v>
      </c>
      <c r="B17" s="70">
        <v>192105240015</v>
      </c>
      <c r="C17" s="91">
        <v>24</v>
      </c>
      <c r="D17" s="10"/>
      <c r="E17" s="91">
        <v>28</v>
      </c>
      <c r="F17" s="10"/>
      <c r="G17" s="47" t="s">
        <v>46</v>
      </c>
      <c r="H17" s="68">
        <f>(56.25*H16)/100</f>
        <v>1.35</v>
      </c>
      <c r="I17" s="68">
        <f aca="true" t="shared" si="1" ref="I17:Y17">(56.25*I16)/100</f>
        <v>0</v>
      </c>
      <c r="J17" s="68">
        <f t="shared" si="1"/>
        <v>1.125</v>
      </c>
      <c r="K17" s="68">
        <f t="shared" si="1"/>
        <v>0.5625</v>
      </c>
      <c r="L17" s="68">
        <f t="shared" si="1"/>
        <v>0</v>
      </c>
      <c r="M17" s="68">
        <f t="shared" si="1"/>
        <v>1.4625</v>
      </c>
      <c r="N17" s="68">
        <f>(56.25*N16)/100</f>
        <v>0.5625</v>
      </c>
      <c r="O17" s="68">
        <f t="shared" si="1"/>
        <v>0.5625</v>
      </c>
      <c r="P17" s="68">
        <f t="shared" si="1"/>
        <v>0</v>
      </c>
      <c r="Q17" s="68">
        <f t="shared" si="1"/>
        <v>1.6875</v>
      </c>
      <c r="R17" s="68">
        <f t="shared" si="1"/>
        <v>0</v>
      </c>
      <c r="S17" s="68">
        <f t="shared" si="1"/>
        <v>1.4625</v>
      </c>
      <c r="T17" s="68">
        <f t="shared" si="1"/>
        <v>0.5625</v>
      </c>
      <c r="U17" s="68">
        <f t="shared" si="1"/>
        <v>1.6875</v>
      </c>
      <c r="V17" s="68">
        <f t="shared" si="1"/>
        <v>0.7875</v>
      </c>
      <c r="W17" s="68">
        <f t="shared" si="1"/>
        <v>1.6875</v>
      </c>
      <c r="X17" s="68">
        <f>(56.25*X16)/100</f>
        <v>1.125</v>
      </c>
      <c r="Y17" s="68">
        <f t="shared" si="1"/>
        <v>1.125</v>
      </c>
    </row>
    <row r="18" spans="1:6" ht="24.75" customHeight="1">
      <c r="A18" s="4">
        <v>8</v>
      </c>
      <c r="B18" s="70">
        <v>192105240016</v>
      </c>
      <c r="C18" s="91">
        <v>33</v>
      </c>
      <c r="D18" s="10"/>
      <c r="E18" s="91">
        <v>52</v>
      </c>
      <c r="F18" s="31"/>
    </row>
    <row r="19" spans="1:23" ht="24.75" customHeight="1">
      <c r="A19" s="4">
        <v>9</v>
      </c>
      <c r="B19" s="70">
        <v>192105240017</v>
      </c>
      <c r="C19" s="91">
        <v>27</v>
      </c>
      <c r="D19" s="10"/>
      <c r="E19" s="91">
        <v>34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>
        <v>192105240018</v>
      </c>
      <c r="C20" s="91">
        <v>14</v>
      </c>
      <c r="D20" s="10"/>
      <c r="E20" s="91">
        <v>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24" ht="24.75" customHeight="1">
      <c r="A21" s="72"/>
      <c r="F21" s="75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9"/>
      <c r="X21" s="19"/>
    </row>
    <row r="22" spans="1:24" ht="24.75" customHeight="1">
      <c r="A22" s="72"/>
      <c r="B22" s="73"/>
      <c r="C22" s="74"/>
      <c r="D22" s="74"/>
      <c r="E22" s="74"/>
      <c r="F22" s="75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19"/>
      <c r="X22" s="19"/>
    </row>
    <row r="23" spans="1:24" ht="24.75" customHeight="1">
      <c r="A23" s="72"/>
      <c r="B23" s="73"/>
      <c r="C23" s="74"/>
      <c r="D23" s="74"/>
      <c r="E23" s="74"/>
      <c r="F23" s="75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9"/>
      <c r="X23" s="19"/>
    </row>
    <row r="24" spans="1:24" ht="24.75" customHeight="1">
      <c r="A24" s="72"/>
      <c r="B24" s="73"/>
      <c r="C24" s="74"/>
      <c r="D24" s="74"/>
      <c r="E24" s="74"/>
      <c r="F24" s="75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72"/>
      <c r="B25" s="73"/>
      <c r="C25" s="74"/>
      <c r="D25" s="74"/>
      <c r="E25" s="74"/>
      <c r="F25" s="75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72"/>
      <c r="B26" s="73"/>
      <c r="C26" s="74"/>
      <c r="D26" s="74"/>
      <c r="E26" s="74"/>
      <c r="F26" s="75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19"/>
    </row>
    <row r="27" spans="1:24" ht="24.75" customHeight="1">
      <c r="A27" s="72"/>
      <c r="B27" s="73"/>
      <c r="C27" s="74"/>
      <c r="D27" s="74"/>
      <c r="E27" s="74"/>
      <c r="F27" s="75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24.75" customHeight="1">
      <c r="A44" s="72"/>
      <c r="B44" s="73"/>
      <c r="C44" s="73"/>
      <c r="D44" s="73"/>
      <c r="E44" s="73"/>
      <c r="F44" s="76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3"/>
      <c r="D45" s="73"/>
      <c r="E45" s="73"/>
      <c r="F45" s="76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4"/>
      <c r="D52" s="74"/>
      <c r="E52" s="74"/>
      <c r="F52" s="7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3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3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3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3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3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3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3"/>
      <c r="D72" s="73"/>
      <c r="E72" s="73"/>
      <c r="F72" s="76"/>
      <c r="G72" s="59"/>
      <c r="H72" s="60"/>
      <c r="I72" s="6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3"/>
      <c r="D73" s="73"/>
      <c r="E73" s="73"/>
      <c r="F73" s="76"/>
      <c r="G73" s="59"/>
      <c r="H73" s="60"/>
      <c r="I73" s="6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9"/>
      <c r="H74" s="60"/>
      <c r="I74" s="6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4.25">
      <c r="A75" s="11"/>
      <c r="B75" s="11"/>
      <c r="C75" s="11"/>
      <c r="D75" s="11"/>
      <c r="E75" s="11"/>
      <c r="F75" s="11"/>
      <c r="G75" s="59"/>
      <c r="H75" s="60"/>
      <c r="I75" s="6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3" s="3" customFormat="1" ht="15">
      <c r="A76" s="11"/>
      <c r="B76" s="11"/>
      <c r="C76" s="17"/>
      <c r="D76" s="17"/>
      <c r="E76" s="17"/>
      <c r="F76" s="17"/>
      <c r="G76" s="11"/>
      <c r="H76"/>
      <c r="I7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11"/>
      <c r="B77" s="11"/>
      <c r="C77" s="11"/>
      <c r="D77" s="11"/>
      <c r="E77" s="11"/>
      <c r="F77" s="11"/>
      <c r="G77" s="11"/>
      <c r="H77"/>
      <c r="I77"/>
      <c r="W77" s="3"/>
    </row>
    <row r="78" spans="1:22" ht="15">
      <c r="A78" s="11"/>
      <c r="B78" s="11"/>
      <c r="C78" s="16"/>
      <c r="D78" s="16"/>
      <c r="E78" s="16"/>
      <c r="F78" s="16"/>
      <c r="G78" s="11"/>
      <c r="H78"/>
      <c r="I7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9" ht="14.25">
      <c r="A79" s="11"/>
      <c r="B79" s="11"/>
      <c r="C79" s="11"/>
      <c r="D79" s="11"/>
      <c r="E79" s="11"/>
      <c r="F79" s="11"/>
      <c r="G79" s="11"/>
      <c r="H79"/>
      <c r="I79"/>
    </row>
    <row r="80" spans="1:9" ht="14.25">
      <c r="A80" s="11"/>
      <c r="B80" s="11"/>
      <c r="C80" s="11"/>
      <c r="D80" s="11"/>
      <c r="E80" s="11"/>
      <c r="F80" s="11"/>
      <c r="G80" s="11"/>
      <c r="H80"/>
      <c r="I80"/>
    </row>
    <row r="81" spans="1:9" ht="14.25">
      <c r="A81" s="11"/>
      <c r="B81" s="11"/>
      <c r="C81" s="11"/>
      <c r="D81" s="11"/>
      <c r="E81" s="11"/>
      <c r="F81" s="11"/>
      <c r="G81" s="11"/>
      <c r="H81"/>
      <c r="I81"/>
    </row>
    <row r="82" spans="1:9" ht="14.25">
      <c r="A82" s="11"/>
      <c r="B82" s="11"/>
      <c r="C82" s="11"/>
      <c r="D82" s="11"/>
      <c r="E82" s="11"/>
      <c r="F82" s="11"/>
      <c r="G82" s="11"/>
      <c r="H82"/>
      <c r="I82"/>
    </row>
    <row r="83" spans="1:23" s="3" customFormat="1" ht="15">
      <c r="A83" s="11"/>
      <c r="B83" s="11"/>
      <c r="C83" s="11"/>
      <c r="D83" s="11"/>
      <c r="E83" s="11"/>
      <c r="F83" s="11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1"/>
      <c r="D85" s="11"/>
      <c r="E85" s="11"/>
      <c r="F85" s="11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7:9" ht="14.25">
      <c r="G95" s="11"/>
      <c r="H95"/>
      <c r="I95"/>
    </row>
    <row r="96" spans="8:9" ht="14.25">
      <c r="H96"/>
      <c r="I96"/>
    </row>
  </sheetData>
  <sheetProtection/>
  <mergeCells count="6"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76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77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110</v>
      </c>
      <c r="B5" s="51"/>
      <c r="C5" s="51"/>
      <c r="D5" s="51"/>
      <c r="E5" s="51"/>
      <c r="F5" s="27"/>
      <c r="G5" s="39" t="s">
        <v>31</v>
      </c>
      <c r="H5" s="35">
        <v>88.89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83.333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86.1115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30</v>
      </c>
      <c r="D10" s="25">
        <f>(0.55*30)</f>
        <v>16.5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80" t="s">
        <v>51</v>
      </c>
      <c r="C11" s="81">
        <v>16</v>
      </c>
      <c r="D11" s="10">
        <f>COUNTIF(C11:C28,"&gt;="&amp;D10)</f>
        <v>16</v>
      </c>
      <c r="E11" s="81">
        <v>34</v>
      </c>
      <c r="F11" s="29">
        <f>COUNTIF(E11:E28,"&gt;="&amp;F10)</f>
        <v>15</v>
      </c>
      <c r="G11" s="23" t="s">
        <v>6</v>
      </c>
      <c r="H11" s="39">
        <v>3</v>
      </c>
      <c r="I11" s="39">
        <v>3</v>
      </c>
      <c r="J11" s="37">
        <v>3</v>
      </c>
      <c r="K11" s="37">
        <v>1</v>
      </c>
      <c r="L11" s="37">
        <v>1</v>
      </c>
      <c r="M11" s="37">
        <v>1</v>
      </c>
      <c r="N11" s="37">
        <v>0</v>
      </c>
      <c r="O11" s="37">
        <v>0</v>
      </c>
      <c r="P11" s="37">
        <v>0</v>
      </c>
      <c r="Q11" s="37">
        <v>1</v>
      </c>
      <c r="R11" s="37">
        <v>1</v>
      </c>
      <c r="S11" s="37">
        <v>1</v>
      </c>
      <c r="T11" s="37">
        <v>1</v>
      </c>
      <c r="U11" s="37">
        <v>3</v>
      </c>
      <c r="V11" s="37">
        <v>2</v>
      </c>
      <c r="W11" s="37">
        <v>1</v>
      </c>
      <c r="X11" s="37">
        <v>1</v>
      </c>
      <c r="Y11" s="37">
        <v>0</v>
      </c>
    </row>
    <row r="12" spans="1:25" ht="24.75" customHeight="1">
      <c r="A12" s="4">
        <v>2</v>
      </c>
      <c r="B12" s="80" t="s">
        <v>52</v>
      </c>
      <c r="C12" s="81">
        <v>23</v>
      </c>
      <c r="D12" s="62">
        <f>(16/18)*100</f>
        <v>88.88888888888889</v>
      </c>
      <c r="E12" s="81">
        <v>54</v>
      </c>
      <c r="F12" s="63">
        <f>(15/18)*100</f>
        <v>83.33333333333334</v>
      </c>
      <c r="G12" s="23" t="s">
        <v>7</v>
      </c>
      <c r="H12" s="79">
        <v>3</v>
      </c>
      <c r="I12" s="79">
        <v>1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1</v>
      </c>
      <c r="P12" s="37">
        <v>1</v>
      </c>
      <c r="Q12" s="37">
        <v>1</v>
      </c>
      <c r="R12" s="37">
        <v>1</v>
      </c>
      <c r="S12" s="37">
        <v>0</v>
      </c>
      <c r="T12" s="37">
        <v>1</v>
      </c>
      <c r="U12" s="37">
        <v>3</v>
      </c>
      <c r="V12" s="37">
        <v>2</v>
      </c>
      <c r="W12" s="37">
        <v>1</v>
      </c>
      <c r="X12" s="37">
        <v>1</v>
      </c>
      <c r="Y12" s="37">
        <v>0</v>
      </c>
    </row>
    <row r="13" spans="1:25" ht="24.75" customHeight="1">
      <c r="A13" s="4">
        <v>3</v>
      </c>
      <c r="B13" s="80" t="s">
        <v>53</v>
      </c>
      <c r="C13" s="81">
        <v>25</v>
      </c>
      <c r="D13" s="10"/>
      <c r="E13" s="81">
        <v>45</v>
      </c>
      <c r="F13" s="30"/>
      <c r="G13" s="23" t="s">
        <v>9</v>
      </c>
      <c r="H13" s="79">
        <v>3</v>
      </c>
      <c r="I13" s="79">
        <v>1</v>
      </c>
      <c r="J13" s="37">
        <v>1</v>
      </c>
      <c r="K13" s="37">
        <v>0</v>
      </c>
      <c r="L13" s="37">
        <v>0</v>
      </c>
      <c r="M13" s="37">
        <v>0</v>
      </c>
      <c r="N13" s="37">
        <v>1</v>
      </c>
      <c r="O13" s="37">
        <v>0</v>
      </c>
      <c r="P13" s="37">
        <v>1</v>
      </c>
      <c r="Q13" s="37">
        <v>1</v>
      </c>
      <c r="R13" s="37">
        <v>1</v>
      </c>
      <c r="S13" s="37">
        <v>0</v>
      </c>
      <c r="T13" s="37">
        <v>1</v>
      </c>
      <c r="U13" s="37">
        <v>3</v>
      </c>
      <c r="V13" s="37">
        <v>2</v>
      </c>
      <c r="W13" s="37">
        <v>1</v>
      </c>
      <c r="X13" s="37">
        <v>1</v>
      </c>
      <c r="Y13" s="37">
        <v>1</v>
      </c>
    </row>
    <row r="14" spans="1:25" ht="35.25" customHeight="1">
      <c r="A14" s="4">
        <v>4</v>
      </c>
      <c r="B14" s="80" t="s">
        <v>54</v>
      </c>
      <c r="C14" s="81">
        <v>15</v>
      </c>
      <c r="D14" s="10"/>
      <c r="E14" s="81">
        <v>40</v>
      </c>
      <c r="F14" s="30"/>
      <c r="G14" s="24" t="s">
        <v>44</v>
      </c>
      <c r="H14" s="18">
        <f>AVERAGE(H11:H13)</f>
        <v>3</v>
      </c>
      <c r="I14" s="18">
        <f>AVERAGE(I13)</f>
        <v>1</v>
      </c>
      <c r="J14" s="18">
        <f aca="true" t="shared" si="0" ref="J14:Y14">AVERAGE(J11:J13)</f>
        <v>1.3333333333333333</v>
      </c>
      <c r="K14" s="18">
        <f>AVERAGE(K11:K13)</f>
        <v>0.3333333333333333</v>
      </c>
      <c r="L14" s="18">
        <f t="shared" si="0"/>
        <v>0.3333333333333333</v>
      </c>
      <c r="M14" s="18">
        <f t="shared" si="0"/>
        <v>0.3333333333333333</v>
      </c>
      <c r="N14" s="18">
        <f>AVERAGE(N11:N13)</f>
        <v>0.3333333333333333</v>
      </c>
      <c r="O14" s="18">
        <f>AVERAGE(O11:O13)</f>
        <v>0.3333333333333333</v>
      </c>
      <c r="P14" s="18">
        <f>AVERAGE(P11:P13)</f>
        <v>0.6666666666666666</v>
      </c>
      <c r="Q14" s="18">
        <f t="shared" si="0"/>
        <v>1</v>
      </c>
      <c r="R14" s="18">
        <f t="shared" si="0"/>
        <v>1</v>
      </c>
      <c r="S14" s="18">
        <f t="shared" si="0"/>
        <v>0.3333333333333333</v>
      </c>
      <c r="T14" s="18">
        <f t="shared" si="0"/>
        <v>1</v>
      </c>
      <c r="U14" s="18">
        <f t="shared" si="0"/>
        <v>3</v>
      </c>
      <c r="V14" s="18">
        <f t="shared" si="0"/>
        <v>2</v>
      </c>
      <c r="W14" s="18">
        <f t="shared" si="0"/>
        <v>1</v>
      </c>
      <c r="X14" s="18">
        <f t="shared" si="0"/>
        <v>1</v>
      </c>
      <c r="Y14" s="18">
        <f t="shared" si="0"/>
        <v>0.3333333333333333</v>
      </c>
    </row>
    <row r="15" spans="1:25" ht="37.5" customHeight="1">
      <c r="A15" s="4">
        <v>5</v>
      </c>
      <c r="B15" s="80" t="s">
        <v>55</v>
      </c>
      <c r="C15" s="81">
        <v>25</v>
      </c>
      <c r="D15" s="10"/>
      <c r="E15" s="81">
        <v>55</v>
      </c>
      <c r="F15" s="30"/>
      <c r="G15" s="47" t="s">
        <v>46</v>
      </c>
      <c r="H15" s="68">
        <f>(56.25*H14)/100</f>
        <v>1.6875</v>
      </c>
      <c r="I15" s="68">
        <f aca="true" t="shared" si="1" ref="I15:Y15">(56.25*I14)/100</f>
        <v>0.5625</v>
      </c>
      <c r="J15" s="68">
        <f t="shared" si="1"/>
        <v>0.75</v>
      </c>
      <c r="K15" s="68">
        <f t="shared" si="1"/>
        <v>0.1875</v>
      </c>
      <c r="L15" s="68">
        <f t="shared" si="1"/>
        <v>0.1875</v>
      </c>
      <c r="M15" s="68">
        <f t="shared" si="1"/>
        <v>0.1875</v>
      </c>
      <c r="N15" s="68">
        <f>(56.25*N14)/100</f>
        <v>0.1875</v>
      </c>
      <c r="O15" s="68">
        <f t="shared" si="1"/>
        <v>0.1875</v>
      </c>
      <c r="P15" s="68">
        <f>(56.25*P14)/100</f>
        <v>0.375</v>
      </c>
      <c r="Q15" s="68">
        <f t="shared" si="1"/>
        <v>0.5625</v>
      </c>
      <c r="R15" s="68">
        <f t="shared" si="1"/>
        <v>0.5625</v>
      </c>
      <c r="S15" s="68">
        <f t="shared" si="1"/>
        <v>0.1875</v>
      </c>
      <c r="T15" s="68">
        <f t="shared" si="1"/>
        <v>0.5625</v>
      </c>
      <c r="U15" s="68">
        <f t="shared" si="1"/>
        <v>1.6875</v>
      </c>
      <c r="V15" s="68">
        <f t="shared" si="1"/>
        <v>1.125</v>
      </c>
      <c r="W15" s="68">
        <f t="shared" si="1"/>
        <v>0.5625</v>
      </c>
      <c r="X15" s="68">
        <f>(56.25*X14)/100</f>
        <v>0.5625</v>
      </c>
      <c r="Y15" s="68">
        <f t="shared" si="1"/>
        <v>0.1875</v>
      </c>
    </row>
    <row r="16" spans="1:22" ht="24.75" customHeight="1">
      <c r="A16" s="4">
        <v>6</v>
      </c>
      <c r="B16" s="80" t="s">
        <v>56</v>
      </c>
      <c r="C16" s="81">
        <v>21</v>
      </c>
      <c r="D16" s="10"/>
      <c r="E16" s="81">
        <v>35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80" t="s">
        <v>57</v>
      </c>
      <c r="C17" s="81">
        <v>19</v>
      </c>
      <c r="D17" s="10"/>
      <c r="E17" s="81">
        <v>51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80" t="s">
        <v>58</v>
      </c>
      <c r="C18" s="81">
        <v>20</v>
      </c>
      <c r="D18" s="10"/>
      <c r="E18" s="81">
        <v>57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80" t="s">
        <v>59</v>
      </c>
      <c r="C19" s="81">
        <v>17</v>
      </c>
      <c r="D19" s="10"/>
      <c r="E19" s="81">
        <v>48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80" t="s">
        <v>60</v>
      </c>
      <c r="C20" s="81">
        <v>17</v>
      </c>
      <c r="D20" s="10"/>
      <c r="E20" s="81">
        <v>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80" t="s">
        <v>61</v>
      </c>
      <c r="C21" s="81">
        <v>24</v>
      </c>
      <c r="D21" s="10"/>
      <c r="E21" s="81">
        <v>56</v>
      </c>
      <c r="F21" s="31"/>
      <c r="H21" s="50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80" t="s">
        <v>62</v>
      </c>
      <c r="C22" s="81">
        <v>21</v>
      </c>
      <c r="D22" s="10"/>
      <c r="E22" s="81">
        <v>45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80" t="s">
        <v>63</v>
      </c>
      <c r="C23" s="81">
        <v>17</v>
      </c>
      <c r="D23" s="10"/>
      <c r="E23" s="81">
        <v>49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80" t="s">
        <v>64</v>
      </c>
      <c r="C24" s="81">
        <v>17</v>
      </c>
      <c r="D24" s="10"/>
      <c r="E24" s="81">
        <v>50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80" t="s">
        <v>65</v>
      </c>
      <c r="C25" s="81">
        <v>17</v>
      </c>
      <c r="D25" s="13"/>
      <c r="E25" s="81">
        <v>51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80" t="s">
        <v>66</v>
      </c>
      <c r="C26" s="81">
        <v>24</v>
      </c>
      <c r="D26" s="10"/>
      <c r="E26" s="81">
        <v>61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80" t="s">
        <v>67</v>
      </c>
      <c r="C27" s="81">
        <v>19</v>
      </c>
      <c r="D27" s="10"/>
      <c r="E27" s="81">
        <v>47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4">
        <v>18</v>
      </c>
      <c r="B28" s="80" t="s">
        <v>68</v>
      </c>
      <c r="C28" s="81">
        <v>18</v>
      </c>
      <c r="D28" s="10"/>
      <c r="E28" s="81">
        <v>45</v>
      </c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96"/>
  <sheetViews>
    <sheetView zoomScale="53" zoomScaleNormal="53" zoomScalePageLayoutView="0" workbookViewId="0" topLeftCell="H1">
      <selection activeCell="Y17" sqref="H17:Y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128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132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133</v>
      </c>
      <c r="B5" s="86"/>
      <c r="C5" s="86"/>
      <c r="D5" s="86"/>
      <c r="E5" s="86"/>
      <c r="F5" s="27"/>
      <c r="G5" s="39" t="s">
        <v>31</v>
      </c>
      <c r="H5" s="35">
        <f>(9/10)*100</f>
        <v>90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(9/10)*100</f>
        <v>90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90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25</v>
      </c>
      <c r="D10" s="25">
        <f>(0.55*25)</f>
        <v>13.750000000000002</v>
      </c>
      <c r="E10" s="9">
        <v>25</v>
      </c>
      <c r="F10" s="33">
        <f>0.55*25</f>
        <v>13.750000000000002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4" ht="24.75" customHeight="1">
      <c r="A11" s="4">
        <v>1</v>
      </c>
      <c r="B11" s="70">
        <v>192105240002</v>
      </c>
      <c r="C11" s="91">
        <v>21</v>
      </c>
      <c r="D11" s="10">
        <f>COUNTIF(C11:C20,"&gt;="&amp;D10)</f>
        <v>9</v>
      </c>
      <c r="E11" s="91">
        <v>21</v>
      </c>
      <c r="F11" s="29">
        <f>COUNTIF(E11:E20,"&gt;="&amp;F10)</f>
        <v>9</v>
      </c>
      <c r="G11" s="23" t="s">
        <v>6</v>
      </c>
      <c r="H11" s="92">
        <v>3</v>
      </c>
      <c r="I11" s="93"/>
      <c r="J11" s="94">
        <v>2</v>
      </c>
      <c r="K11" s="97">
        <v>1</v>
      </c>
      <c r="L11" s="94"/>
      <c r="M11" s="94">
        <v>3</v>
      </c>
      <c r="N11" s="94">
        <v>1</v>
      </c>
      <c r="O11" s="94">
        <v>1</v>
      </c>
      <c r="P11" s="94"/>
      <c r="Q11" s="94">
        <v>3</v>
      </c>
      <c r="R11" s="94"/>
      <c r="S11" s="94">
        <v>2</v>
      </c>
      <c r="T11" s="94">
        <v>1</v>
      </c>
      <c r="U11" s="94">
        <v>3</v>
      </c>
      <c r="V11" s="94">
        <v>1</v>
      </c>
      <c r="W11" s="94">
        <v>3</v>
      </c>
      <c r="X11" s="94">
        <v>2</v>
      </c>
    </row>
    <row r="12" spans="1:24" ht="24.75" customHeight="1">
      <c r="A12" s="4">
        <v>2</v>
      </c>
      <c r="B12" s="70">
        <v>192105240004</v>
      </c>
      <c r="C12" s="91">
        <v>0</v>
      </c>
      <c r="D12" s="62">
        <f>(9/10)*100</f>
        <v>90</v>
      </c>
      <c r="E12" s="91">
        <v>0</v>
      </c>
      <c r="F12" s="63">
        <f>(9/10)*100</f>
        <v>90</v>
      </c>
      <c r="G12" s="23" t="s">
        <v>7</v>
      </c>
      <c r="H12" s="18">
        <v>3</v>
      </c>
      <c r="I12" s="95"/>
      <c r="J12" s="96">
        <v>2</v>
      </c>
      <c r="K12" s="94">
        <v>1</v>
      </c>
      <c r="L12" s="96"/>
      <c r="M12" s="96">
        <v>3</v>
      </c>
      <c r="N12" s="96">
        <v>1</v>
      </c>
      <c r="O12" s="96">
        <v>1</v>
      </c>
      <c r="P12" s="96"/>
      <c r="Q12" s="96">
        <v>3</v>
      </c>
      <c r="R12" s="96"/>
      <c r="S12" s="96">
        <v>3</v>
      </c>
      <c r="T12" s="96">
        <v>1</v>
      </c>
      <c r="U12" s="96">
        <v>3</v>
      </c>
      <c r="V12" s="96">
        <v>1</v>
      </c>
      <c r="W12" s="96">
        <v>3</v>
      </c>
      <c r="X12" s="96">
        <v>2</v>
      </c>
    </row>
    <row r="13" spans="1:24" ht="24.75" customHeight="1">
      <c r="A13" s="4">
        <v>3</v>
      </c>
      <c r="B13" s="70">
        <v>192105240005</v>
      </c>
      <c r="C13" s="91">
        <v>22</v>
      </c>
      <c r="D13" s="10"/>
      <c r="E13" s="91">
        <v>21</v>
      </c>
      <c r="F13" s="30"/>
      <c r="G13" s="23" t="s">
        <v>9</v>
      </c>
      <c r="H13" s="18">
        <v>2</v>
      </c>
      <c r="I13" s="95"/>
      <c r="J13" s="96"/>
      <c r="K13" s="94">
        <v>1</v>
      </c>
      <c r="L13" s="96"/>
      <c r="M13" s="96">
        <v>3</v>
      </c>
      <c r="N13" s="96"/>
      <c r="O13" s="96">
        <v>1</v>
      </c>
      <c r="P13" s="96"/>
      <c r="Q13" s="96">
        <v>3</v>
      </c>
      <c r="R13" s="96"/>
      <c r="S13" s="96">
        <v>2</v>
      </c>
      <c r="T13" s="96">
        <v>1</v>
      </c>
      <c r="U13" s="96">
        <v>3</v>
      </c>
      <c r="V13" s="96">
        <v>1</v>
      </c>
      <c r="W13" s="96">
        <v>3</v>
      </c>
      <c r="X13" s="96">
        <v>2</v>
      </c>
    </row>
    <row r="14" spans="1:25" ht="35.25" customHeight="1">
      <c r="A14" s="4">
        <v>4</v>
      </c>
      <c r="B14" s="70">
        <v>192105240008</v>
      </c>
      <c r="C14" s="91">
        <v>19</v>
      </c>
      <c r="D14" s="10"/>
      <c r="E14" s="91">
        <v>20</v>
      </c>
      <c r="F14" s="30"/>
      <c r="G14" s="23" t="s">
        <v>90</v>
      </c>
      <c r="H14" s="18">
        <v>2</v>
      </c>
      <c r="I14" s="95"/>
      <c r="J14" s="96"/>
      <c r="K14" s="94"/>
      <c r="L14" s="96"/>
      <c r="M14" s="96">
        <v>3</v>
      </c>
      <c r="N14" s="96">
        <v>1</v>
      </c>
      <c r="O14" s="96">
        <v>1</v>
      </c>
      <c r="P14" s="96"/>
      <c r="Q14" s="96">
        <v>3</v>
      </c>
      <c r="R14" s="96"/>
      <c r="S14" s="96">
        <v>3</v>
      </c>
      <c r="T14" s="96">
        <v>1</v>
      </c>
      <c r="U14" s="96">
        <v>3</v>
      </c>
      <c r="V14" s="96">
        <v>2</v>
      </c>
      <c r="W14" s="96">
        <v>3</v>
      </c>
      <c r="X14" s="96">
        <v>2</v>
      </c>
      <c r="Y14" s="1">
        <v>2</v>
      </c>
    </row>
    <row r="15" spans="1:25" ht="37.5" customHeight="1">
      <c r="A15" s="4">
        <v>5</v>
      </c>
      <c r="B15" s="70">
        <v>192105240012</v>
      </c>
      <c r="C15" s="91">
        <v>22</v>
      </c>
      <c r="D15" s="10"/>
      <c r="E15" s="91">
        <v>23</v>
      </c>
      <c r="F15" s="30"/>
      <c r="G15" s="23" t="s">
        <v>131</v>
      </c>
      <c r="H15" s="18">
        <v>2</v>
      </c>
      <c r="I15" s="95"/>
      <c r="J15" s="96"/>
      <c r="K15" s="96"/>
      <c r="L15" s="96"/>
      <c r="M15" s="96">
        <v>1</v>
      </c>
      <c r="N15" s="96"/>
      <c r="O15" s="96"/>
      <c r="P15" s="96"/>
      <c r="Q15" s="96">
        <v>3</v>
      </c>
      <c r="R15" s="96"/>
      <c r="S15" s="96">
        <v>3</v>
      </c>
      <c r="T15" s="96">
        <v>1</v>
      </c>
      <c r="U15" s="96">
        <v>3</v>
      </c>
      <c r="V15" s="96">
        <v>2</v>
      </c>
      <c r="W15" s="96">
        <v>3</v>
      </c>
      <c r="X15" s="96">
        <v>2</v>
      </c>
      <c r="Y15" s="1">
        <v>2</v>
      </c>
    </row>
    <row r="16" spans="1:25" ht="24.75" customHeight="1">
      <c r="A16" s="4">
        <v>6</v>
      </c>
      <c r="B16" s="70">
        <v>192105240014</v>
      </c>
      <c r="C16" s="91">
        <v>19</v>
      </c>
      <c r="D16" s="10"/>
      <c r="E16" s="91">
        <v>21</v>
      </c>
      <c r="F16" s="30"/>
      <c r="G16" s="24" t="s">
        <v>44</v>
      </c>
      <c r="H16" s="18">
        <f>AVERAGE(H11:H15)</f>
        <v>2.4</v>
      </c>
      <c r="I16" s="18"/>
      <c r="J16" s="18">
        <f aca="true" t="shared" si="0" ref="I16:Y16">AVERAGE(J11:J15)</f>
        <v>2</v>
      </c>
      <c r="K16" s="18">
        <f t="shared" si="0"/>
        <v>1</v>
      </c>
      <c r="L16" s="18"/>
      <c r="M16" s="18">
        <f t="shared" si="0"/>
        <v>2.6</v>
      </c>
      <c r="N16" s="18">
        <f t="shared" si="0"/>
        <v>1</v>
      </c>
      <c r="O16" s="18">
        <f t="shared" si="0"/>
        <v>1</v>
      </c>
      <c r="P16" s="18"/>
      <c r="Q16" s="18">
        <f t="shared" si="0"/>
        <v>3</v>
      </c>
      <c r="R16" s="18"/>
      <c r="S16" s="18">
        <f t="shared" si="0"/>
        <v>2.6</v>
      </c>
      <c r="T16" s="18">
        <f t="shared" si="0"/>
        <v>1</v>
      </c>
      <c r="U16" s="18">
        <f t="shared" si="0"/>
        <v>3</v>
      </c>
      <c r="V16" s="18">
        <f t="shared" si="0"/>
        <v>1.4</v>
      </c>
      <c r="W16" s="18">
        <f t="shared" si="0"/>
        <v>3</v>
      </c>
      <c r="X16" s="18">
        <f t="shared" si="0"/>
        <v>2</v>
      </c>
      <c r="Y16" s="18">
        <f t="shared" si="0"/>
        <v>2</v>
      </c>
    </row>
    <row r="17" spans="1:25" ht="40.5" customHeight="1">
      <c r="A17" s="4">
        <v>7</v>
      </c>
      <c r="B17" s="70">
        <v>192105240015</v>
      </c>
      <c r="C17" s="91">
        <v>19</v>
      </c>
      <c r="D17" s="10"/>
      <c r="E17" s="91">
        <v>20</v>
      </c>
      <c r="F17" s="10"/>
      <c r="G17" s="47" t="s">
        <v>46</v>
      </c>
      <c r="H17" s="68">
        <f>(56.25*H16)/100</f>
        <v>1.35</v>
      </c>
      <c r="I17" s="68"/>
      <c r="J17" s="68">
        <f aca="true" t="shared" si="1" ref="J17:Y17">(56.25*J16)/100</f>
        <v>1.125</v>
      </c>
      <c r="K17" s="68">
        <f t="shared" si="1"/>
        <v>0.5625</v>
      </c>
      <c r="L17" s="68">
        <f t="shared" si="1"/>
        <v>0</v>
      </c>
      <c r="M17" s="68">
        <f t="shared" si="1"/>
        <v>1.4625</v>
      </c>
      <c r="N17" s="68">
        <f>(56.25*N16)/100</f>
        <v>0.5625</v>
      </c>
      <c r="O17" s="68">
        <f t="shared" si="1"/>
        <v>0.5625</v>
      </c>
      <c r="P17" s="68">
        <f t="shared" si="1"/>
        <v>0</v>
      </c>
      <c r="Q17" s="68">
        <f t="shared" si="1"/>
        <v>1.6875</v>
      </c>
      <c r="R17" s="68">
        <f t="shared" si="1"/>
        <v>0</v>
      </c>
      <c r="S17" s="68">
        <f t="shared" si="1"/>
        <v>1.4625</v>
      </c>
      <c r="T17" s="68">
        <f t="shared" si="1"/>
        <v>0.5625</v>
      </c>
      <c r="U17" s="68">
        <f t="shared" si="1"/>
        <v>1.6875</v>
      </c>
      <c r="V17" s="68">
        <f t="shared" si="1"/>
        <v>0.7875</v>
      </c>
      <c r="W17" s="68">
        <f t="shared" si="1"/>
        <v>1.6875</v>
      </c>
      <c r="X17" s="68">
        <f>(56.25*X16)/100</f>
        <v>1.125</v>
      </c>
      <c r="Y17" s="68">
        <f t="shared" si="1"/>
        <v>1.125</v>
      </c>
    </row>
    <row r="18" spans="1:23" ht="24.75" customHeight="1">
      <c r="A18" s="4">
        <v>8</v>
      </c>
      <c r="B18" s="70">
        <v>192105240016</v>
      </c>
      <c r="C18" s="91">
        <v>23</v>
      </c>
      <c r="D18" s="10"/>
      <c r="E18" s="91">
        <v>23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>
        <v>192105240017</v>
      </c>
      <c r="C19" s="91">
        <v>20</v>
      </c>
      <c r="D19" s="10"/>
      <c r="E19" s="91">
        <v>21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>
        <v>192105240018</v>
      </c>
      <c r="C20" s="91">
        <v>19</v>
      </c>
      <c r="D20" s="10"/>
      <c r="E20" s="91">
        <v>20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24" ht="24.75" customHeight="1">
      <c r="A21" s="72"/>
      <c r="F21" s="75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9"/>
      <c r="X21" s="19"/>
    </row>
    <row r="22" spans="1:24" ht="24.75" customHeight="1">
      <c r="A22" s="72"/>
      <c r="B22" s="73"/>
      <c r="C22" s="74"/>
      <c r="D22" s="74"/>
      <c r="E22" s="74"/>
      <c r="F22" s="75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19"/>
      <c r="X22" s="19"/>
    </row>
    <row r="23" spans="1:24" ht="24.75" customHeight="1">
      <c r="A23" s="72"/>
      <c r="B23" s="73"/>
      <c r="C23" s="74"/>
      <c r="D23" s="74"/>
      <c r="E23" s="74"/>
      <c r="F23" s="75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9"/>
      <c r="X23" s="19"/>
    </row>
    <row r="24" spans="1:24" ht="24.75" customHeight="1">
      <c r="A24" s="72"/>
      <c r="B24" s="73"/>
      <c r="C24" s="74"/>
      <c r="D24" s="74"/>
      <c r="E24" s="74"/>
      <c r="F24" s="75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72"/>
      <c r="B25" s="73"/>
      <c r="C25" s="74"/>
      <c r="D25" s="74"/>
      <c r="E25" s="74"/>
      <c r="F25" s="75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72"/>
      <c r="B26" s="73"/>
      <c r="C26" s="74"/>
      <c r="D26" s="74"/>
      <c r="E26" s="74"/>
      <c r="F26" s="75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19"/>
    </row>
    <row r="27" spans="1:24" ht="24.75" customHeight="1">
      <c r="A27" s="72"/>
      <c r="B27" s="73"/>
      <c r="C27" s="74"/>
      <c r="D27" s="74"/>
      <c r="E27" s="74"/>
      <c r="F27" s="75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24.75" customHeight="1">
      <c r="A44" s="72"/>
      <c r="B44" s="73"/>
      <c r="C44" s="73"/>
      <c r="D44" s="73"/>
      <c r="E44" s="73"/>
      <c r="F44" s="76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3"/>
      <c r="D45" s="73"/>
      <c r="E45" s="73"/>
      <c r="F45" s="76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4"/>
      <c r="D52" s="74"/>
      <c r="E52" s="74"/>
      <c r="F52" s="7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3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3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3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3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3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3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3"/>
      <c r="D72" s="73"/>
      <c r="E72" s="73"/>
      <c r="F72" s="76"/>
      <c r="G72" s="59"/>
      <c r="H72" s="60"/>
      <c r="I72" s="6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3"/>
      <c r="D73" s="73"/>
      <c r="E73" s="73"/>
      <c r="F73" s="76"/>
      <c r="G73" s="59"/>
      <c r="H73" s="60"/>
      <c r="I73" s="6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9"/>
      <c r="H74" s="60"/>
      <c r="I74" s="6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4.25">
      <c r="A75" s="11"/>
      <c r="B75" s="11"/>
      <c r="C75" s="11"/>
      <c r="D75" s="11"/>
      <c r="E75" s="11"/>
      <c r="F75" s="11"/>
      <c r="G75" s="59"/>
      <c r="H75" s="60"/>
      <c r="I75" s="6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3" s="3" customFormat="1" ht="15">
      <c r="A76" s="11"/>
      <c r="B76" s="11"/>
      <c r="C76" s="17"/>
      <c r="D76" s="17"/>
      <c r="E76" s="17"/>
      <c r="F76" s="17"/>
      <c r="G76" s="11"/>
      <c r="H76"/>
      <c r="I7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11"/>
      <c r="B77" s="11"/>
      <c r="C77" s="11"/>
      <c r="D77" s="11"/>
      <c r="E77" s="11"/>
      <c r="F77" s="11"/>
      <c r="G77" s="11"/>
      <c r="H77"/>
      <c r="I77"/>
      <c r="W77" s="3"/>
    </row>
    <row r="78" spans="1:22" ht="15">
      <c r="A78" s="11"/>
      <c r="B78" s="11"/>
      <c r="C78" s="16"/>
      <c r="D78" s="16"/>
      <c r="E78" s="16"/>
      <c r="F78" s="16"/>
      <c r="G78" s="11"/>
      <c r="H78"/>
      <c r="I7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9" ht="14.25">
      <c r="A79" s="11"/>
      <c r="B79" s="11"/>
      <c r="C79" s="11"/>
      <c r="D79" s="11"/>
      <c r="E79" s="11"/>
      <c r="F79" s="11"/>
      <c r="G79" s="11"/>
      <c r="H79"/>
      <c r="I79"/>
    </row>
    <row r="80" spans="1:9" ht="14.25">
      <c r="A80" s="11"/>
      <c r="B80" s="11"/>
      <c r="C80" s="11"/>
      <c r="D80" s="11"/>
      <c r="E80" s="11"/>
      <c r="F80" s="11"/>
      <c r="G80" s="11"/>
      <c r="H80"/>
      <c r="I80"/>
    </row>
    <row r="81" spans="1:9" ht="14.25">
      <c r="A81" s="11"/>
      <c r="B81" s="11"/>
      <c r="C81" s="11"/>
      <c r="D81" s="11"/>
      <c r="E81" s="11"/>
      <c r="F81" s="11"/>
      <c r="G81" s="11"/>
      <c r="H81"/>
      <c r="I81"/>
    </row>
    <row r="82" spans="1:9" ht="14.25">
      <c r="A82" s="11"/>
      <c r="B82" s="11"/>
      <c r="C82" s="11"/>
      <c r="D82" s="11"/>
      <c r="E82" s="11"/>
      <c r="F82" s="11"/>
      <c r="G82" s="11"/>
      <c r="H82"/>
      <c r="I82"/>
    </row>
    <row r="83" spans="1:23" s="3" customFormat="1" ht="15">
      <c r="A83" s="11"/>
      <c r="B83" s="11"/>
      <c r="C83" s="11"/>
      <c r="D83" s="11"/>
      <c r="E83" s="11"/>
      <c r="F83" s="11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1"/>
      <c r="D85" s="11"/>
      <c r="E85" s="11"/>
      <c r="F85" s="11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7:9" ht="14.25">
      <c r="G95" s="11"/>
      <c r="H95"/>
      <c r="I95"/>
    </row>
    <row r="96" spans="8:9" ht="14.25">
      <c r="H96"/>
      <c r="I96"/>
    </row>
  </sheetData>
  <sheetProtection/>
  <mergeCells count="6"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96"/>
  <sheetViews>
    <sheetView zoomScale="53" zoomScaleNormal="53" zoomScalePageLayoutView="0" workbookViewId="0" topLeftCell="H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134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135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136</v>
      </c>
      <c r="B5" s="86"/>
      <c r="C5" s="86"/>
      <c r="D5" s="86"/>
      <c r="E5" s="86"/>
      <c r="F5" s="27"/>
      <c r="G5" s="39" t="s">
        <v>31</v>
      </c>
      <c r="H5" s="35">
        <f>(7/10)*100</f>
        <v>70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(3/10)*100</f>
        <v>30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50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137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40</v>
      </c>
      <c r="D10" s="25">
        <f>(0.55*40)</f>
        <v>22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139</v>
      </c>
      <c r="Q10" s="12" t="s">
        <v>140</v>
      </c>
      <c r="R10" s="12" t="s">
        <v>26</v>
      </c>
      <c r="S10" s="12" t="s">
        <v>141</v>
      </c>
      <c r="T10" s="12" t="s">
        <v>70</v>
      </c>
      <c r="U10" s="12" t="s">
        <v>71</v>
      </c>
      <c r="V10" s="12" t="s">
        <v>72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70">
        <v>192105240002</v>
      </c>
      <c r="C11" s="91">
        <v>28</v>
      </c>
      <c r="D11" s="10">
        <f>COUNTIF(C11:C20,"&gt;="&amp;D10)</f>
        <v>7</v>
      </c>
      <c r="E11" s="91">
        <v>38</v>
      </c>
      <c r="F11" s="29">
        <f>COUNTIF(E11:E20,"&gt;="&amp;F10)</f>
        <v>3</v>
      </c>
      <c r="G11" s="23" t="s">
        <v>6</v>
      </c>
      <c r="H11" s="92">
        <v>3</v>
      </c>
      <c r="I11" s="93">
        <v>2</v>
      </c>
      <c r="J11" s="94">
        <v>1</v>
      </c>
      <c r="K11" s="94">
        <v>1</v>
      </c>
      <c r="L11" s="94">
        <v>1</v>
      </c>
      <c r="M11" s="94">
        <v>3</v>
      </c>
      <c r="N11" s="94">
        <v>1</v>
      </c>
      <c r="O11" s="94">
        <v>1</v>
      </c>
      <c r="P11" s="94">
        <v>1</v>
      </c>
      <c r="Q11" s="94">
        <v>3</v>
      </c>
      <c r="R11" s="94">
        <v>1</v>
      </c>
      <c r="S11" s="94">
        <v>1</v>
      </c>
      <c r="T11" s="94">
        <v>1</v>
      </c>
      <c r="U11" s="94">
        <v>1</v>
      </c>
      <c r="V11" s="94">
        <v>1</v>
      </c>
      <c r="W11" s="94">
        <v>3</v>
      </c>
      <c r="X11" s="94">
        <v>3</v>
      </c>
      <c r="Y11" s="94">
        <v>3</v>
      </c>
    </row>
    <row r="12" spans="1:25" ht="24.75" customHeight="1">
      <c r="A12" s="4">
        <v>2</v>
      </c>
      <c r="B12" s="70">
        <v>192105240004</v>
      </c>
      <c r="C12" s="91">
        <v>8</v>
      </c>
      <c r="D12" s="62">
        <f>(7/10)*100</f>
        <v>70</v>
      </c>
      <c r="E12" s="91">
        <v>0</v>
      </c>
      <c r="F12" s="63">
        <f>(3/10)*100</f>
        <v>30</v>
      </c>
      <c r="G12" s="23" t="s">
        <v>7</v>
      </c>
      <c r="H12" s="18">
        <v>3</v>
      </c>
      <c r="I12" s="95">
        <v>2</v>
      </c>
      <c r="J12" s="96">
        <v>1</v>
      </c>
      <c r="K12" s="96">
        <v>1</v>
      </c>
      <c r="L12" s="96">
        <v>1</v>
      </c>
      <c r="M12" s="96">
        <v>3</v>
      </c>
      <c r="N12" s="96">
        <v>1</v>
      </c>
      <c r="O12" s="96">
        <v>1</v>
      </c>
      <c r="P12" s="96">
        <v>1</v>
      </c>
      <c r="Q12" s="96">
        <v>3</v>
      </c>
      <c r="R12" s="96">
        <v>1</v>
      </c>
      <c r="S12" s="96">
        <v>1</v>
      </c>
      <c r="T12" s="96">
        <v>1</v>
      </c>
      <c r="U12" s="96">
        <v>1</v>
      </c>
      <c r="V12" s="96">
        <v>1</v>
      </c>
      <c r="W12" s="96">
        <v>3</v>
      </c>
      <c r="X12" s="96">
        <v>3</v>
      </c>
      <c r="Y12" s="96">
        <v>3</v>
      </c>
    </row>
    <row r="13" spans="1:24" ht="24.75" customHeight="1">
      <c r="A13" s="4">
        <v>3</v>
      </c>
      <c r="B13" s="70">
        <v>192105240005</v>
      </c>
      <c r="C13" s="91">
        <v>36</v>
      </c>
      <c r="D13" s="10"/>
      <c r="E13" s="91">
        <v>48</v>
      </c>
      <c r="F13" s="30"/>
      <c r="G13" s="23"/>
      <c r="H13" s="18"/>
      <c r="I13" s="95"/>
      <c r="J13" s="96"/>
      <c r="K13" s="94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5" ht="35.25" customHeight="1">
      <c r="A14" s="4">
        <v>4</v>
      </c>
      <c r="B14" s="70">
        <v>192105240008</v>
      </c>
      <c r="C14" s="91">
        <v>30</v>
      </c>
      <c r="D14" s="10"/>
      <c r="E14" s="91">
        <v>43</v>
      </c>
      <c r="F14" s="30"/>
      <c r="G14" s="24" t="s">
        <v>44</v>
      </c>
      <c r="H14" s="18">
        <f>AVERAGE(H11:H13)</f>
        <v>3</v>
      </c>
      <c r="I14" s="18"/>
      <c r="J14" s="18">
        <f>AVERAGE(J11:J13)</f>
        <v>1</v>
      </c>
      <c r="K14" s="18">
        <f>AVERAGE(K11:K13)</f>
        <v>1</v>
      </c>
      <c r="L14" s="18"/>
      <c r="M14" s="18">
        <f>AVERAGE(M11:M13)</f>
        <v>3</v>
      </c>
      <c r="N14" s="18">
        <f>AVERAGE(N11:N13)</f>
        <v>1</v>
      </c>
      <c r="O14" s="18">
        <f>AVERAGE(O11:O13)</f>
        <v>1</v>
      </c>
      <c r="P14" s="18"/>
      <c r="Q14" s="18">
        <f>AVERAGE(Q11:Q13)</f>
        <v>3</v>
      </c>
      <c r="R14" s="18"/>
      <c r="S14" s="18">
        <f aca="true" t="shared" si="0" ref="S14:X14">AVERAGE(S11:S13)</f>
        <v>1</v>
      </c>
      <c r="T14" s="18">
        <f t="shared" si="0"/>
        <v>1</v>
      </c>
      <c r="U14" s="18">
        <f t="shared" si="0"/>
        <v>1</v>
      </c>
      <c r="V14" s="18">
        <f t="shared" si="0"/>
        <v>1</v>
      </c>
      <c r="W14" s="18">
        <f t="shared" si="0"/>
        <v>3</v>
      </c>
      <c r="X14" s="18">
        <f t="shared" si="0"/>
        <v>3</v>
      </c>
      <c r="Y14" s="18"/>
    </row>
    <row r="15" spans="1:25" ht="37.5" customHeight="1">
      <c r="A15" s="4">
        <v>5</v>
      </c>
      <c r="B15" s="70">
        <v>192105240012</v>
      </c>
      <c r="C15" s="91">
        <v>30</v>
      </c>
      <c r="D15" s="10"/>
      <c r="E15" s="91">
        <v>28</v>
      </c>
      <c r="F15" s="30"/>
      <c r="G15" s="47" t="s">
        <v>46</v>
      </c>
      <c r="H15" s="68">
        <f>(56.25*H14)/100</f>
        <v>1.6875</v>
      </c>
      <c r="I15" s="68">
        <f aca="true" t="shared" si="1" ref="I15:Y15">(56.25*I14)/100</f>
        <v>0</v>
      </c>
      <c r="J15" s="68">
        <f t="shared" si="1"/>
        <v>0.5625</v>
      </c>
      <c r="K15" s="68">
        <f t="shared" si="1"/>
        <v>0.5625</v>
      </c>
      <c r="L15" s="68">
        <f t="shared" si="1"/>
        <v>0</v>
      </c>
      <c r="M15" s="68">
        <f t="shared" si="1"/>
        <v>1.6875</v>
      </c>
      <c r="N15" s="68">
        <f>(56.25*N14)/100</f>
        <v>0.5625</v>
      </c>
      <c r="O15" s="68">
        <f t="shared" si="1"/>
        <v>0.5625</v>
      </c>
      <c r="P15" s="68">
        <f t="shared" si="1"/>
        <v>0</v>
      </c>
      <c r="Q15" s="68">
        <f t="shared" si="1"/>
        <v>1.6875</v>
      </c>
      <c r="R15" s="68">
        <f t="shared" si="1"/>
        <v>0</v>
      </c>
      <c r="S15" s="68">
        <f t="shared" si="1"/>
        <v>0.5625</v>
      </c>
      <c r="T15" s="68">
        <f t="shared" si="1"/>
        <v>0.5625</v>
      </c>
      <c r="U15" s="68">
        <f t="shared" si="1"/>
        <v>0.5625</v>
      </c>
      <c r="V15" s="68">
        <f t="shared" si="1"/>
        <v>0.5625</v>
      </c>
      <c r="W15" s="68">
        <f t="shared" si="1"/>
        <v>1.6875</v>
      </c>
      <c r="X15" s="68">
        <f>(56.25*X14)/100</f>
        <v>1.6875</v>
      </c>
      <c r="Y15" s="68">
        <f t="shared" si="1"/>
        <v>0</v>
      </c>
    </row>
    <row r="16" spans="1:6" ht="24.75" customHeight="1">
      <c r="A16" s="4">
        <v>6</v>
      </c>
      <c r="B16" s="70">
        <v>192105240014</v>
      </c>
      <c r="C16" s="91">
        <v>25</v>
      </c>
      <c r="D16" s="10"/>
      <c r="E16" s="91">
        <v>24</v>
      </c>
      <c r="F16" s="30"/>
    </row>
    <row r="17" spans="1:6" ht="40.5" customHeight="1">
      <c r="A17" s="4">
        <v>7</v>
      </c>
      <c r="B17" s="70">
        <v>192105240015</v>
      </c>
      <c r="C17" s="91">
        <v>20</v>
      </c>
      <c r="D17" s="10"/>
      <c r="E17" s="91">
        <v>33</v>
      </c>
      <c r="F17" s="10"/>
    </row>
    <row r="18" spans="1:6" ht="24.75" customHeight="1">
      <c r="A18" s="4">
        <v>8</v>
      </c>
      <c r="B18" s="70">
        <v>192105240016</v>
      </c>
      <c r="C18" s="91">
        <v>33</v>
      </c>
      <c r="D18" s="10"/>
      <c r="E18" s="91">
        <v>49</v>
      </c>
      <c r="F18" s="31"/>
    </row>
    <row r="19" spans="1:23" ht="24.75" customHeight="1">
      <c r="A19" s="4">
        <v>9</v>
      </c>
      <c r="B19" s="70">
        <v>192105240017</v>
      </c>
      <c r="C19" s="91">
        <v>27</v>
      </c>
      <c r="D19" s="10"/>
      <c r="E19" s="91">
        <v>30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>
        <v>192105240018</v>
      </c>
      <c r="C20" s="91">
        <v>14</v>
      </c>
      <c r="D20" s="10"/>
      <c r="E20" s="91">
        <v>22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24" ht="24.75" customHeight="1">
      <c r="A21" s="72"/>
      <c r="F21" s="75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9"/>
      <c r="X21" s="19"/>
    </row>
    <row r="22" spans="1:24" ht="24.75" customHeight="1">
      <c r="A22" s="72"/>
      <c r="B22" s="73"/>
      <c r="C22" s="74"/>
      <c r="D22" s="74"/>
      <c r="E22" s="74"/>
      <c r="F22" s="75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19"/>
      <c r="X22" s="19"/>
    </row>
    <row r="23" spans="1:24" ht="24.75" customHeight="1">
      <c r="A23" s="72"/>
      <c r="B23" s="73"/>
      <c r="C23" s="74"/>
      <c r="D23" s="74"/>
      <c r="E23" s="74"/>
      <c r="F23" s="75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9"/>
      <c r="X23" s="19"/>
    </row>
    <row r="24" spans="1:24" ht="24.75" customHeight="1">
      <c r="A24" s="72"/>
      <c r="B24" s="73"/>
      <c r="C24" s="74"/>
      <c r="D24" s="74"/>
      <c r="E24" s="74"/>
      <c r="F24" s="75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72"/>
      <c r="B25" s="73"/>
      <c r="C25" s="74"/>
      <c r="D25" s="74"/>
      <c r="E25" s="74"/>
      <c r="F25" s="75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72"/>
      <c r="B26" s="73"/>
      <c r="C26" s="74"/>
      <c r="D26" s="74"/>
      <c r="E26" s="74"/>
      <c r="F26" s="75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19"/>
    </row>
    <row r="27" spans="1:24" ht="24.75" customHeight="1">
      <c r="A27" s="72"/>
      <c r="B27" s="73"/>
      <c r="C27" s="74"/>
      <c r="D27" s="74"/>
      <c r="E27" s="74"/>
      <c r="F27" s="75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24.75" customHeight="1">
      <c r="A44" s="72"/>
      <c r="B44" s="73"/>
      <c r="C44" s="73"/>
      <c r="D44" s="73"/>
      <c r="E44" s="73"/>
      <c r="F44" s="76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3"/>
      <c r="D45" s="73"/>
      <c r="E45" s="73"/>
      <c r="F45" s="76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4"/>
      <c r="D52" s="74"/>
      <c r="E52" s="74"/>
      <c r="F52" s="7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3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3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3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3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3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3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3"/>
      <c r="D72" s="73"/>
      <c r="E72" s="73"/>
      <c r="F72" s="76"/>
      <c r="G72" s="59"/>
      <c r="H72" s="60"/>
      <c r="I72" s="6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3"/>
      <c r="D73" s="73"/>
      <c r="E73" s="73"/>
      <c r="F73" s="76"/>
      <c r="G73" s="59"/>
      <c r="H73" s="60"/>
      <c r="I73" s="6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9"/>
      <c r="H74" s="60"/>
      <c r="I74" s="6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4.25">
      <c r="A75" s="11"/>
      <c r="B75" s="11"/>
      <c r="C75" s="11"/>
      <c r="D75" s="11"/>
      <c r="E75" s="11"/>
      <c r="F75" s="11"/>
      <c r="G75" s="59"/>
      <c r="H75" s="60"/>
      <c r="I75" s="6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3" s="3" customFormat="1" ht="15">
      <c r="A76" s="11"/>
      <c r="B76" s="11"/>
      <c r="C76" s="17"/>
      <c r="D76" s="17"/>
      <c r="E76" s="17"/>
      <c r="F76" s="17"/>
      <c r="G76" s="11"/>
      <c r="H76"/>
      <c r="I7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11"/>
      <c r="B77" s="11"/>
      <c r="C77" s="11"/>
      <c r="D77" s="11"/>
      <c r="E77" s="11"/>
      <c r="F77" s="11"/>
      <c r="G77" s="11"/>
      <c r="H77"/>
      <c r="I77"/>
      <c r="W77" s="3"/>
    </row>
    <row r="78" spans="1:22" ht="15">
      <c r="A78" s="11"/>
      <c r="B78" s="11"/>
      <c r="C78" s="16"/>
      <c r="D78" s="16"/>
      <c r="E78" s="16"/>
      <c r="F78" s="16"/>
      <c r="G78" s="11"/>
      <c r="H78"/>
      <c r="I7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9" ht="14.25">
      <c r="A79" s="11"/>
      <c r="B79" s="11"/>
      <c r="C79" s="11"/>
      <c r="D79" s="11"/>
      <c r="E79" s="11"/>
      <c r="F79" s="11"/>
      <c r="G79" s="11"/>
      <c r="H79"/>
      <c r="I79"/>
    </row>
    <row r="80" spans="1:9" ht="14.25">
      <c r="A80" s="11"/>
      <c r="B80" s="11"/>
      <c r="C80" s="11"/>
      <c r="D80" s="11"/>
      <c r="E80" s="11"/>
      <c r="F80" s="11"/>
      <c r="G80" s="11"/>
      <c r="H80"/>
      <c r="I80"/>
    </row>
    <row r="81" spans="1:9" ht="14.25">
      <c r="A81" s="11"/>
      <c r="B81" s="11"/>
      <c r="C81" s="11"/>
      <c r="D81" s="11"/>
      <c r="E81" s="11"/>
      <c r="F81" s="11"/>
      <c r="G81" s="11"/>
      <c r="H81"/>
      <c r="I81"/>
    </row>
    <row r="82" spans="1:9" ht="14.25">
      <c r="A82" s="11"/>
      <c r="B82" s="11"/>
      <c r="C82" s="11"/>
      <c r="D82" s="11"/>
      <c r="E82" s="11"/>
      <c r="F82" s="11"/>
      <c r="G82" s="11"/>
      <c r="H82"/>
      <c r="I82"/>
    </row>
    <row r="83" spans="1:23" s="3" customFormat="1" ht="15">
      <c r="A83" s="11"/>
      <c r="B83" s="11"/>
      <c r="C83" s="11"/>
      <c r="D83" s="11"/>
      <c r="E83" s="11"/>
      <c r="F83" s="11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1"/>
      <c r="D85" s="11"/>
      <c r="E85" s="11"/>
      <c r="F85" s="11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7:9" ht="14.25">
      <c r="G95" s="11"/>
      <c r="H95"/>
      <c r="I95"/>
    </row>
    <row r="96" spans="8:9" ht="14.25">
      <c r="H96"/>
      <c r="I96"/>
    </row>
  </sheetData>
  <sheetProtection/>
  <mergeCells count="6"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96"/>
  <sheetViews>
    <sheetView zoomScale="53" zoomScaleNormal="53" zoomScalePageLayoutView="0" workbookViewId="0" topLeftCell="H4">
      <selection activeCell="N31" sqref="N31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142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135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143</v>
      </c>
      <c r="B5" s="86"/>
      <c r="C5" s="86"/>
      <c r="D5" s="86"/>
      <c r="E5" s="86"/>
      <c r="F5" s="27"/>
      <c r="G5" s="39" t="s">
        <v>31</v>
      </c>
      <c r="H5" s="35">
        <f>(9/10)*100</f>
        <v>90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(9/10)*100</f>
        <v>90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90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15">
        <v>25</v>
      </c>
      <c r="D10" s="98">
        <f>(0.55*25)</f>
        <v>13.750000000000002</v>
      </c>
      <c r="E10" s="9">
        <v>25</v>
      </c>
      <c r="F10" s="33">
        <f>0.55*25</f>
        <v>13.750000000000002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70">
        <v>192105240002</v>
      </c>
      <c r="C11" s="91">
        <v>21</v>
      </c>
      <c r="D11" s="10">
        <f>COUNTIF(C11:C20,"&gt;="&amp;D10)</f>
        <v>9</v>
      </c>
      <c r="E11" s="91">
        <v>21</v>
      </c>
      <c r="F11" s="29">
        <f>COUNTIF(E11:E20,"&gt;="&amp;F10)</f>
        <v>9</v>
      </c>
      <c r="G11" s="23" t="s">
        <v>6</v>
      </c>
      <c r="H11" s="92">
        <v>3</v>
      </c>
      <c r="I11" s="93">
        <v>2</v>
      </c>
      <c r="J11" s="94">
        <v>1</v>
      </c>
      <c r="K11" s="94">
        <v>1</v>
      </c>
      <c r="L11" s="94">
        <v>1</v>
      </c>
      <c r="M11" s="94">
        <v>3</v>
      </c>
      <c r="N11" s="94">
        <v>1</v>
      </c>
      <c r="O11" s="94">
        <v>1</v>
      </c>
      <c r="P11" s="94">
        <v>1</v>
      </c>
      <c r="Q11" s="94">
        <v>3</v>
      </c>
      <c r="R11" s="94">
        <v>1</v>
      </c>
      <c r="S11" s="94">
        <v>1</v>
      </c>
      <c r="T11" s="94">
        <v>1</v>
      </c>
      <c r="U11" s="94">
        <v>1</v>
      </c>
      <c r="V11" s="94">
        <v>1</v>
      </c>
      <c r="W11" s="94">
        <v>3</v>
      </c>
      <c r="X11" s="94">
        <v>3</v>
      </c>
      <c r="Y11" s="94">
        <v>3</v>
      </c>
    </row>
    <row r="12" spans="1:25" ht="24.75" customHeight="1">
      <c r="A12" s="4">
        <v>2</v>
      </c>
      <c r="B12" s="70">
        <v>192105240004</v>
      </c>
      <c r="C12" s="91">
        <v>0</v>
      </c>
      <c r="D12" s="62">
        <f>(9/10)*100</f>
        <v>90</v>
      </c>
      <c r="E12" s="91">
        <v>0</v>
      </c>
      <c r="F12" s="63">
        <f>(9/10)*100</f>
        <v>90</v>
      </c>
      <c r="G12" s="23" t="s">
        <v>7</v>
      </c>
      <c r="H12" s="18">
        <v>3</v>
      </c>
      <c r="I12" s="95">
        <v>2</v>
      </c>
      <c r="J12" s="96">
        <v>1</v>
      </c>
      <c r="K12" s="96">
        <v>1</v>
      </c>
      <c r="L12" s="96">
        <v>1</v>
      </c>
      <c r="M12" s="96">
        <v>3</v>
      </c>
      <c r="N12" s="96">
        <v>1</v>
      </c>
      <c r="O12" s="96">
        <v>1</v>
      </c>
      <c r="P12" s="96">
        <v>1</v>
      </c>
      <c r="Q12" s="96">
        <v>3</v>
      </c>
      <c r="R12" s="96">
        <v>1</v>
      </c>
      <c r="S12" s="96">
        <v>1</v>
      </c>
      <c r="T12" s="96">
        <v>1</v>
      </c>
      <c r="U12" s="96">
        <v>1</v>
      </c>
      <c r="V12" s="96">
        <v>1</v>
      </c>
      <c r="W12" s="96">
        <v>3</v>
      </c>
      <c r="X12" s="96">
        <v>3</v>
      </c>
      <c r="Y12" s="96">
        <v>3</v>
      </c>
    </row>
    <row r="13" spans="1:25" ht="24.75" customHeight="1">
      <c r="A13" s="4">
        <v>3</v>
      </c>
      <c r="B13" s="70">
        <v>192105240005</v>
      </c>
      <c r="C13" s="91">
        <v>22</v>
      </c>
      <c r="D13" s="10"/>
      <c r="E13" s="91">
        <v>21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70">
        <v>192105240008</v>
      </c>
      <c r="C14" s="91">
        <v>19</v>
      </c>
      <c r="D14" s="10"/>
      <c r="E14" s="91">
        <v>20</v>
      </c>
      <c r="F14" s="30"/>
      <c r="G14" s="24" t="s">
        <v>44</v>
      </c>
      <c r="H14" s="18">
        <f>AVERAGE(H11:H13)</f>
        <v>3</v>
      </c>
      <c r="I14" s="18"/>
      <c r="J14" s="18">
        <f aca="true" t="shared" si="0" ref="J14:Y14">AVERAGE(J11:J13)</f>
        <v>1</v>
      </c>
      <c r="K14" s="18">
        <f t="shared" si="0"/>
        <v>1</v>
      </c>
      <c r="L14" s="18">
        <f t="shared" si="0"/>
        <v>1</v>
      </c>
      <c r="M14" s="18">
        <f t="shared" si="0"/>
        <v>3</v>
      </c>
      <c r="N14" s="18">
        <f t="shared" si="0"/>
        <v>1</v>
      </c>
      <c r="O14" s="18">
        <f t="shared" si="0"/>
        <v>1</v>
      </c>
      <c r="P14" s="18">
        <f t="shared" si="0"/>
        <v>1</v>
      </c>
      <c r="Q14" s="18">
        <f t="shared" si="0"/>
        <v>3</v>
      </c>
      <c r="R14" s="18">
        <f t="shared" si="0"/>
        <v>1</v>
      </c>
      <c r="S14" s="18">
        <f t="shared" si="0"/>
        <v>1</v>
      </c>
      <c r="T14" s="18">
        <f t="shared" si="0"/>
        <v>1</v>
      </c>
      <c r="U14" s="18">
        <f t="shared" si="0"/>
        <v>1</v>
      </c>
      <c r="V14" s="18">
        <f t="shared" si="0"/>
        <v>1</v>
      </c>
      <c r="W14" s="18">
        <f t="shared" si="0"/>
        <v>3</v>
      </c>
      <c r="X14" s="18">
        <f t="shared" si="0"/>
        <v>3</v>
      </c>
      <c r="Y14" s="18">
        <f t="shared" si="0"/>
        <v>3</v>
      </c>
    </row>
    <row r="15" spans="1:25" ht="37.5" customHeight="1">
      <c r="A15" s="4">
        <v>5</v>
      </c>
      <c r="B15" s="70">
        <v>192105240012</v>
      </c>
      <c r="C15" s="91">
        <v>22</v>
      </c>
      <c r="D15" s="10"/>
      <c r="E15" s="91">
        <v>23</v>
      </c>
      <c r="F15" s="30"/>
      <c r="G15" s="47" t="s">
        <v>46</v>
      </c>
      <c r="H15" s="68">
        <f>(56.25*H14)/100</f>
        <v>1.6875</v>
      </c>
      <c r="I15" s="68"/>
      <c r="J15" s="68">
        <f aca="true" t="shared" si="1" ref="J15:Y15">(56.25*J14)/100</f>
        <v>0.5625</v>
      </c>
      <c r="K15" s="68">
        <f t="shared" si="1"/>
        <v>0.5625</v>
      </c>
      <c r="L15" s="68">
        <f t="shared" si="1"/>
        <v>0.5625</v>
      </c>
      <c r="M15" s="68">
        <f t="shared" si="1"/>
        <v>1.6875</v>
      </c>
      <c r="N15" s="68">
        <f>(56.25*N14)/100</f>
        <v>0.5625</v>
      </c>
      <c r="O15" s="68">
        <f t="shared" si="1"/>
        <v>0.5625</v>
      </c>
      <c r="P15" s="68">
        <f t="shared" si="1"/>
        <v>0.5625</v>
      </c>
      <c r="Q15" s="68">
        <f t="shared" si="1"/>
        <v>1.6875</v>
      </c>
      <c r="R15" s="68">
        <f t="shared" si="1"/>
        <v>0.5625</v>
      </c>
      <c r="S15" s="68">
        <f t="shared" si="1"/>
        <v>0.5625</v>
      </c>
      <c r="T15" s="68">
        <f t="shared" si="1"/>
        <v>0.5625</v>
      </c>
      <c r="U15" s="68">
        <f t="shared" si="1"/>
        <v>0.5625</v>
      </c>
      <c r="V15" s="68">
        <f t="shared" si="1"/>
        <v>0.5625</v>
      </c>
      <c r="W15" s="68">
        <f t="shared" si="1"/>
        <v>1.6875</v>
      </c>
      <c r="X15" s="68">
        <f>(56.25*X14)/100</f>
        <v>1.6875</v>
      </c>
      <c r="Y15" s="68">
        <f t="shared" si="1"/>
        <v>1.6875</v>
      </c>
    </row>
    <row r="16" spans="1:22" ht="24.75" customHeight="1">
      <c r="A16" s="4">
        <v>6</v>
      </c>
      <c r="B16" s="70">
        <v>192105240014</v>
      </c>
      <c r="C16" s="91">
        <v>19</v>
      </c>
      <c r="D16" s="10"/>
      <c r="E16" s="91">
        <v>21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>
        <v>192105240015</v>
      </c>
      <c r="C17" s="91">
        <v>19</v>
      </c>
      <c r="D17" s="10"/>
      <c r="E17" s="91">
        <v>20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>
        <v>192105240016</v>
      </c>
      <c r="C18" s="91">
        <v>23</v>
      </c>
      <c r="D18" s="10"/>
      <c r="E18" s="91">
        <v>23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>
        <v>192105240017</v>
      </c>
      <c r="C19" s="91">
        <v>20</v>
      </c>
      <c r="D19" s="10"/>
      <c r="E19" s="91">
        <v>21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>
        <v>192105240018</v>
      </c>
      <c r="C20" s="91">
        <v>19</v>
      </c>
      <c r="D20" s="10"/>
      <c r="E20" s="91">
        <v>20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24" ht="24.75" customHeight="1">
      <c r="A21" s="72"/>
      <c r="F21" s="75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9"/>
      <c r="X21" s="19"/>
    </row>
    <row r="22" spans="1:24" ht="24.75" customHeight="1">
      <c r="A22" s="72"/>
      <c r="B22" s="73"/>
      <c r="C22" s="74"/>
      <c r="D22" s="74"/>
      <c r="E22" s="74"/>
      <c r="F22" s="75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19"/>
      <c r="X22" s="19"/>
    </row>
    <row r="23" spans="1:24" ht="24.75" customHeight="1">
      <c r="A23" s="72"/>
      <c r="B23" s="73"/>
      <c r="C23" s="74"/>
      <c r="D23" s="74"/>
      <c r="E23" s="74"/>
      <c r="F23" s="75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9"/>
      <c r="X23" s="19"/>
    </row>
    <row r="24" spans="1:24" ht="24.75" customHeight="1">
      <c r="A24" s="72"/>
      <c r="B24" s="73"/>
      <c r="C24" s="74"/>
      <c r="D24" s="74"/>
      <c r="E24" s="74"/>
      <c r="F24" s="75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72"/>
      <c r="B25" s="73"/>
      <c r="C25" s="74"/>
      <c r="D25" s="74"/>
      <c r="E25" s="74"/>
      <c r="F25" s="75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72"/>
      <c r="B26" s="73"/>
      <c r="C26" s="74"/>
      <c r="D26" s="74"/>
      <c r="E26" s="74"/>
      <c r="F26" s="75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19"/>
    </row>
    <row r="27" spans="1:24" ht="24.75" customHeight="1">
      <c r="A27" s="72"/>
      <c r="B27" s="73"/>
      <c r="C27" s="74"/>
      <c r="D27" s="74"/>
      <c r="E27" s="74"/>
      <c r="F27" s="75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24.75" customHeight="1">
      <c r="A44" s="72"/>
      <c r="B44" s="73"/>
      <c r="C44" s="73"/>
      <c r="D44" s="73"/>
      <c r="E44" s="73"/>
      <c r="F44" s="76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3"/>
      <c r="D45" s="73"/>
      <c r="E45" s="73"/>
      <c r="F45" s="76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4"/>
      <c r="D52" s="74"/>
      <c r="E52" s="74"/>
      <c r="F52" s="7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3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3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3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3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3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3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3"/>
      <c r="D72" s="73"/>
      <c r="E72" s="73"/>
      <c r="F72" s="76"/>
      <c r="G72" s="59"/>
      <c r="H72" s="60"/>
      <c r="I72" s="6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3"/>
      <c r="D73" s="73"/>
      <c r="E73" s="73"/>
      <c r="F73" s="76"/>
      <c r="G73" s="59"/>
      <c r="H73" s="60"/>
      <c r="I73" s="6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9"/>
      <c r="H74" s="60"/>
      <c r="I74" s="6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4.25">
      <c r="A75" s="11"/>
      <c r="B75" s="11"/>
      <c r="C75" s="11"/>
      <c r="D75" s="11"/>
      <c r="E75" s="11"/>
      <c r="F75" s="11"/>
      <c r="G75" s="59"/>
      <c r="H75" s="60"/>
      <c r="I75" s="6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3" s="3" customFormat="1" ht="15">
      <c r="A76" s="11"/>
      <c r="B76" s="11"/>
      <c r="C76" s="17"/>
      <c r="D76" s="17"/>
      <c r="E76" s="17"/>
      <c r="F76" s="17"/>
      <c r="G76" s="11"/>
      <c r="H76"/>
      <c r="I7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11"/>
      <c r="B77" s="11"/>
      <c r="C77" s="11"/>
      <c r="D77" s="11"/>
      <c r="E77" s="11"/>
      <c r="F77" s="11"/>
      <c r="G77" s="11"/>
      <c r="H77"/>
      <c r="I77"/>
      <c r="W77" s="3"/>
    </row>
    <row r="78" spans="1:22" ht="15">
      <c r="A78" s="11"/>
      <c r="B78" s="11"/>
      <c r="C78" s="16"/>
      <c r="D78" s="16"/>
      <c r="E78" s="16"/>
      <c r="F78" s="16"/>
      <c r="G78" s="11"/>
      <c r="H78"/>
      <c r="I7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9" ht="14.25">
      <c r="A79" s="11"/>
      <c r="B79" s="11"/>
      <c r="C79" s="11"/>
      <c r="D79" s="11"/>
      <c r="E79" s="11"/>
      <c r="F79" s="11"/>
      <c r="G79" s="11"/>
      <c r="H79"/>
      <c r="I79"/>
    </row>
    <row r="80" spans="1:9" ht="14.25">
      <c r="A80" s="11"/>
      <c r="B80" s="11"/>
      <c r="C80" s="11"/>
      <c r="D80" s="11"/>
      <c r="E80" s="11"/>
      <c r="F80" s="11"/>
      <c r="G80" s="11"/>
      <c r="H80"/>
      <c r="I80"/>
    </row>
    <row r="81" spans="1:9" ht="14.25">
      <c r="A81" s="11"/>
      <c r="B81" s="11"/>
      <c r="C81" s="11"/>
      <c r="D81" s="11"/>
      <c r="E81" s="11"/>
      <c r="F81" s="11"/>
      <c r="G81" s="11"/>
      <c r="H81"/>
      <c r="I81"/>
    </row>
    <row r="82" spans="1:9" ht="14.25">
      <c r="A82" s="11"/>
      <c r="B82" s="11"/>
      <c r="C82" s="11"/>
      <c r="D82" s="11"/>
      <c r="E82" s="11"/>
      <c r="F82" s="11"/>
      <c r="G82" s="11"/>
      <c r="H82"/>
      <c r="I82"/>
    </row>
    <row r="83" spans="1:23" s="3" customFormat="1" ht="15">
      <c r="A83" s="11"/>
      <c r="B83" s="11"/>
      <c r="C83" s="11"/>
      <c r="D83" s="11"/>
      <c r="E83" s="11"/>
      <c r="F83" s="11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1"/>
      <c r="D85" s="11"/>
      <c r="E85" s="11"/>
      <c r="F85" s="11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7:9" ht="14.25">
      <c r="G95" s="11"/>
      <c r="H95"/>
      <c r="I95"/>
    </row>
    <row r="96" spans="8:9" ht="14.25">
      <c r="H96"/>
      <c r="I96"/>
    </row>
  </sheetData>
  <sheetProtection/>
  <mergeCells count="6"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04"/>
  <sheetViews>
    <sheetView zoomScale="53" zoomScaleNormal="53" zoomScalePageLayoutView="0" workbookViewId="0" topLeftCell="I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9" width="8.7109375" style="1" customWidth="1"/>
    <col min="250" max="250" width="24.7109375" style="1" customWidth="1"/>
    <col min="251" max="251" width="6.00390625" style="1" bestFit="1" customWidth="1"/>
    <col min="252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120"/>
      <c r="G1" s="140"/>
      <c r="H1" s="140"/>
      <c r="I1" s="140"/>
      <c r="J1" s="140"/>
      <c r="K1" s="140"/>
      <c r="L1" s="140"/>
      <c r="M1" s="140"/>
    </row>
    <row r="2" spans="1:9" ht="19.5" customHeight="1">
      <c r="A2" s="137" t="s">
        <v>0</v>
      </c>
      <c r="B2" s="137"/>
      <c r="C2" s="137"/>
      <c r="D2" s="137"/>
      <c r="E2" s="137"/>
      <c r="F2" s="117"/>
      <c r="G2" s="39" t="s">
        <v>37</v>
      </c>
      <c r="H2" s="40"/>
      <c r="I2" s="37"/>
    </row>
    <row r="3" spans="1:26" ht="43.5" customHeight="1">
      <c r="A3" s="137" t="s">
        <v>149</v>
      </c>
      <c r="B3" s="137"/>
      <c r="C3" s="137"/>
      <c r="D3" s="137"/>
      <c r="E3" s="137"/>
      <c r="F3" s="11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148</v>
      </c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32.25" customHeight="1">
      <c r="A4" s="137" t="s">
        <v>147</v>
      </c>
      <c r="B4" s="137"/>
      <c r="C4" s="137"/>
      <c r="D4" s="137"/>
      <c r="E4" s="137"/>
      <c r="F4" s="117"/>
      <c r="G4" s="39" t="s">
        <v>38</v>
      </c>
      <c r="H4" s="40"/>
      <c r="I4" s="37"/>
      <c r="K4" s="119" t="s">
        <v>33</v>
      </c>
      <c r="L4" s="119">
        <v>3</v>
      </c>
      <c r="N4" s="118">
        <v>3</v>
      </c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ht="20.25" customHeight="1">
      <c r="A5" s="86" t="s">
        <v>146</v>
      </c>
      <c r="B5" s="86"/>
      <c r="C5" s="86"/>
      <c r="D5" s="86"/>
      <c r="E5" s="86"/>
      <c r="F5" s="117"/>
      <c r="G5" s="39" t="s">
        <v>31</v>
      </c>
      <c r="H5" s="35">
        <f>7/10*100</f>
        <v>70</v>
      </c>
      <c r="I5" s="37"/>
      <c r="K5" s="116" t="s">
        <v>34</v>
      </c>
      <c r="L5" s="116">
        <v>2</v>
      </c>
      <c r="N5" s="115">
        <v>2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2:26" ht="48.75" customHeight="1">
      <c r="B6" s="114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3/10*100</f>
        <v>30</v>
      </c>
      <c r="I6" s="37"/>
      <c r="K6" s="113" t="s">
        <v>35</v>
      </c>
      <c r="L6" s="113">
        <v>1</v>
      </c>
      <c r="N6" s="112">
        <v>1</v>
      </c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2:26" ht="42.75" customHeight="1">
      <c r="B7" s="108" t="s">
        <v>2</v>
      </c>
      <c r="C7" s="111" t="s">
        <v>10</v>
      </c>
      <c r="D7" s="111"/>
      <c r="E7" s="15" t="s">
        <v>10</v>
      </c>
      <c r="F7" s="15"/>
      <c r="G7" s="38" t="s">
        <v>45</v>
      </c>
      <c r="H7" s="48">
        <f>AVERAGE(H5:H6)</f>
        <v>50</v>
      </c>
      <c r="I7" s="41">
        <v>0.6</v>
      </c>
      <c r="K7" s="110" t="s">
        <v>36</v>
      </c>
      <c r="L7" s="110">
        <v>0</v>
      </c>
      <c r="N7" s="109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2:9" ht="24.75" customHeight="1">
      <c r="B8" s="108" t="s">
        <v>3</v>
      </c>
      <c r="C8" s="15" t="s">
        <v>4</v>
      </c>
      <c r="D8" s="15"/>
      <c r="E8" s="15" t="s">
        <v>12</v>
      </c>
      <c r="F8" s="15"/>
      <c r="G8" s="38" t="s">
        <v>40</v>
      </c>
      <c r="H8" s="39" t="s">
        <v>145</v>
      </c>
      <c r="I8" s="37"/>
    </row>
    <row r="9" spans="2:9" ht="24.75" customHeight="1">
      <c r="B9" s="108" t="s">
        <v>5</v>
      </c>
      <c r="C9" s="15" t="s">
        <v>144</v>
      </c>
      <c r="D9" s="15"/>
      <c r="E9" s="15" t="s">
        <v>144</v>
      </c>
      <c r="F9" s="28"/>
      <c r="H9" s="36"/>
      <c r="I9" s="36"/>
    </row>
    <row r="10" spans="2:25" ht="24.75" customHeight="1">
      <c r="B10" s="108" t="s">
        <v>8</v>
      </c>
      <c r="C10" s="15">
        <v>40</v>
      </c>
      <c r="D10" s="98">
        <f>(0.55*40)</f>
        <v>22</v>
      </c>
      <c r="E10" s="9">
        <v>60</v>
      </c>
      <c r="F10" s="33">
        <f>0.55*60</f>
        <v>33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139</v>
      </c>
      <c r="Q10" s="12" t="s">
        <v>140</v>
      </c>
      <c r="R10" s="12" t="s">
        <v>26</v>
      </c>
      <c r="S10" s="12" t="s">
        <v>141</v>
      </c>
      <c r="T10" s="12" t="s">
        <v>70</v>
      </c>
      <c r="U10" s="12" t="s">
        <v>71</v>
      </c>
      <c r="V10" s="12" t="s">
        <v>72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70">
        <v>192105240002</v>
      </c>
      <c r="C11" s="91">
        <v>28</v>
      </c>
      <c r="D11" s="10">
        <f>COUNTIF(C11:C82,"&gt;="&amp;D10)</f>
        <v>7</v>
      </c>
      <c r="E11" s="91">
        <v>31</v>
      </c>
      <c r="F11" s="29">
        <f>COUNTIF(E11:E82,"&gt;="&amp;F10)</f>
        <v>3</v>
      </c>
      <c r="G11" s="23" t="s">
        <v>6</v>
      </c>
      <c r="H11" s="92">
        <v>3</v>
      </c>
      <c r="I11" s="93">
        <v>2</v>
      </c>
      <c r="J11" s="94">
        <v>1</v>
      </c>
      <c r="K11" s="94">
        <v>1</v>
      </c>
      <c r="L11" s="94">
        <v>1</v>
      </c>
      <c r="M11" s="94">
        <v>3</v>
      </c>
      <c r="N11" s="94">
        <v>2</v>
      </c>
      <c r="O11" s="94">
        <v>1</v>
      </c>
      <c r="P11" s="94">
        <v>1</v>
      </c>
      <c r="Q11" s="94">
        <v>3</v>
      </c>
      <c r="R11" s="94">
        <v>1</v>
      </c>
      <c r="S11" s="94">
        <v>3</v>
      </c>
      <c r="T11" s="94">
        <v>1</v>
      </c>
      <c r="U11" s="94">
        <v>1</v>
      </c>
      <c r="V11" s="94">
        <v>3</v>
      </c>
      <c r="W11" s="94">
        <v>3</v>
      </c>
      <c r="X11" s="94">
        <v>3</v>
      </c>
      <c r="Y11" s="94">
        <v>3</v>
      </c>
    </row>
    <row r="12" spans="1:25" ht="24.75" customHeight="1">
      <c r="A12" s="4">
        <v>2</v>
      </c>
      <c r="B12" s="70">
        <v>192105240004</v>
      </c>
      <c r="C12" s="91">
        <v>7</v>
      </c>
      <c r="D12" s="62">
        <f>(7/10)*100</f>
        <v>70</v>
      </c>
      <c r="E12" s="91">
        <v>0</v>
      </c>
      <c r="F12" s="63">
        <f>(3/10)*100</f>
        <v>30</v>
      </c>
      <c r="G12" s="23" t="s">
        <v>7</v>
      </c>
      <c r="H12" s="18">
        <v>3</v>
      </c>
      <c r="I12" s="95">
        <v>2</v>
      </c>
      <c r="J12" s="96">
        <v>1</v>
      </c>
      <c r="K12" s="96">
        <v>1</v>
      </c>
      <c r="L12" s="96">
        <v>1</v>
      </c>
      <c r="M12" s="96">
        <v>3</v>
      </c>
      <c r="N12" s="96">
        <v>2</v>
      </c>
      <c r="O12" s="96">
        <v>1</v>
      </c>
      <c r="P12" s="96">
        <v>1</v>
      </c>
      <c r="Q12" s="96">
        <v>3</v>
      </c>
      <c r="R12" s="96">
        <v>1</v>
      </c>
      <c r="S12" s="96">
        <v>3</v>
      </c>
      <c r="T12" s="96">
        <v>1</v>
      </c>
      <c r="U12" s="96">
        <v>1</v>
      </c>
      <c r="V12" s="96">
        <v>3</v>
      </c>
      <c r="W12" s="96">
        <v>3</v>
      </c>
      <c r="X12" s="96">
        <v>3</v>
      </c>
      <c r="Y12" s="96">
        <v>3</v>
      </c>
    </row>
    <row r="13" spans="1:25" ht="24.75" customHeight="1">
      <c r="A13" s="4">
        <v>3</v>
      </c>
      <c r="B13" s="70">
        <v>192105240005</v>
      </c>
      <c r="C13" s="91">
        <v>32</v>
      </c>
      <c r="D13" s="10"/>
      <c r="E13" s="91">
        <v>34</v>
      </c>
      <c r="F13" s="30"/>
      <c r="G13" s="23"/>
      <c r="H13" s="18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ht="35.25" customHeight="1">
      <c r="A14" s="4">
        <v>4</v>
      </c>
      <c r="B14" s="70">
        <v>192105240008</v>
      </c>
      <c r="C14" s="91">
        <v>28</v>
      </c>
      <c r="D14" s="10"/>
      <c r="E14" s="91">
        <v>28</v>
      </c>
      <c r="F14" s="30"/>
      <c r="G14" s="24" t="s">
        <v>44</v>
      </c>
      <c r="H14" s="18">
        <f>AVERAGE(H11:H13)</f>
        <v>3</v>
      </c>
      <c r="I14" s="18">
        <v>2</v>
      </c>
      <c r="J14" s="18">
        <f aca="true" t="shared" si="0" ref="J14:V14">AVERAGE(J11:J13)</f>
        <v>1</v>
      </c>
      <c r="K14" s="18">
        <f t="shared" si="0"/>
        <v>1</v>
      </c>
      <c r="L14" s="18">
        <f t="shared" si="0"/>
        <v>1</v>
      </c>
      <c r="M14" s="18">
        <f t="shared" si="0"/>
        <v>3</v>
      </c>
      <c r="N14" s="18">
        <f t="shared" si="0"/>
        <v>2</v>
      </c>
      <c r="O14" s="18">
        <f t="shared" si="0"/>
        <v>1</v>
      </c>
      <c r="P14" s="18">
        <f t="shared" si="0"/>
        <v>1</v>
      </c>
      <c r="Q14" s="18">
        <f t="shared" si="0"/>
        <v>3</v>
      </c>
      <c r="R14" s="18">
        <f t="shared" si="0"/>
        <v>1</v>
      </c>
      <c r="S14" s="18">
        <f t="shared" si="0"/>
        <v>3</v>
      </c>
      <c r="T14" s="18">
        <f t="shared" si="0"/>
        <v>1</v>
      </c>
      <c r="U14" s="18">
        <f t="shared" si="0"/>
        <v>1</v>
      </c>
      <c r="V14" s="18">
        <f t="shared" si="0"/>
        <v>3</v>
      </c>
      <c r="W14" s="18">
        <v>3</v>
      </c>
      <c r="X14" s="18">
        <v>3</v>
      </c>
      <c r="Y14" s="18">
        <v>3</v>
      </c>
    </row>
    <row r="15" spans="1:25" ht="37.5" customHeight="1">
      <c r="A15" s="4">
        <v>5</v>
      </c>
      <c r="B15" s="70">
        <v>192105240012</v>
      </c>
      <c r="C15" s="91">
        <v>28</v>
      </c>
      <c r="D15" s="10"/>
      <c r="E15" s="91">
        <v>29</v>
      </c>
      <c r="F15" s="30"/>
      <c r="G15" s="47" t="s">
        <v>46</v>
      </c>
      <c r="H15" s="68">
        <f aca="true" t="shared" si="1" ref="H15:Y15">(50*H14)/100</f>
        <v>1.5</v>
      </c>
      <c r="I15" s="68">
        <f t="shared" si="1"/>
        <v>1</v>
      </c>
      <c r="J15" s="68">
        <f t="shared" si="1"/>
        <v>0.5</v>
      </c>
      <c r="K15" s="68">
        <f t="shared" si="1"/>
        <v>0.5</v>
      </c>
      <c r="L15" s="68">
        <f t="shared" si="1"/>
        <v>0.5</v>
      </c>
      <c r="M15" s="68">
        <f t="shared" si="1"/>
        <v>1.5</v>
      </c>
      <c r="N15" s="68">
        <f t="shared" si="1"/>
        <v>1</v>
      </c>
      <c r="O15" s="68">
        <f t="shared" si="1"/>
        <v>0.5</v>
      </c>
      <c r="P15" s="68">
        <f t="shared" si="1"/>
        <v>0.5</v>
      </c>
      <c r="Q15" s="68">
        <f t="shared" si="1"/>
        <v>1.5</v>
      </c>
      <c r="R15" s="68">
        <f t="shared" si="1"/>
        <v>0.5</v>
      </c>
      <c r="S15" s="68">
        <f t="shared" si="1"/>
        <v>1.5</v>
      </c>
      <c r="T15" s="68">
        <f t="shared" si="1"/>
        <v>0.5</v>
      </c>
      <c r="U15" s="68">
        <f t="shared" si="1"/>
        <v>0.5</v>
      </c>
      <c r="V15" s="68">
        <f t="shared" si="1"/>
        <v>1.5</v>
      </c>
      <c r="W15" s="68">
        <f t="shared" si="1"/>
        <v>1.5</v>
      </c>
      <c r="X15" s="68">
        <f t="shared" si="1"/>
        <v>1.5</v>
      </c>
      <c r="Y15" s="68">
        <f t="shared" si="1"/>
        <v>1.5</v>
      </c>
    </row>
    <row r="16" spans="1:25" ht="24.75" customHeight="1">
      <c r="A16" s="4">
        <v>6</v>
      </c>
      <c r="B16" s="70">
        <v>192105240014</v>
      </c>
      <c r="C16" s="91">
        <v>23</v>
      </c>
      <c r="D16" s="10"/>
      <c r="E16" s="91">
        <v>26</v>
      </c>
      <c r="F16" s="30"/>
      <c r="G16" s="10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6" ht="40.5" customHeight="1">
      <c r="A17" s="4">
        <v>7</v>
      </c>
      <c r="B17" s="70">
        <v>192105240015</v>
      </c>
      <c r="C17" s="91">
        <v>20</v>
      </c>
      <c r="D17" s="10"/>
      <c r="E17" s="91">
        <v>25</v>
      </c>
      <c r="F17" s="10"/>
    </row>
    <row r="18" spans="1:6" ht="24.75" customHeight="1">
      <c r="A18" s="4">
        <v>8</v>
      </c>
      <c r="B18" s="70">
        <v>192105240016</v>
      </c>
      <c r="C18" s="91">
        <v>31</v>
      </c>
      <c r="D18" s="10"/>
      <c r="E18" s="91">
        <v>36</v>
      </c>
      <c r="F18" s="99"/>
    </row>
    <row r="19" spans="1:6" ht="24.75" customHeight="1">
      <c r="A19" s="4">
        <v>9</v>
      </c>
      <c r="B19" s="70">
        <v>192105240017</v>
      </c>
      <c r="C19" s="91">
        <v>27</v>
      </c>
      <c r="D19" s="10"/>
      <c r="E19" s="91">
        <v>35</v>
      </c>
      <c r="F19" s="99"/>
    </row>
    <row r="20" spans="1:11" ht="24.75" customHeight="1">
      <c r="A20" s="4">
        <v>10</v>
      </c>
      <c r="B20" s="70">
        <v>192105240018</v>
      </c>
      <c r="C20" s="91">
        <v>14</v>
      </c>
      <c r="D20" s="10"/>
      <c r="E20" s="91">
        <v>22</v>
      </c>
      <c r="F20" s="99"/>
      <c r="J20" s="36"/>
      <c r="K20" s="36"/>
    </row>
    <row r="21" spans="2:22" ht="24.75" customHeight="1">
      <c r="B21" s="100"/>
      <c r="C21" s="10"/>
      <c r="D21" s="10"/>
      <c r="E21" s="10"/>
      <c r="F21" s="99"/>
      <c r="H21" s="107"/>
      <c r="I21" s="139"/>
      <c r="J21" s="139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2:22" ht="24.75" customHeight="1">
      <c r="B22" s="100"/>
      <c r="C22" s="10"/>
      <c r="D22" s="10"/>
      <c r="E22" s="10"/>
      <c r="F22" s="99"/>
      <c r="H22" s="102"/>
      <c r="I22" s="106"/>
      <c r="J22" s="10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2:22" ht="24.75" customHeight="1">
      <c r="B23" s="100"/>
      <c r="C23" s="10"/>
      <c r="D23" s="10"/>
      <c r="E23" s="10"/>
      <c r="F23" s="99"/>
      <c r="H23" s="4"/>
      <c r="N23" s="36"/>
      <c r="O23" s="36"/>
      <c r="P23" s="36"/>
      <c r="Q23" s="36"/>
      <c r="R23" s="36"/>
      <c r="S23" s="36"/>
      <c r="T23" s="36"/>
      <c r="U23" s="36"/>
      <c r="V23" s="36"/>
    </row>
    <row r="24" spans="2:25" ht="24.75" customHeight="1">
      <c r="B24" s="100"/>
      <c r="C24" s="10"/>
      <c r="D24" s="10"/>
      <c r="E24" s="10"/>
      <c r="F24" s="99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5" spans="2:25" ht="24.75" customHeight="1">
      <c r="B25" s="100"/>
      <c r="C25" s="13"/>
      <c r="D25" s="13"/>
      <c r="E25" s="13"/>
      <c r="F25" s="101"/>
      <c r="G25" s="103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</row>
    <row r="26" spans="2:25" ht="24.75" customHeight="1">
      <c r="B26" s="100"/>
      <c r="C26" s="10"/>
      <c r="D26" s="10"/>
      <c r="E26" s="10"/>
      <c r="F26" s="99"/>
      <c r="G26" s="103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spans="2:25" ht="24.75" customHeight="1">
      <c r="B27" s="100"/>
      <c r="C27" s="10"/>
      <c r="D27" s="10"/>
      <c r="E27" s="10"/>
      <c r="F27" s="99"/>
      <c r="G27" s="10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spans="2:25" ht="24.75" customHeight="1">
      <c r="B28" s="100"/>
      <c r="C28" s="10"/>
      <c r="D28" s="10"/>
      <c r="E28" s="10"/>
      <c r="F28" s="99"/>
      <c r="G28" s="103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</row>
    <row r="29" spans="2:25" ht="24.75" customHeight="1">
      <c r="B29" s="100"/>
      <c r="C29" s="10"/>
      <c r="D29" s="10"/>
      <c r="E29" s="10"/>
      <c r="F29" s="99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</row>
    <row r="30" spans="2:25" ht="24.75" customHeight="1">
      <c r="B30" s="100"/>
      <c r="C30" s="10"/>
      <c r="D30" s="10"/>
      <c r="E30" s="10"/>
      <c r="F30" s="99"/>
      <c r="G30" s="103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spans="2:25" ht="24.75" customHeight="1">
      <c r="B31" s="100"/>
      <c r="C31" s="10"/>
      <c r="D31" s="10"/>
      <c r="E31" s="10"/>
      <c r="F31" s="99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spans="2:25" ht="24.75" customHeight="1">
      <c r="B32" s="100"/>
      <c r="C32" s="10"/>
      <c r="D32" s="10"/>
      <c r="E32" s="10"/>
      <c r="F32" s="99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</row>
    <row r="33" spans="2:25" ht="24.75" customHeight="1">
      <c r="B33" s="100"/>
      <c r="C33" s="10"/>
      <c r="D33" s="10"/>
      <c r="E33" s="10"/>
      <c r="F33" s="99"/>
      <c r="G33" s="103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</row>
    <row r="34" spans="2:26" ht="24.75" customHeight="1">
      <c r="B34" s="100"/>
      <c r="C34" s="10"/>
      <c r="D34" s="10"/>
      <c r="E34" s="10"/>
      <c r="F34" s="99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2:25" ht="24.75" customHeight="1">
      <c r="B35" s="100"/>
      <c r="C35" s="10"/>
      <c r="D35" s="10"/>
      <c r="E35" s="10"/>
      <c r="F35" s="99"/>
      <c r="G35" s="10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2:6" ht="24.75" customHeight="1">
      <c r="B36" s="100"/>
      <c r="C36" s="10"/>
      <c r="D36" s="10"/>
      <c r="E36" s="10"/>
      <c r="F36" s="99"/>
    </row>
    <row r="37" spans="2:6" ht="24.75" customHeight="1">
      <c r="B37" s="100"/>
      <c r="C37" s="10"/>
      <c r="D37" s="10"/>
      <c r="E37" s="10"/>
      <c r="F37" s="99"/>
    </row>
    <row r="38" spans="2:25" ht="24.75" customHeight="1">
      <c r="B38" s="100"/>
      <c r="C38" s="10"/>
      <c r="D38" s="10"/>
      <c r="E38" s="10"/>
      <c r="F38" s="99"/>
      <c r="G38" s="103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spans="2:25" ht="24.75" customHeight="1">
      <c r="B39" s="100"/>
      <c r="C39" s="10"/>
      <c r="D39" s="10"/>
      <c r="E39" s="10"/>
      <c r="F39" s="99"/>
      <c r="G39" s="10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2:25" ht="24.75" customHeight="1">
      <c r="B40" s="100"/>
      <c r="C40" s="10"/>
      <c r="D40" s="10"/>
      <c r="E40" s="10"/>
      <c r="F40" s="99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2:25" ht="24.75" customHeight="1">
      <c r="B41" s="100"/>
      <c r="C41" s="10"/>
      <c r="D41" s="10"/>
      <c r="E41" s="10"/>
      <c r="F41" s="99"/>
      <c r="G41" s="10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2:25" ht="24.75" customHeight="1">
      <c r="B42" s="100"/>
      <c r="C42" s="10"/>
      <c r="D42" s="10"/>
      <c r="E42" s="10"/>
      <c r="F42" s="99"/>
      <c r="G42" s="10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2:25" ht="24.75" customHeight="1">
      <c r="B43" s="100"/>
      <c r="C43" s="10"/>
      <c r="D43" s="10"/>
      <c r="E43" s="10"/>
      <c r="F43" s="99"/>
      <c r="G43" s="10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</row>
    <row r="44" spans="2:25" ht="24.75" customHeight="1">
      <c r="B44" s="100"/>
      <c r="C44" s="10"/>
      <c r="D44" s="10"/>
      <c r="E44" s="10"/>
      <c r="F44" s="99"/>
      <c r="G44" s="103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spans="2:25" ht="24.75" customHeight="1">
      <c r="B45" s="100"/>
      <c r="C45" s="10"/>
      <c r="D45" s="10"/>
      <c r="E45" s="10"/>
      <c r="F45" s="99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spans="2:25" ht="24.75" customHeight="1">
      <c r="B46" s="100"/>
      <c r="C46" s="10"/>
      <c r="D46" s="10"/>
      <c r="E46" s="10"/>
      <c r="F46" s="99"/>
      <c r="G46" s="103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</row>
    <row r="47" spans="2:25" ht="24.75" customHeight="1">
      <c r="B47" s="100"/>
      <c r="C47" s="10"/>
      <c r="D47" s="10"/>
      <c r="E47" s="10"/>
      <c r="F47" s="99"/>
      <c r="G47" s="103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</row>
    <row r="48" spans="2:25" ht="24.75" customHeight="1">
      <c r="B48" s="100"/>
      <c r="C48" s="10"/>
      <c r="D48" s="10"/>
      <c r="E48" s="10"/>
      <c r="F48" s="99"/>
      <c r="G48" s="103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spans="2:25" ht="24.75" customHeight="1">
      <c r="B49" s="100"/>
      <c r="C49" s="10"/>
      <c r="D49" s="10"/>
      <c r="E49" s="10"/>
      <c r="F49" s="99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2:6" ht="24.75" customHeight="1">
      <c r="B50" s="100"/>
      <c r="C50" s="10"/>
      <c r="D50" s="10"/>
      <c r="E50" s="10"/>
      <c r="F50" s="99"/>
    </row>
    <row r="51" spans="2:6" ht="24.75" customHeight="1">
      <c r="B51" s="100"/>
      <c r="C51" s="10"/>
      <c r="D51" s="10"/>
      <c r="E51" s="10"/>
      <c r="F51" s="99"/>
    </row>
    <row r="52" spans="2:25" ht="24.75" customHeight="1">
      <c r="B52" s="100"/>
      <c r="C52" s="13"/>
      <c r="D52" s="13"/>
      <c r="E52" s="13"/>
      <c r="F52" s="101"/>
      <c r="G52" s="103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  <row r="53" spans="2:25" ht="24.75" customHeight="1">
      <c r="B53" s="100"/>
      <c r="C53" s="13"/>
      <c r="D53" s="13"/>
      <c r="E53" s="13"/>
      <c r="F53" s="101"/>
      <c r="G53" s="103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</row>
    <row r="54" spans="2:25" ht="24.75" customHeight="1">
      <c r="B54" s="100"/>
      <c r="C54" s="10"/>
      <c r="D54" s="10"/>
      <c r="E54" s="10"/>
      <c r="F54" s="99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</row>
    <row r="55" spans="2:25" ht="24.75" customHeight="1">
      <c r="B55" s="100"/>
      <c r="C55" s="10"/>
      <c r="D55" s="10"/>
      <c r="E55" s="10"/>
      <c r="F55" s="99"/>
      <c r="G55" s="103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</row>
    <row r="56" spans="2:25" ht="24.75" customHeight="1">
      <c r="B56" s="100"/>
      <c r="C56" s="10"/>
      <c r="D56" s="10"/>
      <c r="E56" s="10"/>
      <c r="F56" s="99"/>
      <c r="G56" s="1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</row>
    <row r="57" spans="2:25" ht="24.75" customHeight="1">
      <c r="B57" s="100"/>
      <c r="C57" s="10"/>
      <c r="D57" s="10"/>
      <c r="E57" s="10"/>
      <c r="F57" s="99"/>
      <c r="G57" s="103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</row>
    <row r="58" spans="2:25" ht="24.75" customHeight="1">
      <c r="B58" s="100"/>
      <c r="C58" s="10"/>
      <c r="D58" s="10"/>
      <c r="E58" s="10"/>
      <c r="F58" s="99"/>
      <c r="G58" s="103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spans="2:25" ht="24.75" customHeight="1">
      <c r="B59" s="100"/>
      <c r="C59" s="10"/>
      <c r="D59" s="10"/>
      <c r="E59" s="10"/>
      <c r="F59" s="99"/>
      <c r="G59" s="103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</row>
    <row r="60" spans="2:25" ht="24.75" customHeight="1">
      <c r="B60" s="100"/>
      <c r="C60" s="10"/>
      <c r="D60" s="10"/>
      <c r="E60" s="10"/>
      <c r="F60" s="99"/>
      <c r="G60" s="103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</row>
    <row r="61" spans="2:25" ht="24.75" customHeight="1">
      <c r="B61" s="100"/>
      <c r="C61" s="10"/>
      <c r="D61" s="10"/>
      <c r="E61" s="10"/>
      <c r="F61" s="99"/>
      <c r="G61" s="103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</row>
    <row r="62" spans="2:25" ht="24.75" customHeight="1">
      <c r="B62" s="100"/>
      <c r="C62" s="10"/>
      <c r="D62" s="10"/>
      <c r="E62" s="10"/>
      <c r="F62" s="99"/>
      <c r="G62" s="103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</row>
    <row r="63" spans="2:6" ht="24.75" customHeight="1">
      <c r="B63" s="100"/>
      <c r="C63" s="10"/>
      <c r="D63" s="10"/>
      <c r="E63" s="10"/>
      <c r="F63" s="99"/>
    </row>
    <row r="64" spans="2:6" ht="24.75" customHeight="1">
      <c r="B64" s="100"/>
      <c r="C64" s="10"/>
      <c r="D64" s="10"/>
      <c r="E64" s="10"/>
      <c r="F64" s="99"/>
    </row>
    <row r="65" spans="2:6" ht="24.75" customHeight="1">
      <c r="B65" s="100"/>
      <c r="C65" s="10"/>
      <c r="D65" s="10"/>
      <c r="E65" s="10"/>
      <c r="F65" s="99"/>
    </row>
    <row r="66" spans="2:6" ht="24.75" customHeight="1">
      <c r="B66" s="100"/>
      <c r="C66" s="10"/>
      <c r="D66" s="10"/>
      <c r="E66" s="10"/>
      <c r="F66" s="99"/>
    </row>
    <row r="67" spans="2:6" ht="24.75" customHeight="1">
      <c r="B67" s="100"/>
      <c r="C67" s="10"/>
      <c r="D67" s="10"/>
      <c r="E67" s="10"/>
      <c r="F67" s="99"/>
    </row>
    <row r="68" spans="2:6" ht="24.75" customHeight="1">
      <c r="B68" s="100"/>
      <c r="C68" s="10"/>
      <c r="D68" s="10"/>
      <c r="E68" s="10"/>
      <c r="F68" s="99"/>
    </row>
    <row r="69" spans="2:6" ht="24.75" customHeight="1">
      <c r="B69" s="100"/>
      <c r="C69" s="10"/>
      <c r="D69" s="10"/>
      <c r="E69" s="10"/>
      <c r="F69" s="99"/>
    </row>
    <row r="70" spans="2:6" ht="24.75" customHeight="1">
      <c r="B70" s="100"/>
      <c r="C70" s="10"/>
      <c r="D70" s="10"/>
      <c r="E70" s="10"/>
      <c r="F70" s="99"/>
    </row>
    <row r="71" spans="2:6" ht="24.75" customHeight="1">
      <c r="B71" s="100"/>
      <c r="C71" s="10"/>
      <c r="D71" s="10"/>
      <c r="E71" s="10"/>
      <c r="F71" s="99"/>
    </row>
    <row r="72" spans="2:6" ht="24.75" customHeight="1">
      <c r="B72" s="100"/>
      <c r="C72" s="10"/>
      <c r="D72" s="10"/>
      <c r="E72" s="10"/>
      <c r="F72" s="99"/>
    </row>
    <row r="73" spans="2:6" ht="24.75" customHeight="1">
      <c r="B73" s="100"/>
      <c r="C73" s="10"/>
      <c r="D73" s="10"/>
      <c r="E73" s="10"/>
      <c r="F73" s="99"/>
    </row>
    <row r="74" spans="2:6" ht="24.75" customHeight="1">
      <c r="B74" s="100"/>
      <c r="C74" s="10"/>
      <c r="D74" s="10"/>
      <c r="E74" s="10"/>
      <c r="F74" s="99"/>
    </row>
    <row r="75" spans="2:6" ht="14.25">
      <c r="B75" s="100"/>
      <c r="C75" s="10"/>
      <c r="D75" s="10"/>
      <c r="E75" s="10"/>
      <c r="F75" s="99"/>
    </row>
    <row r="76" spans="2:6" ht="14.25">
      <c r="B76" s="100"/>
      <c r="C76" s="10"/>
      <c r="D76" s="10"/>
      <c r="E76" s="10"/>
      <c r="F76" s="99"/>
    </row>
    <row r="77" spans="2:6" ht="14.25">
      <c r="B77" s="100"/>
      <c r="C77" s="10"/>
      <c r="D77" s="10"/>
      <c r="E77" s="10"/>
      <c r="F77" s="99"/>
    </row>
    <row r="78" spans="2:6" ht="14.25">
      <c r="B78" s="100"/>
      <c r="C78" s="10"/>
      <c r="D78" s="10"/>
      <c r="E78" s="10"/>
      <c r="F78" s="99"/>
    </row>
    <row r="79" spans="2:7" ht="14.25">
      <c r="B79" s="100"/>
      <c r="C79" s="10"/>
      <c r="D79" s="10"/>
      <c r="E79" s="10"/>
      <c r="F79" s="99"/>
      <c r="G79" s="11"/>
    </row>
    <row r="80" spans="2:9" ht="14.25">
      <c r="B80" s="100"/>
      <c r="C80" s="13"/>
      <c r="D80" s="13"/>
      <c r="E80" s="13"/>
      <c r="F80" s="101"/>
      <c r="G80" s="11"/>
      <c r="H80"/>
      <c r="I80"/>
    </row>
    <row r="81" spans="2:9" ht="14.25">
      <c r="B81" s="100"/>
      <c r="C81" s="13"/>
      <c r="D81" s="13"/>
      <c r="E81" s="13"/>
      <c r="F81" s="101"/>
      <c r="G81" s="11"/>
      <c r="H81"/>
      <c r="I81"/>
    </row>
    <row r="82" spans="2:9" ht="14.25">
      <c r="B82" s="100"/>
      <c r="C82" s="10"/>
      <c r="D82" s="10"/>
      <c r="E82" s="10"/>
      <c r="F82" s="99"/>
      <c r="G82" s="11"/>
      <c r="H82"/>
      <c r="I82"/>
    </row>
    <row r="83" spans="1:9" ht="14.25">
      <c r="A83" s="11"/>
      <c r="B83" s="11"/>
      <c r="C83" s="11"/>
      <c r="D83" s="11"/>
      <c r="E83" s="11"/>
      <c r="F83" s="11"/>
      <c r="G83" s="11"/>
      <c r="H83"/>
      <c r="I83"/>
    </row>
    <row r="84" spans="1:26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1"/>
      <c r="B85" s="11"/>
      <c r="C85" s="11"/>
      <c r="D85" s="11"/>
      <c r="E85" s="11"/>
      <c r="F85" s="11"/>
      <c r="G85" s="11"/>
      <c r="H85"/>
      <c r="I85"/>
      <c r="Z85" s="3"/>
    </row>
    <row r="86" spans="1:25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6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1"/>
      <c r="B92" s="11"/>
      <c r="C92" s="11"/>
      <c r="D92" s="11"/>
      <c r="E92" s="11"/>
      <c r="F92" s="11"/>
      <c r="G92" s="11"/>
      <c r="H92"/>
      <c r="I92"/>
      <c r="Z92" s="3"/>
    </row>
    <row r="93" spans="1:25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6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1"/>
      <c r="B100" s="11"/>
      <c r="C100" s="11"/>
      <c r="D100" s="11"/>
      <c r="E100" s="11"/>
      <c r="F100" s="11"/>
      <c r="G100" s="11"/>
      <c r="H100"/>
      <c r="I100"/>
      <c r="Z100" s="3"/>
    </row>
    <row r="101" spans="1:25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O3:Z7"/>
    <mergeCell ref="I21:J21"/>
    <mergeCell ref="A1:E1"/>
    <mergeCell ref="G1:M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04"/>
  <sheetViews>
    <sheetView zoomScale="53" zoomScaleNormal="53" zoomScalePageLayoutView="0" workbookViewId="0" topLeftCell="F1">
      <selection activeCell="Y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9" width="8.7109375" style="1" customWidth="1"/>
    <col min="250" max="250" width="24.7109375" style="1" customWidth="1"/>
    <col min="251" max="251" width="6.00390625" style="1" bestFit="1" customWidth="1"/>
    <col min="252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120"/>
      <c r="G1" s="140"/>
      <c r="H1" s="140"/>
      <c r="I1" s="140"/>
      <c r="J1" s="140"/>
      <c r="K1" s="140"/>
      <c r="L1" s="140"/>
      <c r="M1" s="140"/>
    </row>
    <row r="2" spans="1:9" ht="19.5" customHeight="1">
      <c r="A2" s="137" t="s">
        <v>0</v>
      </c>
      <c r="B2" s="137"/>
      <c r="C2" s="137"/>
      <c r="D2" s="137"/>
      <c r="E2" s="137"/>
      <c r="F2" s="117"/>
      <c r="G2" s="39" t="s">
        <v>37</v>
      </c>
      <c r="H2" s="40"/>
      <c r="I2" s="37"/>
    </row>
    <row r="3" spans="1:26" ht="43.5" customHeight="1">
      <c r="A3" s="137" t="s">
        <v>151</v>
      </c>
      <c r="B3" s="137"/>
      <c r="C3" s="137"/>
      <c r="D3" s="137"/>
      <c r="E3" s="137"/>
      <c r="F3" s="11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148</v>
      </c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32.25" customHeight="1">
      <c r="A4" s="137" t="s">
        <v>147</v>
      </c>
      <c r="B4" s="137"/>
      <c r="C4" s="137"/>
      <c r="D4" s="137"/>
      <c r="E4" s="137"/>
      <c r="F4" s="117"/>
      <c r="G4" s="39" t="s">
        <v>38</v>
      </c>
      <c r="H4" s="40"/>
      <c r="I4" s="37"/>
      <c r="K4" s="119" t="s">
        <v>33</v>
      </c>
      <c r="L4" s="119">
        <v>3</v>
      </c>
      <c r="N4" s="118">
        <v>3</v>
      </c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ht="20.25" customHeight="1">
      <c r="A5" s="86" t="s">
        <v>150</v>
      </c>
      <c r="B5" s="86"/>
      <c r="C5" s="86"/>
      <c r="D5" s="86"/>
      <c r="E5" s="86"/>
      <c r="F5" s="117"/>
      <c r="G5" s="39" t="s">
        <v>31</v>
      </c>
      <c r="H5" s="35">
        <f>9/10*100</f>
        <v>90</v>
      </c>
      <c r="I5" s="37"/>
      <c r="K5" s="116" t="s">
        <v>34</v>
      </c>
      <c r="L5" s="116">
        <v>2</v>
      </c>
      <c r="N5" s="115">
        <v>2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2:26" ht="48.75" customHeight="1">
      <c r="B6" s="114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9/10*100</f>
        <v>90</v>
      </c>
      <c r="I6" s="37"/>
      <c r="K6" s="113" t="s">
        <v>35</v>
      </c>
      <c r="L6" s="113">
        <v>1</v>
      </c>
      <c r="N6" s="112">
        <v>1</v>
      </c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2:26" ht="42.75" customHeight="1">
      <c r="B7" s="108" t="s">
        <v>2</v>
      </c>
      <c r="C7" s="111" t="s">
        <v>10</v>
      </c>
      <c r="D7" s="111"/>
      <c r="E7" s="15" t="s">
        <v>10</v>
      </c>
      <c r="F7" s="15"/>
      <c r="G7" s="38" t="s">
        <v>45</v>
      </c>
      <c r="H7" s="48">
        <f>AVERAGE(H5:H6)</f>
        <v>90</v>
      </c>
      <c r="I7" s="41">
        <v>0.6</v>
      </c>
      <c r="K7" s="110" t="s">
        <v>36</v>
      </c>
      <c r="L7" s="110">
        <v>0</v>
      </c>
      <c r="N7" s="109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2:9" ht="24.75" customHeight="1">
      <c r="B8" s="108" t="s">
        <v>3</v>
      </c>
      <c r="C8" s="15" t="s">
        <v>4</v>
      </c>
      <c r="D8" s="15"/>
      <c r="E8" s="15" t="s">
        <v>12</v>
      </c>
      <c r="F8" s="15"/>
      <c r="G8" s="38" t="s">
        <v>40</v>
      </c>
      <c r="H8" s="39" t="s">
        <v>145</v>
      </c>
      <c r="I8" s="37"/>
    </row>
    <row r="9" spans="2:9" ht="24.75" customHeight="1">
      <c r="B9" s="108" t="s">
        <v>5</v>
      </c>
      <c r="C9" s="15" t="s">
        <v>144</v>
      </c>
      <c r="D9" s="15"/>
      <c r="E9" s="15" t="s">
        <v>144</v>
      </c>
      <c r="F9" s="28"/>
      <c r="H9" s="36"/>
      <c r="I9" s="36"/>
    </row>
    <row r="10" spans="2:25" ht="24.75" customHeight="1">
      <c r="B10" s="108" t="s">
        <v>8</v>
      </c>
      <c r="C10" s="15">
        <v>25</v>
      </c>
      <c r="D10" s="98">
        <f>(0.55*25)</f>
        <v>13.750000000000002</v>
      </c>
      <c r="E10" s="9">
        <v>25</v>
      </c>
      <c r="F10" s="33">
        <f>0.55*25</f>
        <v>13.750000000000002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139</v>
      </c>
      <c r="Q10" s="12" t="s">
        <v>140</v>
      </c>
      <c r="R10" s="12" t="s">
        <v>26</v>
      </c>
      <c r="S10" s="12" t="s">
        <v>141</v>
      </c>
      <c r="T10" s="12" t="s">
        <v>70</v>
      </c>
      <c r="U10" s="12" t="s">
        <v>71</v>
      </c>
      <c r="V10" s="12" t="s">
        <v>72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70">
        <v>192105240002</v>
      </c>
      <c r="C11" s="91">
        <v>22</v>
      </c>
      <c r="D11" s="10">
        <f>COUNTIF(C11:C82,"&gt;="&amp;D10)</f>
        <v>9</v>
      </c>
      <c r="E11" s="91">
        <v>21</v>
      </c>
      <c r="F11" s="29">
        <f>COUNTIF(E11:E82,"&gt;="&amp;F10)</f>
        <v>9</v>
      </c>
      <c r="G11" s="23" t="s">
        <v>6</v>
      </c>
      <c r="H11" s="92">
        <v>3</v>
      </c>
      <c r="I11" s="93">
        <v>2</v>
      </c>
      <c r="J11" s="94">
        <v>1</v>
      </c>
      <c r="K11" s="94">
        <v>1</v>
      </c>
      <c r="L11" s="94">
        <v>1</v>
      </c>
      <c r="M11" s="94">
        <v>3</v>
      </c>
      <c r="N11" s="94">
        <v>2</v>
      </c>
      <c r="O11" s="94">
        <v>1</v>
      </c>
      <c r="P11" s="94">
        <v>1</v>
      </c>
      <c r="Q11" s="94">
        <v>3</v>
      </c>
      <c r="R11" s="94">
        <v>1</v>
      </c>
      <c r="S11" s="94">
        <v>3</v>
      </c>
      <c r="T11" s="94">
        <v>3</v>
      </c>
      <c r="U11" s="94">
        <v>3</v>
      </c>
      <c r="V11" s="94">
        <v>3</v>
      </c>
      <c r="W11" s="94">
        <v>3</v>
      </c>
      <c r="X11" s="94">
        <v>3</v>
      </c>
      <c r="Y11" s="94">
        <v>3</v>
      </c>
    </row>
    <row r="12" spans="1:25" ht="24.75" customHeight="1">
      <c r="A12" s="4">
        <v>2</v>
      </c>
      <c r="B12" s="70">
        <v>192105240004</v>
      </c>
      <c r="C12" s="91">
        <v>0</v>
      </c>
      <c r="D12" s="62">
        <f>(9/10)*100</f>
        <v>90</v>
      </c>
      <c r="E12" s="91">
        <v>0</v>
      </c>
      <c r="F12" s="63">
        <f>(9/10)*100</f>
        <v>90</v>
      </c>
      <c r="G12" s="23" t="s">
        <v>7</v>
      </c>
      <c r="H12" s="18">
        <v>3</v>
      </c>
      <c r="I12" s="95">
        <v>2</v>
      </c>
      <c r="J12" s="96">
        <v>1</v>
      </c>
      <c r="K12" s="96">
        <v>1</v>
      </c>
      <c r="L12" s="96">
        <v>1</v>
      </c>
      <c r="M12" s="96">
        <v>3</v>
      </c>
      <c r="N12" s="96">
        <v>2</v>
      </c>
      <c r="O12" s="96">
        <v>1</v>
      </c>
      <c r="P12" s="96">
        <v>1</v>
      </c>
      <c r="Q12" s="96">
        <v>3</v>
      </c>
      <c r="R12" s="96">
        <v>1</v>
      </c>
      <c r="S12" s="96">
        <v>3</v>
      </c>
      <c r="T12" s="96">
        <v>3</v>
      </c>
      <c r="U12" s="96">
        <v>3</v>
      </c>
      <c r="V12" s="96">
        <v>3</v>
      </c>
      <c r="W12" s="96">
        <v>3</v>
      </c>
      <c r="X12" s="96">
        <v>3</v>
      </c>
      <c r="Y12" s="96">
        <v>3</v>
      </c>
    </row>
    <row r="13" spans="1:25" ht="24.75" customHeight="1">
      <c r="A13" s="4">
        <v>3</v>
      </c>
      <c r="B13" s="70">
        <v>192105240005</v>
      </c>
      <c r="C13" s="91">
        <v>21</v>
      </c>
      <c r="D13" s="10"/>
      <c r="E13" s="91">
        <v>22</v>
      </c>
      <c r="F13" s="30"/>
      <c r="G13" s="23"/>
      <c r="H13" s="18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ht="35.25" customHeight="1">
      <c r="A14" s="4">
        <v>4</v>
      </c>
      <c r="B14" s="70">
        <v>192105240008</v>
      </c>
      <c r="C14" s="91">
        <v>20</v>
      </c>
      <c r="D14" s="10"/>
      <c r="E14" s="91">
        <v>21</v>
      </c>
      <c r="F14" s="30"/>
      <c r="G14" s="24" t="s">
        <v>44</v>
      </c>
      <c r="H14" s="18">
        <f>AVERAGE(H11:H13)</f>
        <v>3</v>
      </c>
      <c r="I14" s="18">
        <v>2</v>
      </c>
      <c r="J14" s="18">
        <f aca="true" t="shared" si="0" ref="J14:T14">AVERAGE(J11:J13)</f>
        <v>1</v>
      </c>
      <c r="K14" s="18">
        <f t="shared" si="0"/>
        <v>1</v>
      </c>
      <c r="L14" s="18">
        <f t="shared" si="0"/>
        <v>1</v>
      </c>
      <c r="M14" s="18">
        <f t="shared" si="0"/>
        <v>3</v>
      </c>
      <c r="N14" s="18">
        <f t="shared" si="0"/>
        <v>2</v>
      </c>
      <c r="O14" s="18">
        <f t="shared" si="0"/>
        <v>1</v>
      </c>
      <c r="P14" s="18">
        <f t="shared" si="0"/>
        <v>1</v>
      </c>
      <c r="Q14" s="18">
        <f t="shared" si="0"/>
        <v>3</v>
      </c>
      <c r="R14" s="18">
        <f t="shared" si="0"/>
        <v>1</v>
      </c>
      <c r="S14" s="18">
        <f t="shared" si="0"/>
        <v>3</v>
      </c>
      <c r="T14" s="18">
        <f t="shared" si="0"/>
        <v>3</v>
      </c>
      <c r="U14" s="18">
        <v>3</v>
      </c>
      <c r="V14" s="18">
        <f>AVERAGE(V11:V13)</f>
        <v>3</v>
      </c>
      <c r="W14" s="18">
        <v>3</v>
      </c>
      <c r="X14" s="18">
        <v>3</v>
      </c>
      <c r="Y14" s="18">
        <v>3</v>
      </c>
    </row>
    <row r="15" spans="1:25" ht="37.5" customHeight="1">
      <c r="A15" s="4">
        <v>5</v>
      </c>
      <c r="B15" s="70">
        <v>192105240012</v>
      </c>
      <c r="C15" s="91">
        <v>23</v>
      </c>
      <c r="D15" s="10"/>
      <c r="E15" s="91">
        <v>24</v>
      </c>
      <c r="F15" s="30"/>
      <c r="G15" s="47" t="s">
        <v>46</v>
      </c>
      <c r="H15" s="68">
        <f aca="true" t="shared" si="1" ref="H15:Y15">(50*H14)/100</f>
        <v>1.5</v>
      </c>
      <c r="I15" s="68">
        <f t="shared" si="1"/>
        <v>1</v>
      </c>
      <c r="J15" s="68">
        <f t="shared" si="1"/>
        <v>0.5</v>
      </c>
      <c r="K15" s="68">
        <f t="shared" si="1"/>
        <v>0.5</v>
      </c>
      <c r="L15" s="68">
        <f t="shared" si="1"/>
        <v>0.5</v>
      </c>
      <c r="M15" s="68">
        <f t="shared" si="1"/>
        <v>1.5</v>
      </c>
      <c r="N15" s="68">
        <f t="shared" si="1"/>
        <v>1</v>
      </c>
      <c r="O15" s="68">
        <f t="shared" si="1"/>
        <v>0.5</v>
      </c>
      <c r="P15" s="68">
        <f t="shared" si="1"/>
        <v>0.5</v>
      </c>
      <c r="Q15" s="68">
        <f t="shared" si="1"/>
        <v>1.5</v>
      </c>
      <c r="R15" s="68">
        <f t="shared" si="1"/>
        <v>0.5</v>
      </c>
      <c r="S15" s="68">
        <f t="shared" si="1"/>
        <v>1.5</v>
      </c>
      <c r="T15" s="68">
        <f t="shared" si="1"/>
        <v>1.5</v>
      </c>
      <c r="U15" s="68">
        <f t="shared" si="1"/>
        <v>1.5</v>
      </c>
      <c r="V15" s="68">
        <f t="shared" si="1"/>
        <v>1.5</v>
      </c>
      <c r="W15" s="68">
        <f t="shared" si="1"/>
        <v>1.5</v>
      </c>
      <c r="X15" s="68">
        <f t="shared" si="1"/>
        <v>1.5</v>
      </c>
      <c r="Y15" s="68">
        <f t="shared" si="1"/>
        <v>1.5</v>
      </c>
    </row>
    <row r="16" spans="1:25" ht="24.75" customHeight="1">
      <c r="A16" s="4">
        <v>6</v>
      </c>
      <c r="B16" s="70">
        <v>192105240014</v>
      </c>
      <c r="C16" s="91">
        <v>21</v>
      </c>
      <c r="D16" s="10"/>
      <c r="E16" s="91">
        <v>22</v>
      </c>
      <c r="F16" s="30"/>
      <c r="G16" s="10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6" ht="40.5" customHeight="1">
      <c r="A17" s="4">
        <v>7</v>
      </c>
      <c r="B17" s="70">
        <v>192105240015</v>
      </c>
      <c r="C17" s="91">
        <v>19</v>
      </c>
      <c r="D17" s="10"/>
      <c r="E17" s="91">
        <v>21</v>
      </c>
      <c r="F17" s="10"/>
    </row>
    <row r="18" spans="1:6" ht="24.75" customHeight="1">
      <c r="A18" s="4">
        <v>8</v>
      </c>
      <c r="B18" s="70">
        <v>192105240016</v>
      </c>
      <c r="C18" s="91">
        <v>23</v>
      </c>
      <c r="D18" s="10"/>
      <c r="E18" s="91">
        <v>24</v>
      </c>
      <c r="F18" s="99"/>
    </row>
    <row r="19" spans="1:6" ht="24.75" customHeight="1">
      <c r="A19" s="4">
        <v>9</v>
      </c>
      <c r="B19" s="70">
        <v>192105240017</v>
      </c>
      <c r="C19" s="91">
        <v>21</v>
      </c>
      <c r="D19" s="10"/>
      <c r="E19" s="91">
        <v>22</v>
      </c>
      <c r="F19" s="99"/>
    </row>
    <row r="20" spans="1:11" ht="24.75" customHeight="1">
      <c r="A20" s="4">
        <v>10</v>
      </c>
      <c r="B20" s="70">
        <v>192105240018</v>
      </c>
      <c r="C20" s="91">
        <v>19</v>
      </c>
      <c r="D20" s="10"/>
      <c r="E20" s="91">
        <v>20</v>
      </c>
      <c r="F20" s="99"/>
      <c r="J20" s="36"/>
      <c r="K20" s="36"/>
    </row>
    <row r="21" spans="2:22" ht="24.75" customHeight="1">
      <c r="B21" s="100"/>
      <c r="C21" s="10"/>
      <c r="D21" s="10"/>
      <c r="E21" s="10"/>
      <c r="F21" s="99"/>
      <c r="H21" s="107"/>
      <c r="I21" s="139"/>
      <c r="J21" s="139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2:22" ht="24.75" customHeight="1">
      <c r="B22" s="100"/>
      <c r="C22" s="10"/>
      <c r="D22" s="10"/>
      <c r="E22" s="10"/>
      <c r="F22" s="99"/>
      <c r="H22" s="102"/>
      <c r="I22" s="106"/>
      <c r="J22" s="10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2:22" ht="24.75" customHeight="1">
      <c r="B23" s="100"/>
      <c r="C23" s="10"/>
      <c r="D23" s="10"/>
      <c r="E23" s="10"/>
      <c r="F23" s="99"/>
      <c r="H23" s="4"/>
      <c r="N23" s="36"/>
      <c r="O23" s="36"/>
      <c r="P23" s="36"/>
      <c r="Q23" s="36"/>
      <c r="R23" s="36"/>
      <c r="S23" s="36"/>
      <c r="T23" s="36"/>
      <c r="U23" s="36"/>
      <c r="V23" s="36"/>
    </row>
    <row r="24" spans="2:25" ht="24.75" customHeight="1">
      <c r="B24" s="100"/>
      <c r="C24" s="10"/>
      <c r="D24" s="10"/>
      <c r="E24" s="10"/>
      <c r="F24" s="99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5" spans="2:25" ht="24.75" customHeight="1">
      <c r="B25" s="100"/>
      <c r="C25" s="13"/>
      <c r="D25" s="13"/>
      <c r="E25" s="13"/>
      <c r="F25" s="101"/>
      <c r="G25" s="103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</row>
    <row r="26" spans="2:25" ht="24.75" customHeight="1">
      <c r="B26" s="100"/>
      <c r="C26" s="10"/>
      <c r="D26" s="10"/>
      <c r="E26" s="10"/>
      <c r="F26" s="99"/>
      <c r="G26" s="103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spans="2:25" ht="24.75" customHeight="1">
      <c r="B27" s="100"/>
      <c r="C27" s="10"/>
      <c r="D27" s="10"/>
      <c r="E27" s="10"/>
      <c r="F27" s="99"/>
      <c r="G27" s="10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spans="2:25" ht="24.75" customHeight="1">
      <c r="B28" s="100"/>
      <c r="C28" s="10"/>
      <c r="D28" s="10"/>
      <c r="E28" s="10"/>
      <c r="F28" s="99"/>
      <c r="G28" s="103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</row>
    <row r="29" spans="2:25" ht="24.75" customHeight="1">
      <c r="B29" s="100"/>
      <c r="C29" s="10"/>
      <c r="D29" s="10"/>
      <c r="E29" s="10"/>
      <c r="F29" s="99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</row>
    <row r="30" spans="2:25" ht="24.75" customHeight="1">
      <c r="B30" s="100"/>
      <c r="C30" s="10"/>
      <c r="D30" s="10"/>
      <c r="E30" s="10"/>
      <c r="F30" s="99"/>
      <c r="G30" s="103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spans="2:25" ht="24.75" customHeight="1">
      <c r="B31" s="100"/>
      <c r="C31" s="10"/>
      <c r="D31" s="10"/>
      <c r="E31" s="10"/>
      <c r="F31" s="99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spans="2:25" ht="24.75" customHeight="1">
      <c r="B32" s="100"/>
      <c r="C32" s="10"/>
      <c r="D32" s="10"/>
      <c r="E32" s="10"/>
      <c r="F32" s="99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</row>
    <row r="33" spans="2:25" ht="24.75" customHeight="1">
      <c r="B33" s="100"/>
      <c r="C33" s="10"/>
      <c r="D33" s="10"/>
      <c r="E33" s="10"/>
      <c r="F33" s="99"/>
      <c r="G33" s="103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</row>
    <row r="34" spans="2:26" ht="24.75" customHeight="1">
      <c r="B34" s="100"/>
      <c r="C34" s="10"/>
      <c r="D34" s="10"/>
      <c r="E34" s="10"/>
      <c r="F34" s="99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2:25" ht="24.75" customHeight="1">
      <c r="B35" s="100"/>
      <c r="C35" s="10"/>
      <c r="D35" s="10"/>
      <c r="E35" s="10"/>
      <c r="F35" s="99"/>
      <c r="G35" s="10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2:6" ht="24.75" customHeight="1">
      <c r="B36" s="100"/>
      <c r="C36" s="10"/>
      <c r="D36" s="10"/>
      <c r="E36" s="10"/>
      <c r="F36" s="99"/>
    </row>
    <row r="37" spans="2:6" ht="24.75" customHeight="1">
      <c r="B37" s="100"/>
      <c r="C37" s="10"/>
      <c r="D37" s="10"/>
      <c r="E37" s="10"/>
      <c r="F37" s="99"/>
    </row>
    <row r="38" spans="2:25" ht="24.75" customHeight="1">
      <c r="B38" s="100"/>
      <c r="C38" s="10"/>
      <c r="D38" s="10"/>
      <c r="E38" s="10"/>
      <c r="F38" s="99"/>
      <c r="G38" s="103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spans="2:25" ht="24.75" customHeight="1">
      <c r="B39" s="100"/>
      <c r="C39" s="10"/>
      <c r="D39" s="10"/>
      <c r="E39" s="10"/>
      <c r="F39" s="99"/>
      <c r="G39" s="10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2:25" ht="24.75" customHeight="1">
      <c r="B40" s="100"/>
      <c r="C40" s="10"/>
      <c r="D40" s="10"/>
      <c r="E40" s="10"/>
      <c r="F40" s="99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2:25" ht="24.75" customHeight="1">
      <c r="B41" s="100"/>
      <c r="C41" s="10"/>
      <c r="D41" s="10"/>
      <c r="E41" s="10"/>
      <c r="F41" s="99"/>
      <c r="G41" s="10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2:25" ht="24.75" customHeight="1">
      <c r="B42" s="100"/>
      <c r="C42" s="10"/>
      <c r="D42" s="10"/>
      <c r="E42" s="10"/>
      <c r="F42" s="99"/>
      <c r="G42" s="10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2:25" ht="24.75" customHeight="1">
      <c r="B43" s="100"/>
      <c r="C43" s="10"/>
      <c r="D43" s="10"/>
      <c r="E43" s="10"/>
      <c r="F43" s="99"/>
      <c r="G43" s="10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</row>
    <row r="44" spans="2:25" ht="24.75" customHeight="1">
      <c r="B44" s="100"/>
      <c r="C44" s="10"/>
      <c r="D44" s="10"/>
      <c r="E44" s="10"/>
      <c r="F44" s="99"/>
      <c r="G44" s="103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spans="2:25" ht="24.75" customHeight="1">
      <c r="B45" s="100"/>
      <c r="C45" s="10"/>
      <c r="D45" s="10"/>
      <c r="E45" s="10"/>
      <c r="F45" s="99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spans="2:25" ht="24.75" customHeight="1">
      <c r="B46" s="100"/>
      <c r="C46" s="10"/>
      <c r="D46" s="10"/>
      <c r="E46" s="10"/>
      <c r="F46" s="99"/>
      <c r="G46" s="103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</row>
    <row r="47" spans="2:25" ht="24.75" customHeight="1">
      <c r="B47" s="100"/>
      <c r="C47" s="10"/>
      <c r="D47" s="10"/>
      <c r="E47" s="10"/>
      <c r="F47" s="99"/>
      <c r="G47" s="103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</row>
    <row r="48" spans="2:25" ht="24.75" customHeight="1">
      <c r="B48" s="100"/>
      <c r="C48" s="10"/>
      <c r="D48" s="10"/>
      <c r="E48" s="10"/>
      <c r="F48" s="99"/>
      <c r="G48" s="103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spans="2:25" ht="24.75" customHeight="1">
      <c r="B49" s="100"/>
      <c r="C49" s="10"/>
      <c r="D49" s="10"/>
      <c r="E49" s="10"/>
      <c r="F49" s="99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2:6" ht="24.75" customHeight="1">
      <c r="B50" s="100"/>
      <c r="C50" s="10"/>
      <c r="D50" s="10"/>
      <c r="E50" s="10"/>
      <c r="F50" s="99"/>
    </row>
    <row r="51" spans="2:6" ht="24.75" customHeight="1">
      <c r="B51" s="100"/>
      <c r="C51" s="10"/>
      <c r="D51" s="10"/>
      <c r="E51" s="10"/>
      <c r="F51" s="99"/>
    </row>
    <row r="52" spans="2:25" ht="24.75" customHeight="1">
      <c r="B52" s="100"/>
      <c r="C52" s="13"/>
      <c r="D52" s="13"/>
      <c r="E52" s="13"/>
      <c r="F52" s="101"/>
      <c r="G52" s="103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  <row r="53" spans="2:25" ht="24.75" customHeight="1">
      <c r="B53" s="100"/>
      <c r="C53" s="13"/>
      <c r="D53" s="13"/>
      <c r="E53" s="13"/>
      <c r="F53" s="101"/>
      <c r="G53" s="103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</row>
    <row r="54" spans="2:25" ht="24.75" customHeight="1">
      <c r="B54" s="100"/>
      <c r="C54" s="10"/>
      <c r="D54" s="10"/>
      <c r="E54" s="10"/>
      <c r="F54" s="99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</row>
    <row r="55" spans="2:25" ht="24.75" customHeight="1">
      <c r="B55" s="100"/>
      <c r="C55" s="10"/>
      <c r="D55" s="10"/>
      <c r="E55" s="10"/>
      <c r="F55" s="99"/>
      <c r="G55" s="103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</row>
    <row r="56" spans="2:25" ht="24.75" customHeight="1">
      <c r="B56" s="100"/>
      <c r="C56" s="10"/>
      <c r="D56" s="10"/>
      <c r="E56" s="10"/>
      <c r="F56" s="99"/>
      <c r="G56" s="1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</row>
    <row r="57" spans="2:25" ht="24.75" customHeight="1">
      <c r="B57" s="100"/>
      <c r="C57" s="10"/>
      <c r="D57" s="10"/>
      <c r="E57" s="10"/>
      <c r="F57" s="99"/>
      <c r="G57" s="103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</row>
    <row r="58" spans="2:25" ht="24.75" customHeight="1">
      <c r="B58" s="100"/>
      <c r="C58" s="10"/>
      <c r="D58" s="10"/>
      <c r="E58" s="10"/>
      <c r="F58" s="99"/>
      <c r="G58" s="103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spans="2:25" ht="24.75" customHeight="1">
      <c r="B59" s="100"/>
      <c r="C59" s="10"/>
      <c r="D59" s="10"/>
      <c r="E59" s="10"/>
      <c r="F59" s="99"/>
      <c r="G59" s="103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</row>
    <row r="60" spans="2:25" ht="24.75" customHeight="1">
      <c r="B60" s="100"/>
      <c r="C60" s="10"/>
      <c r="D60" s="10"/>
      <c r="E60" s="10"/>
      <c r="F60" s="99"/>
      <c r="G60" s="103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</row>
    <row r="61" spans="2:25" ht="24.75" customHeight="1">
      <c r="B61" s="100"/>
      <c r="C61" s="10"/>
      <c r="D61" s="10"/>
      <c r="E61" s="10"/>
      <c r="F61" s="99"/>
      <c r="G61" s="103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</row>
    <row r="62" spans="2:25" ht="24.75" customHeight="1">
      <c r="B62" s="100"/>
      <c r="C62" s="10"/>
      <c r="D62" s="10"/>
      <c r="E62" s="10"/>
      <c r="F62" s="99"/>
      <c r="G62" s="103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</row>
    <row r="63" spans="2:6" ht="24.75" customHeight="1">
      <c r="B63" s="100"/>
      <c r="C63" s="10"/>
      <c r="D63" s="10"/>
      <c r="E63" s="10"/>
      <c r="F63" s="99"/>
    </row>
    <row r="64" spans="2:6" ht="24.75" customHeight="1">
      <c r="B64" s="100"/>
      <c r="C64" s="10"/>
      <c r="D64" s="10"/>
      <c r="E64" s="10"/>
      <c r="F64" s="99"/>
    </row>
    <row r="65" spans="2:6" ht="24.75" customHeight="1">
      <c r="B65" s="100"/>
      <c r="C65" s="10"/>
      <c r="D65" s="10"/>
      <c r="E65" s="10"/>
      <c r="F65" s="99"/>
    </row>
    <row r="66" spans="2:6" ht="24.75" customHeight="1">
      <c r="B66" s="100"/>
      <c r="C66" s="10"/>
      <c r="D66" s="10"/>
      <c r="E66" s="10"/>
      <c r="F66" s="99"/>
    </row>
    <row r="67" spans="2:6" ht="24.75" customHeight="1">
      <c r="B67" s="100"/>
      <c r="C67" s="10"/>
      <c r="D67" s="10"/>
      <c r="E67" s="10"/>
      <c r="F67" s="99"/>
    </row>
    <row r="68" spans="2:6" ht="24.75" customHeight="1">
      <c r="B68" s="100"/>
      <c r="C68" s="10"/>
      <c r="D68" s="10"/>
      <c r="E68" s="10"/>
      <c r="F68" s="99"/>
    </row>
    <row r="69" spans="2:6" ht="24.75" customHeight="1">
      <c r="B69" s="100"/>
      <c r="C69" s="10"/>
      <c r="D69" s="10"/>
      <c r="E69" s="10"/>
      <c r="F69" s="99"/>
    </row>
    <row r="70" spans="2:6" ht="24.75" customHeight="1">
      <c r="B70" s="100"/>
      <c r="C70" s="10"/>
      <c r="D70" s="10"/>
      <c r="E70" s="10"/>
      <c r="F70" s="99"/>
    </row>
    <row r="71" spans="2:6" ht="24.75" customHeight="1">
      <c r="B71" s="100"/>
      <c r="C71" s="10"/>
      <c r="D71" s="10"/>
      <c r="E71" s="10"/>
      <c r="F71" s="99"/>
    </row>
    <row r="72" spans="2:6" ht="24.75" customHeight="1">
      <c r="B72" s="100"/>
      <c r="C72" s="10"/>
      <c r="D72" s="10"/>
      <c r="E72" s="10"/>
      <c r="F72" s="99"/>
    </row>
    <row r="73" spans="2:6" ht="24.75" customHeight="1">
      <c r="B73" s="100"/>
      <c r="C73" s="10"/>
      <c r="D73" s="10"/>
      <c r="E73" s="10"/>
      <c r="F73" s="99"/>
    </row>
    <row r="74" spans="2:6" ht="24.75" customHeight="1">
      <c r="B74" s="100"/>
      <c r="C74" s="10"/>
      <c r="D74" s="10"/>
      <c r="E74" s="10"/>
      <c r="F74" s="99"/>
    </row>
    <row r="75" spans="2:6" ht="14.25">
      <c r="B75" s="100"/>
      <c r="C75" s="10"/>
      <c r="D75" s="10"/>
      <c r="E75" s="10"/>
      <c r="F75" s="99"/>
    </row>
    <row r="76" spans="2:6" ht="14.25">
      <c r="B76" s="100"/>
      <c r="C76" s="10"/>
      <c r="D76" s="10"/>
      <c r="E76" s="10"/>
      <c r="F76" s="99"/>
    </row>
    <row r="77" spans="2:6" ht="14.25">
      <c r="B77" s="100"/>
      <c r="C77" s="10"/>
      <c r="D77" s="10"/>
      <c r="E77" s="10"/>
      <c r="F77" s="99"/>
    </row>
    <row r="78" spans="2:6" ht="14.25">
      <c r="B78" s="100"/>
      <c r="C78" s="10"/>
      <c r="D78" s="10"/>
      <c r="E78" s="10"/>
      <c r="F78" s="99"/>
    </row>
    <row r="79" spans="2:7" ht="14.25">
      <c r="B79" s="100"/>
      <c r="C79" s="10"/>
      <c r="D79" s="10"/>
      <c r="E79" s="10"/>
      <c r="F79" s="99"/>
      <c r="G79" s="11"/>
    </row>
    <row r="80" spans="2:9" ht="14.25">
      <c r="B80" s="100"/>
      <c r="C80" s="13"/>
      <c r="D80" s="13"/>
      <c r="E80" s="13"/>
      <c r="F80" s="101"/>
      <c r="G80" s="11"/>
      <c r="H80"/>
      <c r="I80"/>
    </row>
    <row r="81" spans="2:9" ht="14.25">
      <c r="B81" s="100"/>
      <c r="C81" s="13"/>
      <c r="D81" s="13"/>
      <c r="E81" s="13"/>
      <c r="F81" s="101"/>
      <c r="G81" s="11"/>
      <c r="H81"/>
      <c r="I81"/>
    </row>
    <row r="82" spans="2:9" ht="14.25">
      <c r="B82" s="100"/>
      <c r="C82" s="10"/>
      <c r="D82" s="10"/>
      <c r="E82" s="10"/>
      <c r="F82" s="99"/>
      <c r="G82" s="11"/>
      <c r="H82"/>
      <c r="I82"/>
    </row>
    <row r="83" spans="1:9" ht="14.25">
      <c r="A83" s="11"/>
      <c r="B83" s="11"/>
      <c r="C83" s="11"/>
      <c r="D83" s="11"/>
      <c r="E83" s="11"/>
      <c r="F83" s="11"/>
      <c r="G83" s="11"/>
      <c r="H83"/>
      <c r="I83"/>
    </row>
    <row r="84" spans="1:26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1"/>
      <c r="B85" s="11"/>
      <c r="C85" s="11"/>
      <c r="D85" s="11"/>
      <c r="E85" s="11"/>
      <c r="F85" s="11"/>
      <c r="G85" s="11"/>
      <c r="H85"/>
      <c r="I85"/>
      <c r="Z85" s="3"/>
    </row>
    <row r="86" spans="1:25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6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1"/>
      <c r="B92" s="11"/>
      <c r="C92" s="11"/>
      <c r="D92" s="11"/>
      <c r="E92" s="11"/>
      <c r="F92" s="11"/>
      <c r="G92" s="11"/>
      <c r="H92"/>
      <c r="I92"/>
      <c r="Z92" s="3"/>
    </row>
    <row r="93" spans="1:25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6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1"/>
      <c r="B100" s="11"/>
      <c r="C100" s="11"/>
      <c r="D100" s="11"/>
      <c r="E100" s="11"/>
      <c r="F100" s="11"/>
      <c r="G100" s="11"/>
      <c r="H100"/>
      <c r="I100"/>
      <c r="Z100" s="3"/>
    </row>
    <row r="101" spans="1:25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Z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03"/>
  <sheetViews>
    <sheetView zoomScale="53" zoomScaleNormal="53" zoomScalePageLayoutView="0" workbookViewId="0" topLeftCell="H1">
      <selection activeCell="H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120"/>
      <c r="G1" s="140"/>
      <c r="H1" s="140"/>
      <c r="I1" s="140"/>
      <c r="J1" s="140"/>
      <c r="K1" s="140"/>
      <c r="L1" s="140"/>
      <c r="M1" s="140"/>
    </row>
    <row r="2" spans="1:9" ht="19.5" customHeight="1">
      <c r="A2" s="137" t="s">
        <v>0</v>
      </c>
      <c r="B2" s="137"/>
      <c r="C2" s="137"/>
      <c r="D2" s="137"/>
      <c r="E2" s="137"/>
      <c r="F2" s="117"/>
      <c r="G2" s="39" t="s">
        <v>37</v>
      </c>
      <c r="H2" s="40"/>
      <c r="I2" s="37"/>
    </row>
    <row r="3" spans="1:23" ht="43.5" customHeight="1">
      <c r="A3" s="137" t="s">
        <v>155</v>
      </c>
      <c r="B3" s="137"/>
      <c r="C3" s="137"/>
      <c r="D3" s="137"/>
      <c r="E3" s="137"/>
      <c r="F3" s="11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148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154</v>
      </c>
      <c r="B4" s="137"/>
      <c r="C4" s="137"/>
      <c r="D4" s="137"/>
      <c r="E4" s="137"/>
      <c r="F4" s="117"/>
      <c r="G4" s="39" t="s">
        <v>38</v>
      </c>
      <c r="H4" s="40"/>
      <c r="I4" s="37"/>
      <c r="K4" s="119" t="s">
        <v>33</v>
      </c>
      <c r="L4" s="119">
        <v>3</v>
      </c>
      <c r="N4" s="118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153</v>
      </c>
      <c r="B5" s="86"/>
      <c r="C5" s="86"/>
      <c r="D5" s="86"/>
      <c r="E5" s="86"/>
      <c r="F5" s="117"/>
      <c r="G5" s="39" t="s">
        <v>31</v>
      </c>
      <c r="H5" s="35">
        <f>3/3*100</f>
        <v>100</v>
      </c>
      <c r="I5" s="37"/>
      <c r="K5" s="116" t="s">
        <v>34</v>
      </c>
      <c r="L5" s="116">
        <v>2</v>
      </c>
      <c r="N5" s="11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114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3/3*100</f>
        <v>100</v>
      </c>
      <c r="I6" s="37"/>
      <c r="K6" s="113" t="s">
        <v>35</v>
      </c>
      <c r="L6" s="113">
        <v>1</v>
      </c>
      <c r="N6" s="112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108" t="s">
        <v>2</v>
      </c>
      <c r="C7" s="111" t="s">
        <v>10</v>
      </c>
      <c r="D7" s="111"/>
      <c r="E7" s="15" t="s">
        <v>10</v>
      </c>
      <c r="F7" s="15"/>
      <c r="G7" s="38" t="s">
        <v>45</v>
      </c>
      <c r="H7" s="48">
        <f>AVERAGE(H5:H6)</f>
        <v>100</v>
      </c>
      <c r="I7" s="41">
        <v>0.6</v>
      </c>
      <c r="K7" s="110" t="s">
        <v>36</v>
      </c>
      <c r="L7" s="110">
        <v>0</v>
      </c>
      <c r="N7" s="109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108" t="s">
        <v>3</v>
      </c>
      <c r="C8" s="15" t="s">
        <v>4</v>
      </c>
      <c r="D8" s="15"/>
      <c r="E8" s="15" t="s">
        <v>12</v>
      </c>
      <c r="F8" s="15"/>
      <c r="G8" s="38" t="s">
        <v>40</v>
      </c>
      <c r="H8" s="39" t="s">
        <v>152</v>
      </c>
      <c r="I8" s="37"/>
    </row>
    <row r="9" spans="2:9" ht="24.75" customHeight="1">
      <c r="B9" s="108" t="s">
        <v>5</v>
      </c>
      <c r="C9" s="15" t="s">
        <v>30</v>
      </c>
      <c r="D9" s="15"/>
      <c r="E9" s="15" t="s">
        <v>30</v>
      </c>
      <c r="F9" s="28"/>
      <c r="H9" s="36"/>
      <c r="I9" s="36"/>
    </row>
    <row r="10" spans="1:25" s="2" customFormat="1" ht="24.75" customHeight="1">
      <c r="A10" s="4"/>
      <c r="B10" s="108" t="s">
        <v>8</v>
      </c>
      <c r="C10" s="15">
        <v>40</v>
      </c>
      <c r="D10" s="98">
        <f>(0.55*40)</f>
        <v>22</v>
      </c>
      <c r="E10" s="9">
        <v>60</v>
      </c>
      <c r="F10" s="33">
        <f>0.55*60</f>
        <v>33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70">
        <v>192105240007</v>
      </c>
      <c r="C11" s="91">
        <v>35</v>
      </c>
      <c r="D11" s="10">
        <f>COUNTIF(C11:C13,"&gt;="&amp;D10)</f>
        <v>3</v>
      </c>
      <c r="E11" s="91">
        <v>59</v>
      </c>
      <c r="F11" s="29">
        <f>COUNTIF(E11:E13,"&gt;="&amp;F10)</f>
        <v>3</v>
      </c>
      <c r="G11" s="23" t="s">
        <v>6</v>
      </c>
      <c r="H11" s="92">
        <v>3</v>
      </c>
      <c r="I11" s="93"/>
      <c r="J11" s="94">
        <v>1</v>
      </c>
      <c r="K11" s="1">
        <v>2</v>
      </c>
      <c r="L11" s="94"/>
      <c r="M11" s="94">
        <v>2</v>
      </c>
      <c r="N11" s="94">
        <v>1</v>
      </c>
      <c r="O11" s="94">
        <v>1</v>
      </c>
      <c r="P11" s="94">
        <v>3</v>
      </c>
      <c r="Q11" s="94">
        <v>1</v>
      </c>
      <c r="R11" s="94"/>
      <c r="S11" s="94">
        <v>1</v>
      </c>
      <c r="T11" s="94">
        <v>3</v>
      </c>
      <c r="U11" s="94">
        <v>3</v>
      </c>
      <c r="V11" s="94">
        <v>3</v>
      </c>
      <c r="W11" s="94">
        <v>3</v>
      </c>
      <c r="X11" s="94">
        <v>3</v>
      </c>
      <c r="Y11" s="94">
        <v>3</v>
      </c>
    </row>
    <row r="12" spans="1:25" ht="24.75" customHeight="1">
      <c r="A12" s="4">
        <v>2</v>
      </c>
      <c r="B12" s="70">
        <v>192105240009</v>
      </c>
      <c r="C12" s="91">
        <v>25</v>
      </c>
      <c r="D12" s="62">
        <f>(3/3)*100</f>
        <v>100</v>
      </c>
      <c r="E12" s="91">
        <v>45</v>
      </c>
      <c r="F12" s="63">
        <f>(3/3)*100</f>
        <v>100</v>
      </c>
      <c r="G12" s="23" t="s">
        <v>7</v>
      </c>
      <c r="H12" s="18">
        <v>3</v>
      </c>
      <c r="I12" s="95"/>
      <c r="J12" s="96">
        <v>1</v>
      </c>
      <c r="K12" s="94">
        <v>2</v>
      </c>
      <c r="L12" s="96"/>
      <c r="M12" s="96">
        <v>2</v>
      </c>
      <c r="N12" s="96">
        <v>1</v>
      </c>
      <c r="O12" s="96">
        <v>1</v>
      </c>
      <c r="P12" s="96">
        <v>2</v>
      </c>
      <c r="Q12" s="96">
        <v>1</v>
      </c>
      <c r="R12" s="96"/>
      <c r="S12" s="96">
        <v>1</v>
      </c>
      <c r="T12" s="96">
        <v>3</v>
      </c>
      <c r="U12" s="96">
        <v>3</v>
      </c>
      <c r="V12" s="96">
        <v>3</v>
      </c>
      <c r="W12" s="96">
        <v>3</v>
      </c>
      <c r="X12" s="96">
        <v>3</v>
      </c>
      <c r="Y12" s="96">
        <v>3</v>
      </c>
    </row>
    <row r="13" spans="1:25" ht="24.75" customHeight="1">
      <c r="A13" s="4">
        <v>3</v>
      </c>
      <c r="B13" s="70">
        <v>192105240013</v>
      </c>
      <c r="C13" s="91">
        <v>27</v>
      </c>
      <c r="D13" s="10"/>
      <c r="E13" s="91">
        <v>44</v>
      </c>
      <c r="F13" s="30"/>
      <c r="G13" s="23" t="s">
        <v>9</v>
      </c>
      <c r="H13" s="18">
        <v>3</v>
      </c>
      <c r="I13" s="95"/>
      <c r="J13" s="96">
        <v>1</v>
      </c>
      <c r="K13" s="96">
        <v>2</v>
      </c>
      <c r="L13" s="96"/>
      <c r="M13" s="96">
        <v>2</v>
      </c>
      <c r="N13" s="96">
        <v>1</v>
      </c>
      <c r="O13" s="96">
        <v>1</v>
      </c>
      <c r="P13" s="96">
        <v>2</v>
      </c>
      <c r="Q13" s="96">
        <v>1</v>
      </c>
      <c r="R13" s="96"/>
      <c r="S13" s="96">
        <v>1</v>
      </c>
      <c r="T13" s="96"/>
      <c r="U13" s="96"/>
      <c r="V13" s="96"/>
      <c r="W13" s="96"/>
      <c r="X13" s="96"/>
      <c r="Y13" s="96"/>
    </row>
    <row r="14" spans="2:25" ht="35.25" customHeight="1">
      <c r="B14" s="121"/>
      <c r="C14" s="122"/>
      <c r="D14" s="122"/>
      <c r="E14" s="122"/>
      <c r="F14" s="123"/>
      <c r="G14" s="130" t="s">
        <v>90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29">
        <v>2</v>
      </c>
      <c r="U14" s="129">
        <v>2</v>
      </c>
      <c r="V14" s="129">
        <v>2</v>
      </c>
      <c r="W14" s="129">
        <v>2</v>
      </c>
      <c r="X14" s="129">
        <v>3</v>
      </c>
      <c r="Y14" s="129">
        <v>3</v>
      </c>
    </row>
    <row r="15" spans="2:25" ht="37.5" customHeight="1">
      <c r="B15" s="121"/>
      <c r="C15" s="122"/>
      <c r="D15" s="122"/>
      <c r="E15" s="122"/>
      <c r="F15" s="123"/>
      <c r="G15" s="24" t="s">
        <v>44</v>
      </c>
      <c r="H15" s="18">
        <f>AVERAGE(H11:H13)</f>
        <v>3</v>
      </c>
      <c r="I15" s="18"/>
      <c r="J15" s="18">
        <f>AVERAGE(J11:J13)</f>
        <v>1</v>
      </c>
      <c r="K15" s="18">
        <f>AVERAGE(K11:K13)</f>
        <v>2</v>
      </c>
      <c r="L15" s="18"/>
      <c r="M15" s="18">
        <f>AVERAGE(M11:M13)</f>
        <v>2</v>
      </c>
      <c r="N15" s="18">
        <f>AVERAGE(N11:N13)</f>
        <v>1</v>
      </c>
      <c r="O15" s="18">
        <f>AVERAGE(O11:O13)</f>
        <v>1</v>
      </c>
      <c r="P15" s="18">
        <v>2</v>
      </c>
      <c r="Q15" s="18">
        <f>AVERAGE(Q11:Q13)</f>
        <v>1</v>
      </c>
      <c r="R15" s="18"/>
      <c r="S15" s="18">
        <f>AVERAGE(S11:S13)</f>
        <v>1</v>
      </c>
      <c r="T15" s="18">
        <f>AVERAGE(T11:T13)</f>
        <v>3</v>
      </c>
      <c r="U15" s="18">
        <v>3</v>
      </c>
      <c r="V15" s="18">
        <f>AVERAGE(V11:V13)</f>
        <v>3</v>
      </c>
      <c r="W15" s="18">
        <v>3</v>
      </c>
      <c r="X15" s="18">
        <v>3</v>
      </c>
      <c r="Y15" s="18">
        <v>3</v>
      </c>
    </row>
    <row r="16" spans="2:25" ht="24.75" customHeight="1">
      <c r="B16" s="121"/>
      <c r="C16" s="122"/>
      <c r="D16" s="122"/>
      <c r="E16" s="122"/>
      <c r="F16" s="123"/>
      <c r="G16" s="47" t="s">
        <v>46</v>
      </c>
      <c r="H16" s="68">
        <f aca="true" t="shared" si="0" ref="H16:S16">(56.25*H15)/100</f>
        <v>1.6875</v>
      </c>
      <c r="I16" s="68">
        <f t="shared" si="0"/>
        <v>0</v>
      </c>
      <c r="J16" s="68">
        <f t="shared" si="0"/>
        <v>0.5625</v>
      </c>
      <c r="K16" s="68">
        <f t="shared" si="0"/>
        <v>1.125</v>
      </c>
      <c r="L16" s="68">
        <f t="shared" si="0"/>
        <v>0</v>
      </c>
      <c r="M16" s="68">
        <f t="shared" si="0"/>
        <v>1.125</v>
      </c>
      <c r="N16" s="68">
        <f t="shared" si="0"/>
        <v>0.5625</v>
      </c>
      <c r="O16" s="68">
        <f t="shared" si="0"/>
        <v>0.5625</v>
      </c>
      <c r="P16" s="68">
        <f t="shared" si="0"/>
        <v>1.125</v>
      </c>
      <c r="Q16" s="68">
        <f t="shared" si="0"/>
        <v>0.5625</v>
      </c>
      <c r="R16" s="68">
        <f t="shared" si="0"/>
        <v>0</v>
      </c>
      <c r="S16" s="68">
        <f t="shared" si="0"/>
        <v>0.5625</v>
      </c>
      <c r="T16" s="68">
        <f aca="true" t="shared" si="1" ref="T16:Y16">(50*T15)/100</f>
        <v>1.5</v>
      </c>
      <c r="U16" s="68">
        <f t="shared" si="1"/>
        <v>1.5</v>
      </c>
      <c r="V16" s="68">
        <f t="shared" si="1"/>
        <v>1.5</v>
      </c>
      <c r="W16" s="68">
        <f t="shared" si="1"/>
        <v>1.5</v>
      </c>
      <c r="X16" s="68">
        <f t="shared" si="1"/>
        <v>1.5</v>
      </c>
      <c r="Y16" s="68">
        <f t="shared" si="1"/>
        <v>1.5</v>
      </c>
    </row>
    <row r="17" spans="2:6" ht="40.5" customHeight="1">
      <c r="B17" s="121"/>
      <c r="C17" s="122"/>
      <c r="D17" s="122"/>
      <c r="E17" s="122"/>
      <c r="F17" s="122"/>
    </row>
    <row r="18" spans="2:6" ht="24.75" customHeight="1">
      <c r="B18" s="121"/>
      <c r="C18" s="122"/>
      <c r="D18" s="122"/>
      <c r="E18" s="122"/>
      <c r="F18" s="124"/>
    </row>
    <row r="19" spans="2:6" ht="24.75" customHeight="1">
      <c r="B19" s="121"/>
      <c r="C19" s="122"/>
      <c r="D19" s="122"/>
      <c r="E19" s="122"/>
      <c r="F19" s="124"/>
    </row>
    <row r="20" spans="2:11" ht="24.75" customHeight="1">
      <c r="B20" s="121"/>
      <c r="C20" s="122"/>
      <c r="D20" s="122"/>
      <c r="E20" s="122"/>
      <c r="F20" s="124"/>
      <c r="J20" s="36"/>
      <c r="K20" s="36"/>
    </row>
    <row r="21" spans="2:17" ht="31.5" customHeight="1">
      <c r="B21" s="121"/>
      <c r="C21" s="122"/>
      <c r="D21" s="122"/>
      <c r="E21" s="122"/>
      <c r="F21" s="124"/>
      <c r="H21" s="107"/>
      <c r="I21" s="139"/>
      <c r="J21" s="139"/>
      <c r="M21" s="36"/>
      <c r="N21" s="36"/>
      <c r="O21" s="36"/>
      <c r="P21" s="36"/>
      <c r="Q21" s="36"/>
    </row>
    <row r="22" spans="2:17" ht="24.75" customHeight="1">
      <c r="B22" s="121"/>
      <c r="C22" s="122"/>
      <c r="D22" s="122"/>
      <c r="E22" s="122"/>
      <c r="F22" s="124"/>
      <c r="H22" s="102"/>
      <c r="I22" s="106"/>
      <c r="J22" s="106"/>
      <c r="M22" s="36"/>
      <c r="N22" s="36"/>
      <c r="O22" s="36"/>
      <c r="P22" s="36"/>
      <c r="Q22" s="36"/>
    </row>
    <row r="23" spans="2:24" ht="24.75" customHeight="1">
      <c r="B23" s="121"/>
      <c r="C23" s="122"/>
      <c r="D23" s="122"/>
      <c r="E23" s="122"/>
      <c r="F23" s="124"/>
      <c r="H23" s="4"/>
      <c r="N23" s="36"/>
      <c r="O23" s="36"/>
      <c r="P23" s="36"/>
      <c r="Q23" s="36"/>
      <c r="R23" s="36"/>
      <c r="X23" s="19"/>
    </row>
    <row r="24" spans="2:24" ht="24.75" customHeight="1">
      <c r="B24" s="121"/>
      <c r="C24" s="122"/>
      <c r="D24" s="122"/>
      <c r="E24" s="122"/>
      <c r="F24" s="124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X24" s="19"/>
    </row>
    <row r="25" spans="2:24" ht="24.75" customHeight="1">
      <c r="B25" s="121"/>
      <c r="C25" s="125"/>
      <c r="D25" s="125"/>
      <c r="E25" s="125"/>
      <c r="F25" s="126"/>
      <c r="G25" s="103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X25" s="19"/>
    </row>
    <row r="26" spans="2:24" ht="24.75" customHeight="1">
      <c r="B26" s="121"/>
      <c r="C26" s="122"/>
      <c r="D26" s="122"/>
      <c r="E26" s="122"/>
      <c r="F26" s="124"/>
      <c r="G26" s="103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X26" s="19"/>
    </row>
    <row r="27" spans="2:24" ht="24.75" customHeight="1">
      <c r="B27" s="121"/>
      <c r="C27" s="122"/>
      <c r="D27" s="122"/>
      <c r="E27" s="122"/>
      <c r="F27" s="124"/>
      <c r="G27" s="10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X27" s="19"/>
    </row>
    <row r="28" spans="2:24" ht="24.75" customHeight="1">
      <c r="B28" s="125"/>
      <c r="C28" s="122"/>
      <c r="D28" s="122"/>
      <c r="E28" s="122"/>
      <c r="F28" s="124"/>
      <c r="G28" s="103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X28" s="19"/>
    </row>
    <row r="29" spans="2:24" ht="24.75" customHeight="1">
      <c r="B29" s="125"/>
      <c r="C29" s="122"/>
      <c r="D29" s="122"/>
      <c r="E29" s="122"/>
      <c r="F29" s="124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X29" s="19"/>
    </row>
    <row r="30" spans="2:24" ht="24.75" customHeight="1">
      <c r="B30" s="125"/>
      <c r="C30" s="122"/>
      <c r="D30" s="122"/>
      <c r="E30" s="122"/>
      <c r="F30" s="124"/>
      <c r="G30" s="103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X30" s="19"/>
    </row>
    <row r="31" spans="2:24" ht="24.75" customHeight="1">
      <c r="B31" s="125"/>
      <c r="C31" s="122"/>
      <c r="D31" s="122"/>
      <c r="E31" s="122"/>
      <c r="F31" s="124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X31" s="19"/>
    </row>
    <row r="32" spans="2:24" ht="24.75" customHeight="1">
      <c r="B32" s="125"/>
      <c r="C32" s="122"/>
      <c r="D32" s="122"/>
      <c r="E32" s="122"/>
      <c r="F32" s="124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X32" s="19"/>
    </row>
    <row r="33" spans="2:24" ht="24.75" customHeight="1">
      <c r="B33" s="125"/>
      <c r="C33" s="122"/>
      <c r="D33" s="122"/>
      <c r="E33" s="122"/>
      <c r="F33" s="124"/>
      <c r="G33" s="103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X33" s="19"/>
    </row>
    <row r="34" spans="2:24" ht="24.75" customHeight="1">
      <c r="B34" s="125"/>
      <c r="C34" s="122"/>
      <c r="D34" s="122"/>
      <c r="E34" s="122"/>
      <c r="F34" s="124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9"/>
    </row>
    <row r="35" spans="2:24" ht="24.75" customHeight="1">
      <c r="B35" s="125"/>
      <c r="C35" s="122"/>
      <c r="D35" s="122"/>
      <c r="E35" s="122"/>
      <c r="F35" s="124"/>
      <c r="G35" s="10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X35" s="19"/>
    </row>
    <row r="36" spans="2:24" ht="24.75" customHeight="1">
      <c r="B36" s="125"/>
      <c r="C36" s="122"/>
      <c r="D36" s="122"/>
      <c r="E36" s="122"/>
      <c r="F36" s="124"/>
      <c r="X36" s="19"/>
    </row>
    <row r="37" spans="2:24" ht="24.75" customHeight="1">
      <c r="B37" s="125"/>
      <c r="C37" s="122"/>
      <c r="D37" s="122"/>
      <c r="E37" s="122"/>
      <c r="F37" s="124"/>
      <c r="X37" s="19"/>
    </row>
    <row r="38" spans="2:24" ht="24.75" customHeight="1">
      <c r="B38" s="125"/>
      <c r="C38" s="122"/>
      <c r="D38" s="122"/>
      <c r="E38" s="122"/>
      <c r="F38" s="124"/>
      <c r="G38" s="103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X38" s="19"/>
    </row>
    <row r="39" spans="2:24" ht="24.75" customHeight="1">
      <c r="B39" s="125"/>
      <c r="C39" s="122"/>
      <c r="D39" s="122"/>
      <c r="E39" s="122"/>
      <c r="F39" s="124"/>
      <c r="G39" s="10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X39" s="19"/>
    </row>
    <row r="40" spans="2:24" ht="24.75" customHeight="1">
      <c r="B40" s="125"/>
      <c r="C40" s="122"/>
      <c r="D40" s="122"/>
      <c r="E40" s="122"/>
      <c r="F40" s="124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X40" s="19"/>
    </row>
    <row r="41" spans="2:24" ht="24.75" customHeight="1">
      <c r="B41" s="125"/>
      <c r="C41" s="122"/>
      <c r="D41" s="122"/>
      <c r="E41" s="122"/>
      <c r="F41" s="124"/>
      <c r="G41" s="10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X41" s="19"/>
    </row>
    <row r="42" spans="2:24" ht="24.75" customHeight="1">
      <c r="B42" s="125"/>
      <c r="C42" s="122"/>
      <c r="D42" s="122"/>
      <c r="E42" s="122"/>
      <c r="F42" s="124"/>
      <c r="G42" s="10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X42" s="19"/>
    </row>
    <row r="43" spans="2:24" ht="24.75" customHeight="1">
      <c r="B43" s="125"/>
      <c r="C43" s="122"/>
      <c r="D43" s="122"/>
      <c r="E43" s="122"/>
      <c r="F43" s="124"/>
      <c r="G43" s="10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X43" s="19"/>
    </row>
    <row r="44" spans="2:24" ht="24.75" customHeight="1">
      <c r="B44" s="125"/>
      <c r="C44" s="122"/>
      <c r="D44" s="122"/>
      <c r="E44" s="122"/>
      <c r="F44" s="124"/>
      <c r="G44" s="103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X44" s="19"/>
    </row>
    <row r="45" spans="2:24" ht="24.75" customHeight="1">
      <c r="B45" s="125"/>
      <c r="C45" s="122"/>
      <c r="D45" s="122"/>
      <c r="E45" s="122"/>
      <c r="F45" s="124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X45" s="19"/>
    </row>
    <row r="46" spans="2:24" ht="24.75" customHeight="1">
      <c r="B46" s="125"/>
      <c r="C46" s="122"/>
      <c r="D46" s="122"/>
      <c r="E46" s="122"/>
      <c r="F46" s="124"/>
      <c r="G46" s="103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X46" s="19"/>
    </row>
    <row r="47" spans="2:24" ht="24.75" customHeight="1">
      <c r="B47" s="125"/>
      <c r="C47" s="122"/>
      <c r="D47" s="122"/>
      <c r="E47" s="122"/>
      <c r="F47" s="124"/>
      <c r="G47" s="103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X47" s="19"/>
    </row>
    <row r="48" spans="2:24" ht="24.75" customHeight="1">
      <c r="B48" s="125"/>
      <c r="C48" s="122"/>
      <c r="D48" s="122"/>
      <c r="E48" s="122"/>
      <c r="F48" s="124"/>
      <c r="G48" s="103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X48" s="19"/>
    </row>
    <row r="49" spans="2:24" ht="24.75" customHeight="1">
      <c r="B49" s="125"/>
      <c r="C49" s="122"/>
      <c r="D49" s="122"/>
      <c r="E49" s="122"/>
      <c r="F49" s="124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X49" s="19"/>
    </row>
    <row r="50" spans="2:24" ht="24.75" customHeight="1">
      <c r="B50" s="125"/>
      <c r="C50" s="122"/>
      <c r="D50" s="122"/>
      <c r="E50" s="122"/>
      <c r="F50" s="124"/>
      <c r="X50" s="19"/>
    </row>
    <row r="51" spans="2:24" ht="24.75" customHeight="1">
      <c r="B51" s="125"/>
      <c r="C51" s="122"/>
      <c r="D51" s="122"/>
      <c r="E51" s="122"/>
      <c r="F51" s="124"/>
      <c r="X51" s="19"/>
    </row>
    <row r="52" spans="2:24" ht="24.75" customHeight="1">
      <c r="B52" s="125"/>
      <c r="C52" s="125"/>
      <c r="D52" s="125"/>
      <c r="E52" s="125"/>
      <c r="F52" s="126"/>
      <c r="G52" s="103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X52" s="19"/>
    </row>
    <row r="53" spans="2:24" ht="24.75" customHeight="1">
      <c r="B53" s="125"/>
      <c r="C53" s="125"/>
      <c r="D53" s="125"/>
      <c r="E53" s="125"/>
      <c r="F53" s="126"/>
      <c r="G53" s="103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X53" s="19"/>
    </row>
    <row r="54" spans="2:24" ht="24.75" customHeight="1">
      <c r="B54" s="125"/>
      <c r="C54" s="122"/>
      <c r="D54" s="122"/>
      <c r="E54" s="122"/>
      <c r="F54" s="124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X54" s="19"/>
    </row>
    <row r="55" spans="2:24" ht="24.75" customHeight="1">
      <c r="B55" s="125"/>
      <c r="C55" s="122"/>
      <c r="D55" s="122"/>
      <c r="E55" s="122"/>
      <c r="F55" s="124"/>
      <c r="G55" s="103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X55" s="19"/>
    </row>
    <row r="56" spans="2:24" ht="24.75" customHeight="1">
      <c r="B56" s="125"/>
      <c r="C56" s="122"/>
      <c r="D56" s="122"/>
      <c r="E56" s="122"/>
      <c r="F56" s="124"/>
      <c r="G56" s="1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X56" s="19"/>
    </row>
    <row r="57" spans="2:24" ht="24.75" customHeight="1">
      <c r="B57" s="125"/>
      <c r="C57" s="122"/>
      <c r="D57" s="122"/>
      <c r="E57" s="122"/>
      <c r="F57" s="124"/>
      <c r="G57" s="103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X57" s="19"/>
    </row>
    <row r="58" spans="2:24" ht="24.75" customHeight="1">
      <c r="B58" s="125"/>
      <c r="C58" s="122"/>
      <c r="D58" s="122"/>
      <c r="E58" s="122"/>
      <c r="F58" s="124"/>
      <c r="G58" s="103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X58" s="19"/>
    </row>
    <row r="59" spans="2:24" ht="24.75" customHeight="1">
      <c r="B59" s="125"/>
      <c r="C59" s="122"/>
      <c r="D59" s="122"/>
      <c r="E59" s="122"/>
      <c r="F59" s="124"/>
      <c r="G59" s="103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X59" s="19"/>
    </row>
    <row r="60" spans="2:24" ht="24.75" customHeight="1">
      <c r="B60" s="125"/>
      <c r="C60" s="122"/>
      <c r="D60" s="122"/>
      <c r="E60" s="122"/>
      <c r="F60" s="124"/>
      <c r="G60" s="103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X60" s="19"/>
    </row>
    <row r="61" spans="2:24" ht="24.75" customHeight="1">
      <c r="B61" s="125"/>
      <c r="C61" s="122"/>
      <c r="D61" s="122"/>
      <c r="E61" s="122"/>
      <c r="F61" s="124"/>
      <c r="G61" s="103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X61" s="19"/>
    </row>
    <row r="62" spans="2:24" ht="24.75" customHeight="1">
      <c r="B62" s="125"/>
      <c r="C62" s="122"/>
      <c r="D62" s="122"/>
      <c r="E62" s="122"/>
      <c r="F62" s="124"/>
      <c r="G62" s="103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X62" s="19"/>
    </row>
    <row r="63" spans="2:24" ht="24.75" customHeight="1">
      <c r="B63" s="125"/>
      <c r="C63" s="122"/>
      <c r="D63" s="122"/>
      <c r="E63" s="122"/>
      <c r="F63" s="124"/>
      <c r="X63" s="19"/>
    </row>
    <row r="64" spans="2:24" ht="24.75" customHeight="1">
      <c r="B64" s="125"/>
      <c r="C64" s="122"/>
      <c r="D64" s="122"/>
      <c r="E64" s="122"/>
      <c r="F64" s="124"/>
      <c r="X64" s="19"/>
    </row>
    <row r="65" spans="2:24" ht="24.75" customHeight="1">
      <c r="B65" s="125"/>
      <c r="C65" s="122"/>
      <c r="D65" s="122"/>
      <c r="E65" s="122"/>
      <c r="F65" s="124"/>
      <c r="X65" s="19"/>
    </row>
    <row r="66" spans="2:24" ht="24.75" customHeight="1">
      <c r="B66" s="125"/>
      <c r="C66" s="122"/>
      <c r="D66" s="122"/>
      <c r="E66" s="122"/>
      <c r="F66" s="124"/>
      <c r="X66" s="19"/>
    </row>
    <row r="67" spans="2:24" ht="24.75" customHeight="1">
      <c r="B67" s="125"/>
      <c r="C67" s="122"/>
      <c r="D67" s="122"/>
      <c r="E67" s="122"/>
      <c r="F67" s="124"/>
      <c r="X67" s="19"/>
    </row>
    <row r="68" spans="2:24" ht="24.75" customHeight="1">
      <c r="B68" s="125"/>
      <c r="C68" s="122"/>
      <c r="D68" s="122"/>
      <c r="E68" s="122"/>
      <c r="F68" s="124"/>
      <c r="X68" s="19"/>
    </row>
    <row r="69" spans="2:24" ht="24.75" customHeight="1">
      <c r="B69" s="125"/>
      <c r="C69" s="122"/>
      <c r="D69" s="122"/>
      <c r="E69" s="122"/>
      <c r="F69" s="124"/>
      <c r="X69" s="19"/>
    </row>
    <row r="70" spans="2:24" ht="24.75" customHeight="1">
      <c r="B70" s="125"/>
      <c r="C70" s="122"/>
      <c r="D70" s="122"/>
      <c r="E70" s="122"/>
      <c r="F70" s="124"/>
      <c r="X70" s="19"/>
    </row>
    <row r="71" spans="2:24" ht="24.75" customHeight="1">
      <c r="B71" s="125"/>
      <c r="C71" s="122"/>
      <c r="D71" s="122"/>
      <c r="E71" s="122"/>
      <c r="F71" s="124"/>
      <c r="X71" s="19"/>
    </row>
    <row r="72" spans="2:24" ht="24.75" customHeight="1">
      <c r="B72" s="125"/>
      <c r="C72" s="122"/>
      <c r="D72" s="122"/>
      <c r="E72" s="122"/>
      <c r="F72" s="124"/>
      <c r="X72" s="19"/>
    </row>
    <row r="73" spans="2:24" ht="24.75" customHeight="1">
      <c r="B73" s="125"/>
      <c r="C73" s="122"/>
      <c r="D73" s="122"/>
      <c r="E73" s="122"/>
      <c r="F73" s="124"/>
      <c r="X73" s="19"/>
    </row>
    <row r="74" spans="2:24" ht="24.75" customHeight="1">
      <c r="B74" s="125"/>
      <c r="C74" s="122"/>
      <c r="D74" s="122"/>
      <c r="E74" s="122"/>
      <c r="F74" s="124"/>
      <c r="X74" s="19"/>
    </row>
    <row r="75" spans="2:24" ht="24.75" customHeight="1">
      <c r="B75" s="125"/>
      <c r="C75" s="122"/>
      <c r="D75" s="122"/>
      <c r="E75" s="122"/>
      <c r="F75" s="124"/>
      <c r="X75" s="19"/>
    </row>
    <row r="76" spans="2:24" ht="24.75" customHeight="1">
      <c r="B76" s="125"/>
      <c r="C76" s="122"/>
      <c r="D76" s="122"/>
      <c r="E76" s="122"/>
      <c r="F76" s="124"/>
      <c r="X76" s="19"/>
    </row>
    <row r="77" spans="2:24" ht="24.75" customHeight="1">
      <c r="B77" s="125"/>
      <c r="C77" s="122"/>
      <c r="D77" s="122"/>
      <c r="E77" s="122"/>
      <c r="F77" s="124"/>
      <c r="X77" s="19"/>
    </row>
    <row r="78" spans="2:24" ht="24.75" customHeight="1">
      <c r="B78" s="125"/>
      <c r="C78" s="122"/>
      <c r="D78" s="122"/>
      <c r="E78" s="122"/>
      <c r="F78" s="124"/>
      <c r="X78" s="19"/>
    </row>
    <row r="79" spans="2:24" ht="24.75" customHeight="1">
      <c r="B79" s="125"/>
      <c r="C79" s="122"/>
      <c r="D79" s="122"/>
      <c r="E79" s="122"/>
      <c r="F79" s="124"/>
      <c r="G79" s="11"/>
      <c r="X79" s="19"/>
    </row>
    <row r="80" spans="2:24" ht="24.75" customHeight="1">
      <c r="B80" s="125"/>
      <c r="C80" s="125"/>
      <c r="D80" s="125"/>
      <c r="E80" s="125"/>
      <c r="F80" s="126"/>
      <c r="G80" s="11"/>
      <c r="H80"/>
      <c r="I80"/>
      <c r="X80" s="19"/>
    </row>
    <row r="81" spans="2:24" ht="24.75" customHeight="1">
      <c r="B81" s="125"/>
      <c r="C81" s="125"/>
      <c r="D81" s="125"/>
      <c r="E81" s="125"/>
      <c r="F81" s="126"/>
      <c r="G81" s="11"/>
      <c r="H81"/>
      <c r="I81"/>
      <c r="X81" s="19"/>
    </row>
    <row r="82" spans="2:24" ht="14.25">
      <c r="B82" s="125"/>
      <c r="C82" s="122"/>
      <c r="D82" s="122"/>
      <c r="E82" s="122"/>
      <c r="F82" s="124"/>
      <c r="G82" s="11"/>
      <c r="H82"/>
      <c r="I82"/>
      <c r="X82" s="19"/>
    </row>
    <row r="83" spans="1:23" s="3" customFormat="1" ht="15">
      <c r="A83" s="11"/>
      <c r="B83" s="11"/>
      <c r="C83" s="17"/>
      <c r="D83" s="17"/>
      <c r="E83" s="17"/>
      <c r="F83" s="17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6"/>
      <c r="D85" s="16"/>
      <c r="E85" s="16"/>
      <c r="F85" s="16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G1">
      <selection activeCell="Y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120"/>
      <c r="G1" s="140"/>
      <c r="H1" s="140"/>
      <c r="I1" s="140"/>
      <c r="J1" s="140"/>
      <c r="K1" s="140"/>
      <c r="L1" s="140"/>
      <c r="M1" s="140"/>
    </row>
    <row r="2" spans="1:9" ht="19.5" customHeight="1">
      <c r="A2" s="137" t="s">
        <v>0</v>
      </c>
      <c r="B2" s="137"/>
      <c r="C2" s="137"/>
      <c r="D2" s="137"/>
      <c r="E2" s="137"/>
      <c r="F2" s="117"/>
      <c r="G2" s="39" t="s">
        <v>37</v>
      </c>
      <c r="H2" s="40"/>
      <c r="I2" s="37"/>
    </row>
    <row r="3" spans="1:23" ht="43.5" customHeight="1">
      <c r="A3" s="137" t="s">
        <v>157</v>
      </c>
      <c r="B3" s="137"/>
      <c r="C3" s="137"/>
      <c r="D3" s="137"/>
      <c r="E3" s="137"/>
      <c r="F3" s="11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148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158</v>
      </c>
      <c r="B4" s="137"/>
      <c r="C4" s="137"/>
      <c r="D4" s="137"/>
      <c r="E4" s="137"/>
      <c r="F4" s="117"/>
      <c r="G4" s="39" t="s">
        <v>38</v>
      </c>
      <c r="H4" s="40"/>
      <c r="I4" s="37"/>
      <c r="K4" s="119" t="s">
        <v>33</v>
      </c>
      <c r="L4" s="119">
        <v>3</v>
      </c>
      <c r="N4" s="118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159</v>
      </c>
      <c r="B5" s="86"/>
      <c r="C5" s="86"/>
      <c r="D5" s="86"/>
      <c r="E5" s="86"/>
      <c r="F5" s="117"/>
      <c r="G5" s="39" t="s">
        <v>31</v>
      </c>
      <c r="H5" s="35">
        <f>(3/3)*100</f>
        <v>100</v>
      </c>
      <c r="I5" s="37"/>
      <c r="K5" s="116" t="s">
        <v>34</v>
      </c>
      <c r="L5" s="116">
        <v>2</v>
      </c>
      <c r="N5" s="11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114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(1/3)*100</f>
        <v>33.33333333333333</v>
      </c>
      <c r="I6" s="37"/>
      <c r="K6" s="113" t="s">
        <v>35</v>
      </c>
      <c r="L6" s="113">
        <v>1</v>
      </c>
      <c r="N6" s="112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108" t="s">
        <v>2</v>
      </c>
      <c r="C7" s="111" t="s">
        <v>10</v>
      </c>
      <c r="D7" s="111"/>
      <c r="E7" s="15" t="s">
        <v>10</v>
      </c>
      <c r="F7" s="15"/>
      <c r="G7" s="38" t="s">
        <v>45</v>
      </c>
      <c r="H7" s="48">
        <f>AVERAGE(H5:H6)</f>
        <v>66.66666666666666</v>
      </c>
      <c r="I7" s="41">
        <v>0.6</v>
      </c>
      <c r="K7" s="110" t="s">
        <v>36</v>
      </c>
      <c r="L7" s="110">
        <v>0</v>
      </c>
      <c r="N7" s="109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108" t="s">
        <v>3</v>
      </c>
      <c r="C8" s="15" t="s">
        <v>4</v>
      </c>
      <c r="D8" s="15"/>
      <c r="E8" s="15" t="s">
        <v>12</v>
      </c>
      <c r="F8" s="15"/>
      <c r="G8" s="38" t="s">
        <v>40</v>
      </c>
      <c r="H8" s="39" t="s">
        <v>152</v>
      </c>
      <c r="I8" s="37"/>
    </row>
    <row r="9" spans="2:9" ht="24.75" customHeight="1">
      <c r="B9" s="108" t="s">
        <v>5</v>
      </c>
      <c r="C9" s="15" t="s">
        <v>30</v>
      </c>
      <c r="D9" s="15"/>
      <c r="E9" s="15" t="s">
        <v>30</v>
      </c>
      <c r="F9" s="28"/>
      <c r="H9" s="36"/>
      <c r="I9" s="36"/>
    </row>
    <row r="10" spans="2:25" ht="24.75" customHeight="1">
      <c r="B10" s="108" t="s">
        <v>8</v>
      </c>
      <c r="C10" s="15">
        <v>40</v>
      </c>
      <c r="D10" s="98">
        <f>(0.55*40)</f>
        <v>22</v>
      </c>
      <c r="E10" s="9">
        <v>70</v>
      </c>
      <c r="F10" s="33">
        <f>0.55*70</f>
        <v>38.5</v>
      </c>
      <c r="G10" s="20"/>
      <c r="H10" s="127" t="s">
        <v>11</v>
      </c>
      <c r="I10" s="127" t="s">
        <v>13</v>
      </c>
      <c r="J10" s="128" t="s">
        <v>14</v>
      </c>
      <c r="K10" s="128" t="s">
        <v>15</v>
      </c>
      <c r="L10" s="128" t="s">
        <v>16</v>
      </c>
      <c r="M10" s="128" t="s">
        <v>17</v>
      </c>
      <c r="N10" s="128" t="s">
        <v>18</v>
      </c>
      <c r="O10" s="128" t="s">
        <v>19</v>
      </c>
      <c r="P10" s="128" t="s">
        <v>20</v>
      </c>
      <c r="Q10" s="12" t="s">
        <v>21</v>
      </c>
      <c r="R10" s="128" t="s">
        <v>156</v>
      </c>
      <c r="S10" s="128" t="s">
        <v>22</v>
      </c>
      <c r="T10" s="128" t="s">
        <v>92</v>
      </c>
      <c r="U10" s="128" t="s">
        <v>93</v>
      </c>
      <c r="V10" s="128" t="s">
        <v>75</v>
      </c>
      <c r="W10" s="128" t="s">
        <v>23</v>
      </c>
      <c r="X10" s="128" t="s">
        <v>24</v>
      </c>
      <c r="Y10" s="128" t="s">
        <v>25</v>
      </c>
    </row>
    <row r="11" spans="1:25" ht="24.75" customHeight="1">
      <c r="A11" s="4">
        <v>1</v>
      </c>
      <c r="B11" s="70">
        <v>192105240007</v>
      </c>
      <c r="C11" s="71">
        <v>36</v>
      </c>
      <c r="D11" s="10">
        <f>COUNTIF(C11:C13,"&gt;="&amp;D10)</f>
        <v>3</v>
      </c>
      <c r="E11" s="71">
        <v>49</v>
      </c>
      <c r="F11" s="29">
        <f>COUNTIF(E11:E13,"&gt;="&amp;F10)</f>
        <v>1</v>
      </c>
      <c r="G11" s="23" t="s">
        <v>6</v>
      </c>
      <c r="H11" s="39">
        <v>3</v>
      </c>
      <c r="I11" s="39">
        <v>1</v>
      </c>
      <c r="J11" s="37">
        <v>2</v>
      </c>
      <c r="K11" s="37">
        <v>1</v>
      </c>
      <c r="L11" s="37"/>
      <c r="M11" s="37">
        <v>3</v>
      </c>
      <c r="N11" s="37">
        <v>2</v>
      </c>
      <c r="O11" s="37">
        <v>1</v>
      </c>
      <c r="P11" s="37">
        <v>3</v>
      </c>
      <c r="Q11" s="37"/>
      <c r="R11" s="37">
        <v>1</v>
      </c>
      <c r="S11" s="37">
        <v>2</v>
      </c>
      <c r="T11" s="37">
        <v>2</v>
      </c>
      <c r="U11" s="37"/>
      <c r="V11" s="37">
        <v>2</v>
      </c>
      <c r="W11" s="37">
        <v>2</v>
      </c>
      <c r="X11" s="37">
        <v>2</v>
      </c>
      <c r="Y11" s="37">
        <v>1</v>
      </c>
    </row>
    <row r="12" spans="1:25" ht="24.75" customHeight="1">
      <c r="A12" s="4">
        <v>2</v>
      </c>
      <c r="B12" s="70">
        <v>192105240009</v>
      </c>
      <c r="C12" s="71">
        <v>31</v>
      </c>
      <c r="D12" s="62">
        <f>(3/3)*100</f>
        <v>100</v>
      </c>
      <c r="E12" s="71">
        <v>28</v>
      </c>
      <c r="F12" s="63">
        <f>(1/3)*100</f>
        <v>33.33333333333333</v>
      </c>
      <c r="G12" s="23" t="s">
        <v>7</v>
      </c>
      <c r="H12" s="79">
        <v>3</v>
      </c>
      <c r="I12" s="79">
        <v>1</v>
      </c>
      <c r="J12" s="37">
        <v>2</v>
      </c>
      <c r="K12" s="37">
        <v>1</v>
      </c>
      <c r="L12" s="37"/>
      <c r="M12" s="37">
        <v>3</v>
      </c>
      <c r="N12" s="37">
        <v>2</v>
      </c>
      <c r="O12" s="37">
        <v>1</v>
      </c>
      <c r="P12" s="37">
        <v>2</v>
      </c>
      <c r="Q12" s="37"/>
      <c r="R12" s="37"/>
      <c r="S12" s="37">
        <v>2</v>
      </c>
      <c r="T12" s="37">
        <v>2</v>
      </c>
      <c r="U12" s="37">
        <v>3</v>
      </c>
      <c r="V12" s="37">
        <v>2</v>
      </c>
      <c r="W12" s="37">
        <v>2</v>
      </c>
      <c r="X12" s="37">
        <v>2</v>
      </c>
      <c r="Y12" s="37">
        <v>1</v>
      </c>
    </row>
    <row r="13" spans="1:25" ht="24.75" customHeight="1">
      <c r="A13" s="4">
        <v>3</v>
      </c>
      <c r="B13" s="70">
        <v>192105240013</v>
      </c>
      <c r="C13" s="71">
        <v>24</v>
      </c>
      <c r="D13" s="10"/>
      <c r="E13" s="71">
        <v>24</v>
      </c>
      <c r="F13" s="30"/>
      <c r="G13" s="130" t="s">
        <v>9</v>
      </c>
      <c r="H13" s="79">
        <v>3</v>
      </c>
      <c r="I13" s="79">
        <v>1</v>
      </c>
      <c r="J13" s="37">
        <v>2</v>
      </c>
      <c r="K13" s="37">
        <v>2</v>
      </c>
      <c r="L13" s="37"/>
      <c r="M13" s="37"/>
      <c r="N13" s="37">
        <v>2</v>
      </c>
      <c r="O13" s="37">
        <v>1</v>
      </c>
      <c r="P13" s="37"/>
      <c r="Q13" s="37">
        <v>2</v>
      </c>
      <c r="R13" s="37">
        <v>1</v>
      </c>
      <c r="S13" s="37">
        <v>2</v>
      </c>
      <c r="T13" s="37">
        <v>3</v>
      </c>
      <c r="U13" s="37"/>
      <c r="V13" s="37">
        <v>2</v>
      </c>
      <c r="W13" s="37">
        <v>2</v>
      </c>
      <c r="X13" s="37">
        <v>2</v>
      </c>
      <c r="Y13" s="37">
        <v>1</v>
      </c>
    </row>
    <row r="14" spans="1:25" ht="35.25" customHeight="1">
      <c r="A14" s="8"/>
      <c r="B14" s="121"/>
      <c r="C14" s="122"/>
      <c r="D14" s="122"/>
      <c r="E14" s="122"/>
      <c r="F14" s="123"/>
      <c r="G14" s="130" t="s">
        <v>90</v>
      </c>
      <c r="H14" s="79">
        <v>3</v>
      </c>
      <c r="I14" s="79">
        <v>1</v>
      </c>
      <c r="J14" s="37">
        <v>2</v>
      </c>
      <c r="K14" s="37">
        <v>2</v>
      </c>
      <c r="L14" s="37"/>
      <c r="M14" s="37">
        <v>3</v>
      </c>
      <c r="N14" s="37">
        <v>2</v>
      </c>
      <c r="O14" s="37">
        <v>1</v>
      </c>
      <c r="P14" s="37">
        <v>3</v>
      </c>
      <c r="Q14" s="37">
        <v>2</v>
      </c>
      <c r="R14" s="37">
        <v>1</v>
      </c>
      <c r="S14" s="37">
        <v>2</v>
      </c>
      <c r="T14" s="37">
        <v>3</v>
      </c>
      <c r="U14" s="37">
        <v>3</v>
      </c>
      <c r="V14" s="37"/>
      <c r="W14" s="37">
        <v>2</v>
      </c>
      <c r="X14" s="37">
        <v>2</v>
      </c>
      <c r="Y14" s="37">
        <v>1</v>
      </c>
    </row>
    <row r="15" spans="1:25" ht="37.5" customHeight="1">
      <c r="A15" s="8"/>
      <c r="B15" s="121"/>
      <c r="C15" s="122"/>
      <c r="D15" s="122"/>
      <c r="E15" s="122"/>
      <c r="F15" s="123"/>
      <c r="G15" s="24" t="s">
        <v>44</v>
      </c>
      <c r="H15" s="18">
        <f>AVERAGE(H11:H14)</f>
        <v>3</v>
      </c>
      <c r="I15" s="18">
        <f aca="true" t="shared" si="0" ref="I15:Y15">AVERAGE(I11:I14)</f>
        <v>1</v>
      </c>
      <c r="J15" s="18">
        <f t="shared" si="0"/>
        <v>2</v>
      </c>
      <c r="K15" s="18">
        <f t="shared" si="0"/>
        <v>1.5</v>
      </c>
      <c r="L15" s="18"/>
      <c r="M15" s="18">
        <f t="shared" si="0"/>
        <v>3</v>
      </c>
      <c r="N15" s="18">
        <f t="shared" si="0"/>
        <v>2</v>
      </c>
      <c r="O15" s="18">
        <f t="shared" si="0"/>
        <v>1</v>
      </c>
      <c r="P15" s="18">
        <f t="shared" si="0"/>
        <v>2.6666666666666665</v>
      </c>
      <c r="Q15" s="18">
        <f t="shared" si="0"/>
        <v>2</v>
      </c>
      <c r="R15" s="18">
        <f t="shared" si="0"/>
        <v>1</v>
      </c>
      <c r="S15" s="18">
        <f t="shared" si="0"/>
        <v>2</v>
      </c>
      <c r="T15" s="18">
        <f t="shared" si="0"/>
        <v>2.5</v>
      </c>
      <c r="U15" s="18">
        <f t="shared" si="0"/>
        <v>3</v>
      </c>
      <c r="V15" s="18">
        <f t="shared" si="0"/>
        <v>2</v>
      </c>
      <c r="W15" s="18">
        <f t="shared" si="0"/>
        <v>2</v>
      </c>
      <c r="X15" s="18">
        <f t="shared" si="0"/>
        <v>2</v>
      </c>
      <c r="Y15" s="18">
        <f t="shared" si="0"/>
        <v>1</v>
      </c>
    </row>
    <row r="16" spans="1:25" ht="24.75" customHeight="1">
      <c r="A16" s="8"/>
      <c r="B16" s="121"/>
      <c r="C16" s="122"/>
      <c r="D16" s="122"/>
      <c r="E16" s="122"/>
      <c r="F16" s="123"/>
      <c r="G16" s="47" t="s">
        <v>46</v>
      </c>
      <c r="H16" s="68">
        <f>(56.25*H15)/100</f>
        <v>1.6875</v>
      </c>
      <c r="I16" s="68">
        <f aca="true" t="shared" si="1" ref="I16:W16">(56.25*I15)/100</f>
        <v>0.5625</v>
      </c>
      <c r="J16" s="68">
        <f t="shared" si="1"/>
        <v>1.125</v>
      </c>
      <c r="K16" s="68">
        <f t="shared" si="1"/>
        <v>0.84375</v>
      </c>
      <c r="L16" s="68">
        <f t="shared" si="1"/>
        <v>0</v>
      </c>
      <c r="M16" s="68">
        <f t="shared" si="1"/>
        <v>1.6875</v>
      </c>
      <c r="N16" s="68">
        <f t="shared" si="1"/>
        <v>1.125</v>
      </c>
      <c r="O16" s="68">
        <f t="shared" si="1"/>
        <v>0.5625</v>
      </c>
      <c r="P16" s="68">
        <f t="shared" si="1"/>
        <v>1.5</v>
      </c>
      <c r="Q16" s="68">
        <f t="shared" si="1"/>
        <v>1.125</v>
      </c>
      <c r="R16" s="68">
        <f t="shared" si="1"/>
        <v>0.5625</v>
      </c>
      <c r="S16" s="68">
        <f t="shared" si="1"/>
        <v>1.125</v>
      </c>
      <c r="T16" s="68">
        <f t="shared" si="1"/>
        <v>1.40625</v>
      </c>
      <c r="U16" s="68">
        <f t="shared" si="1"/>
        <v>1.6875</v>
      </c>
      <c r="V16" s="68">
        <f t="shared" si="1"/>
        <v>1.125</v>
      </c>
      <c r="W16" s="68">
        <f t="shared" si="1"/>
        <v>1.125</v>
      </c>
      <c r="X16" s="68">
        <f>(56.25*X15)/100</f>
        <v>1.125</v>
      </c>
      <c r="Y16" s="68">
        <f>(56.25*Y15)/100</f>
        <v>0.5625</v>
      </c>
    </row>
    <row r="17" spans="1:6" ht="40.5" customHeight="1">
      <c r="A17" s="8"/>
      <c r="B17" s="121"/>
      <c r="C17" s="122"/>
      <c r="D17" s="122"/>
      <c r="E17" s="122"/>
      <c r="F17" s="122"/>
    </row>
    <row r="18" spans="1:6" ht="24.75" customHeight="1">
      <c r="A18" s="8"/>
      <c r="B18" s="121"/>
      <c r="C18" s="122"/>
      <c r="D18" s="122"/>
      <c r="E18" s="122"/>
      <c r="F18" s="124"/>
    </row>
    <row r="19" spans="1:6" ht="24.75" customHeight="1">
      <c r="A19" s="8"/>
      <c r="B19" s="121"/>
      <c r="C19" s="122"/>
      <c r="D19" s="122"/>
      <c r="E19" s="122"/>
      <c r="F19" s="124"/>
    </row>
    <row r="20" spans="1:11" ht="24.75" customHeight="1">
      <c r="A20" s="8"/>
      <c r="B20" s="121"/>
      <c r="C20" s="122"/>
      <c r="D20" s="122"/>
      <c r="E20" s="122"/>
      <c r="F20" s="124"/>
      <c r="J20" s="36"/>
      <c r="K20" s="36"/>
    </row>
    <row r="21" spans="1:17" ht="31.5" customHeight="1">
      <c r="A21" s="8"/>
      <c r="B21" s="121"/>
      <c r="C21" s="122"/>
      <c r="D21" s="122"/>
      <c r="E21" s="122"/>
      <c r="F21" s="124"/>
      <c r="H21" s="107"/>
      <c r="I21" s="139"/>
      <c r="J21" s="139"/>
      <c r="M21" s="36"/>
      <c r="N21" s="36"/>
      <c r="O21" s="36"/>
      <c r="P21" s="36"/>
      <c r="Q21" s="36"/>
    </row>
    <row r="22" spans="1:17" ht="24.75" customHeight="1">
      <c r="A22" s="8"/>
      <c r="B22" s="121"/>
      <c r="C22" s="122"/>
      <c r="D22" s="122"/>
      <c r="E22" s="122"/>
      <c r="F22" s="124"/>
      <c r="H22" s="102"/>
      <c r="I22" s="106"/>
      <c r="J22" s="106"/>
      <c r="M22" s="36"/>
      <c r="N22" s="36"/>
      <c r="O22" s="36"/>
      <c r="P22" s="36"/>
      <c r="Q22" s="36"/>
    </row>
    <row r="23" spans="1:18" ht="24.75" customHeight="1">
      <c r="A23" s="8"/>
      <c r="B23" s="121"/>
      <c r="C23" s="122"/>
      <c r="D23" s="122"/>
      <c r="E23" s="122"/>
      <c r="F23" s="124"/>
      <c r="H23" s="4"/>
      <c r="N23" s="36"/>
      <c r="O23" s="36"/>
      <c r="P23" s="36"/>
      <c r="Q23" s="36"/>
      <c r="R23" s="36"/>
    </row>
    <row r="24" spans="1:22" ht="24.75" customHeight="1">
      <c r="A24" s="8"/>
      <c r="B24" s="121"/>
      <c r="C24" s="122"/>
      <c r="D24" s="122"/>
      <c r="E24" s="122"/>
      <c r="F24" s="124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24.75" customHeight="1">
      <c r="A25" s="8"/>
      <c r="B25" s="121"/>
      <c r="C25" s="125"/>
      <c r="D25" s="125"/>
      <c r="E25" s="125"/>
      <c r="F25" s="126"/>
      <c r="G25" s="103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24.75" customHeight="1">
      <c r="A26" s="8"/>
      <c r="B26" s="121"/>
      <c r="C26" s="122"/>
      <c r="D26" s="122"/>
      <c r="E26" s="122"/>
      <c r="F26" s="124"/>
      <c r="G26" s="103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24.75" customHeight="1">
      <c r="A27" s="8"/>
      <c r="B27" s="121"/>
      <c r="C27" s="122"/>
      <c r="D27" s="122"/>
      <c r="E27" s="122"/>
      <c r="F27" s="124"/>
      <c r="G27" s="10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24.75" customHeight="1">
      <c r="A28" s="8"/>
      <c r="B28" s="125"/>
      <c r="C28" s="122"/>
      <c r="D28" s="122"/>
      <c r="E28" s="122"/>
      <c r="F28" s="124"/>
      <c r="G28" s="103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24.75" customHeight="1">
      <c r="A29" s="8"/>
      <c r="B29" s="125"/>
      <c r="C29" s="122"/>
      <c r="D29" s="122"/>
      <c r="E29" s="122"/>
      <c r="F29" s="124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24.75" customHeight="1">
      <c r="A30" s="8"/>
      <c r="B30" s="125"/>
      <c r="C30" s="122"/>
      <c r="D30" s="122"/>
      <c r="E30" s="122"/>
      <c r="F30" s="124"/>
      <c r="G30" s="103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24.75" customHeight="1">
      <c r="A31" s="8"/>
      <c r="B31" s="125"/>
      <c r="C31" s="122"/>
      <c r="D31" s="122"/>
      <c r="E31" s="122"/>
      <c r="F31" s="124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24.75" customHeight="1">
      <c r="A32" s="8"/>
      <c r="B32" s="125"/>
      <c r="C32" s="122"/>
      <c r="D32" s="122"/>
      <c r="E32" s="122"/>
      <c r="F32" s="124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2" ht="24.75" customHeight="1">
      <c r="A33" s="8"/>
      <c r="B33" s="125"/>
      <c r="C33" s="122"/>
      <c r="D33" s="122"/>
      <c r="E33" s="122"/>
      <c r="F33" s="124"/>
      <c r="G33" s="103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3" ht="24.75" customHeight="1">
      <c r="A34" s="8"/>
      <c r="B34" s="125"/>
      <c r="C34" s="122"/>
      <c r="D34" s="122"/>
      <c r="E34" s="122"/>
      <c r="F34" s="124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2" ht="24.75" customHeight="1">
      <c r="A35" s="8"/>
      <c r="B35" s="125"/>
      <c r="C35" s="122"/>
      <c r="D35" s="122"/>
      <c r="E35" s="122"/>
      <c r="F35" s="124"/>
      <c r="G35" s="10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6" ht="24.75" customHeight="1">
      <c r="A36" s="8"/>
      <c r="B36" s="125"/>
      <c r="C36" s="122"/>
      <c r="D36" s="122"/>
      <c r="E36" s="122"/>
      <c r="F36" s="124"/>
    </row>
    <row r="37" spans="1:6" ht="24.75" customHeight="1">
      <c r="A37" s="8"/>
      <c r="B37" s="125"/>
      <c r="C37" s="122"/>
      <c r="D37" s="122"/>
      <c r="E37" s="122"/>
      <c r="F37" s="124"/>
    </row>
    <row r="38" spans="1:22" ht="24.75" customHeight="1">
      <c r="A38" s="8"/>
      <c r="B38" s="125"/>
      <c r="C38" s="122"/>
      <c r="D38" s="122"/>
      <c r="E38" s="122"/>
      <c r="F38" s="124"/>
      <c r="G38" s="103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2" ht="24.75" customHeight="1">
      <c r="A39" s="8"/>
      <c r="B39" s="125"/>
      <c r="C39" s="122"/>
      <c r="D39" s="122"/>
      <c r="E39" s="122"/>
      <c r="F39" s="124"/>
      <c r="G39" s="10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 ht="24.75" customHeight="1">
      <c r="A40" s="8"/>
      <c r="B40" s="125"/>
      <c r="C40" s="122"/>
      <c r="D40" s="122"/>
      <c r="E40" s="122"/>
      <c r="F40" s="124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2" ht="24.75" customHeight="1">
      <c r="A41" s="8"/>
      <c r="B41" s="125"/>
      <c r="C41" s="122"/>
      <c r="D41" s="122"/>
      <c r="E41" s="122"/>
      <c r="F41" s="124"/>
      <c r="G41" s="10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  <row r="42" spans="1:22" ht="24.75" customHeight="1">
      <c r="A42" s="8"/>
      <c r="B42" s="125"/>
      <c r="C42" s="122"/>
      <c r="D42" s="122"/>
      <c r="E42" s="122"/>
      <c r="F42" s="124"/>
      <c r="G42" s="10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</row>
    <row r="43" spans="1:22" ht="24.75" customHeight="1">
      <c r="A43" s="8"/>
      <c r="B43" s="125"/>
      <c r="C43" s="122"/>
      <c r="D43" s="122"/>
      <c r="E43" s="122"/>
      <c r="F43" s="124"/>
      <c r="G43" s="10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ht="24.75" customHeight="1">
      <c r="A44" s="8"/>
      <c r="B44" s="125"/>
      <c r="C44" s="122"/>
      <c r="D44" s="122"/>
      <c r="E44" s="122"/>
      <c r="F44" s="124"/>
      <c r="G44" s="103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</row>
    <row r="45" spans="1:22" ht="24.75" customHeight="1">
      <c r="A45" s="8"/>
      <c r="B45" s="125"/>
      <c r="C45" s="122"/>
      <c r="D45" s="122"/>
      <c r="E45" s="122"/>
      <c r="F45" s="124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</row>
    <row r="46" spans="1:22" ht="24.75" customHeight="1">
      <c r="A46" s="8"/>
      <c r="B46" s="125"/>
      <c r="C46" s="122"/>
      <c r="D46" s="122"/>
      <c r="E46" s="122"/>
      <c r="F46" s="124"/>
      <c r="G46" s="103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</row>
    <row r="47" spans="1:22" ht="24.75" customHeight="1">
      <c r="A47" s="8"/>
      <c r="B47" s="125"/>
      <c r="C47" s="122"/>
      <c r="D47" s="122"/>
      <c r="E47" s="122"/>
      <c r="F47" s="124"/>
      <c r="G47" s="103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 ht="24.75" customHeight="1">
      <c r="A48" s="8"/>
      <c r="B48" s="125"/>
      <c r="C48" s="122"/>
      <c r="D48" s="122"/>
      <c r="E48" s="122"/>
      <c r="F48" s="124"/>
      <c r="G48" s="103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</row>
    <row r="49" spans="1:22" ht="24.75" customHeight="1">
      <c r="A49" s="8"/>
      <c r="B49" s="125"/>
      <c r="C49" s="122"/>
      <c r="D49" s="122"/>
      <c r="E49" s="122"/>
      <c r="F49" s="124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</row>
    <row r="50" spans="1:6" ht="24.75" customHeight="1">
      <c r="A50" s="8"/>
      <c r="B50" s="125"/>
      <c r="C50" s="122"/>
      <c r="D50" s="122"/>
      <c r="E50" s="122"/>
      <c r="F50" s="124"/>
    </row>
    <row r="51" spans="1:6" ht="24.75" customHeight="1">
      <c r="A51" s="8"/>
      <c r="B51" s="125"/>
      <c r="C51" s="122"/>
      <c r="D51" s="122"/>
      <c r="E51" s="122"/>
      <c r="F51" s="124"/>
    </row>
    <row r="52" spans="1:22" ht="24.75" customHeight="1">
      <c r="A52" s="8"/>
      <c r="B52" s="125"/>
      <c r="C52" s="125"/>
      <c r="D52" s="125"/>
      <c r="E52" s="125"/>
      <c r="F52" s="126"/>
      <c r="G52" s="103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</row>
    <row r="53" spans="1:22" ht="24.75" customHeight="1">
      <c r="A53" s="8"/>
      <c r="B53" s="125"/>
      <c r="C53" s="125"/>
      <c r="D53" s="125"/>
      <c r="E53" s="125"/>
      <c r="F53" s="126"/>
      <c r="G53" s="103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ht="24.75" customHeight="1">
      <c r="A54" s="8"/>
      <c r="B54" s="125"/>
      <c r="C54" s="122"/>
      <c r="D54" s="122"/>
      <c r="E54" s="122"/>
      <c r="F54" s="124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</row>
    <row r="55" spans="1:22" ht="24.75" customHeight="1">
      <c r="A55" s="8"/>
      <c r="B55" s="125"/>
      <c r="C55" s="122"/>
      <c r="D55" s="122"/>
      <c r="E55" s="122"/>
      <c r="F55" s="124"/>
      <c r="G55" s="103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ht="24.75" customHeight="1">
      <c r="A56" s="8"/>
      <c r="B56" s="125"/>
      <c r="C56" s="122"/>
      <c r="D56" s="122"/>
      <c r="E56" s="122"/>
      <c r="F56" s="124"/>
      <c r="G56" s="1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ht="24.75" customHeight="1">
      <c r="A57" s="8"/>
      <c r="B57" s="125"/>
      <c r="C57" s="122"/>
      <c r="D57" s="122"/>
      <c r="E57" s="122"/>
      <c r="F57" s="124"/>
      <c r="G57" s="103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</row>
    <row r="58" spans="1:22" ht="24.75" customHeight="1">
      <c r="A58" s="8"/>
      <c r="B58" s="125"/>
      <c r="C58" s="122"/>
      <c r="D58" s="122"/>
      <c r="E58" s="122"/>
      <c r="F58" s="124"/>
      <c r="G58" s="103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1:22" ht="24.75" customHeight="1">
      <c r="A59" s="8"/>
      <c r="B59" s="125"/>
      <c r="C59" s="122"/>
      <c r="D59" s="122"/>
      <c r="E59" s="122"/>
      <c r="F59" s="124"/>
      <c r="G59" s="103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1:22" ht="24.75" customHeight="1">
      <c r="A60" s="8"/>
      <c r="B60" s="125"/>
      <c r="C60" s="122"/>
      <c r="D60" s="122"/>
      <c r="E60" s="122"/>
      <c r="F60" s="124"/>
      <c r="G60" s="103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1:22" ht="24.75" customHeight="1">
      <c r="A61" s="8"/>
      <c r="B61" s="125"/>
      <c r="C61" s="122"/>
      <c r="D61" s="122"/>
      <c r="E61" s="122"/>
      <c r="F61" s="124"/>
      <c r="G61" s="103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1:22" ht="24.75" customHeight="1">
      <c r="A62" s="8"/>
      <c r="B62" s="125"/>
      <c r="C62" s="122"/>
      <c r="D62" s="122"/>
      <c r="E62" s="122"/>
      <c r="F62" s="124"/>
      <c r="G62" s="103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</row>
    <row r="63" spans="1:6" ht="24.75" customHeight="1">
      <c r="A63" s="8"/>
      <c r="B63" s="125"/>
      <c r="C63" s="122"/>
      <c r="D63" s="122"/>
      <c r="E63" s="122"/>
      <c r="F63" s="124"/>
    </row>
    <row r="64" spans="1:6" ht="24.75" customHeight="1">
      <c r="A64" s="8"/>
      <c r="B64" s="125"/>
      <c r="C64" s="122"/>
      <c r="D64" s="122"/>
      <c r="E64" s="122"/>
      <c r="F64" s="124"/>
    </row>
    <row r="65" spans="1:6" ht="24.75" customHeight="1">
      <c r="A65" s="8"/>
      <c r="B65" s="125"/>
      <c r="C65" s="122"/>
      <c r="D65" s="122"/>
      <c r="E65" s="122"/>
      <c r="F65" s="124"/>
    </row>
    <row r="66" spans="1:6" ht="24.75" customHeight="1">
      <c r="A66" s="8"/>
      <c r="B66" s="125"/>
      <c r="C66" s="122"/>
      <c r="D66" s="122"/>
      <c r="E66" s="122"/>
      <c r="F66" s="124"/>
    </row>
    <row r="67" spans="1:6" ht="24.75" customHeight="1">
      <c r="A67" s="8"/>
      <c r="B67" s="125"/>
      <c r="C67" s="122"/>
      <c r="D67" s="122"/>
      <c r="E67" s="122"/>
      <c r="F67" s="124"/>
    </row>
    <row r="68" spans="1:6" ht="24.75" customHeight="1">
      <c r="A68" s="8"/>
      <c r="B68" s="125"/>
      <c r="C68" s="122"/>
      <c r="D68" s="122"/>
      <c r="E68" s="122"/>
      <c r="F68" s="124"/>
    </row>
    <row r="69" spans="1:6" ht="24.75" customHeight="1">
      <c r="A69" s="8"/>
      <c r="B69" s="125"/>
      <c r="C69" s="122"/>
      <c r="D69" s="122"/>
      <c r="E69" s="122"/>
      <c r="F69" s="124"/>
    </row>
    <row r="70" spans="1:6" ht="24.75" customHeight="1">
      <c r="A70" s="8"/>
      <c r="B70" s="125"/>
      <c r="C70" s="122"/>
      <c r="D70" s="122"/>
      <c r="E70" s="122"/>
      <c r="F70" s="124"/>
    </row>
    <row r="71" spans="1:6" ht="24.75" customHeight="1">
      <c r="A71" s="8"/>
      <c r="B71" s="125"/>
      <c r="C71" s="122"/>
      <c r="D71" s="122"/>
      <c r="E71" s="122"/>
      <c r="F71" s="124"/>
    </row>
    <row r="72" spans="1:6" ht="24.75" customHeight="1">
      <c r="A72" s="8"/>
      <c r="B72" s="125"/>
      <c r="C72" s="122"/>
      <c r="D72" s="122"/>
      <c r="E72" s="122"/>
      <c r="F72" s="124"/>
    </row>
    <row r="73" spans="1:6" ht="24.75" customHeight="1">
      <c r="A73" s="8"/>
      <c r="B73" s="125"/>
      <c r="C73" s="122"/>
      <c r="D73" s="122"/>
      <c r="E73" s="122"/>
      <c r="F73" s="124"/>
    </row>
    <row r="74" spans="1:6" ht="24.75" customHeight="1">
      <c r="A74" s="8"/>
      <c r="B74" s="125"/>
      <c r="C74" s="122"/>
      <c r="D74" s="122"/>
      <c r="E74" s="122"/>
      <c r="F74" s="124"/>
    </row>
    <row r="75" spans="1:6" ht="24.75" customHeight="1">
      <c r="A75" s="8"/>
      <c r="B75" s="125"/>
      <c r="C75" s="122"/>
      <c r="D75" s="122"/>
      <c r="E75" s="122"/>
      <c r="F75" s="124"/>
    </row>
    <row r="76" spans="1:6" ht="24.75" customHeight="1">
      <c r="A76" s="8"/>
      <c r="B76" s="125"/>
      <c r="C76" s="122"/>
      <c r="D76" s="122"/>
      <c r="E76" s="122"/>
      <c r="F76" s="124"/>
    </row>
    <row r="77" spans="1:6" ht="24.75" customHeight="1">
      <c r="A77" s="8"/>
      <c r="B77" s="125"/>
      <c r="C77" s="122"/>
      <c r="D77" s="122"/>
      <c r="E77" s="122"/>
      <c r="F77" s="124"/>
    </row>
    <row r="78" spans="1:6" ht="24.75" customHeight="1">
      <c r="A78" s="8"/>
      <c r="B78" s="125"/>
      <c r="C78" s="122"/>
      <c r="D78" s="122"/>
      <c r="E78" s="122"/>
      <c r="F78" s="124"/>
    </row>
    <row r="79" spans="1:7" ht="24.75" customHeight="1">
      <c r="A79" s="8"/>
      <c r="B79" s="125"/>
      <c r="C79" s="122"/>
      <c r="D79" s="122"/>
      <c r="E79" s="122"/>
      <c r="F79" s="124"/>
      <c r="G79" s="11"/>
    </row>
    <row r="80" spans="1:9" ht="24.75" customHeight="1">
      <c r="A80" s="8"/>
      <c r="B80" s="125"/>
      <c r="C80" s="125"/>
      <c r="D80" s="125"/>
      <c r="E80" s="125"/>
      <c r="F80" s="126"/>
      <c r="G80" s="11"/>
      <c r="H80"/>
      <c r="I80"/>
    </row>
    <row r="81" spans="1:9" ht="24.75" customHeight="1">
      <c r="A81" s="8"/>
      <c r="B81" s="125"/>
      <c r="C81" s="125"/>
      <c r="D81" s="125"/>
      <c r="E81" s="125"/>
      <c r="F81" s="126"/>
      <c r="G81" s="11"/>
      <c r="H81"/>
      <c r="I81"/>
    </row>
    <row r="82" spans="1:9" ht="24.75" customHeight="1">
      <c r="A82" s="8"/>
      <c r="B82" s="125"/>
      <c r="C82" s="122"/>
      <c r="D82" s="122"/>
      <c r="E82" s="122"/>
      <c r="F82" s="124"/>
      <c r="G82" s="11"/>
      <c r="H82"/>
      <c r="I82"/>
    </row>
    <row r="83" spans="1:9" ht="14.25">
      <c r="A83" s="11"/>
      <c r="B83" s="11"/>
      <c r="C83" s="11"/>
      <c r="D83" s="11"/>
      <c r="E83" s="11"/>
      <c r="F83" s="11"/>
      <c r="G83" s="11"/>
      <c r="H83"/>
      <c r="I83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G1">
      <selection activeCell="Y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120"/>
      <c r="G1" s="140"/>
      <c r="H1" s="140"/>
      <c r="I1" s="140"/>
      <c r="J1" s="140"/>
      <c r="K1" s="140"/>
      <c r="L1" s="140"/>
      <c r="M1" s="140"/>
    </row>
    <row r="2" spans="1:9" ht="19.5" customHeight="1">
      <c r="A2" s="137" t="s">
        <v>0</v>
      </c>
      <c r="B2" s="137"/>
      <c r="C2" s="137"/>
      <c r="D2" s="137"/>
      <c r="E2" s="137"/>
      <c r="F2" s="117"/>
      <c r="G2" s="39" t="s">
        <v>37</v>
      </c>
      <c r="H2" s="40"/>
      <c r="I2" s="37"/>
    </row>
    <row r="3" spans="1:23" ht="43.5" customHeight="1">
      <c r="A3" s="137" t="s">
        <v>155</v>
      </c>
      <c r="B3" s="137"/>
      <c r="C3" s="137"/>
      <c r="D3" s="137"/>
      <c r="E3" s="137"/>
      <c r="F3" s="11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148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154</v>
      </c>
      <c r="B4" s="137"/>
      <c r="C4" s="137"/>
      <c r="D4" s="137"/>
      <c r="E4" s="137"/>
      <c r="F4" s="117"/>
      <c r="G4" s="39" t="s">
        <v>38</v>
      </c>
      <c r="H4" s="40"/>
      <c r="I4" s="37"/>
      <c r="K4" s="119" t="s">
        <v>33</v>
      </c>
      <c r="L4" s="119">
        <v>3</v>
      </c>
      <c r="N4" s="118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29</v>
      </c>
      <c r="B5" s="86"/>
      <c r="C5" s="86"/>
      <c r="D5" s="86"/>
      <c r="E5" s="86"/>
      <c r="F5" s="117"/>
      <c r="G5" s="39" t="s">
        <v>31</v>
      </c>
      <c r="H5" s="35">
        <f>(2/3)*100</f>
        <v>66.66666666666666</v>
      </c>
      <c r="I5" s="37"/>
      <c r="K5" s="116" t="s">
        <v>34</v>
      </c>
      <c r="L5" s="116">
        <v>2</v>
      </c>
      <c r="N5" s="11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114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(2/3)*100</f>
        <v>66.66666666666666</v>
      </c>
      <c r="I6" s="37"/>
      <c r="K6" s="113" t="s">
        <v>35</v>
      </c>
      <c r="L6" s="113">
        <v>1</v>
      </c>
      <c r="N6" s="112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108" t="s">
        <v>2</v>
      </c>
      <c r="C7" s="111" t="s">
        <v>10</v>
      </c>
      <c r="D7" s="111"/>
      <c r="E7" s="15" t="s">
        <v>10</v>
      </c>
      <c r="F7" s="15"/>
      <c r="G7" s="38" t="s">
        <v>45</v>
      </c>
      <c r="H7" s="48">
        <f>AVERAGE(H5:H6)</f>
        <v>66.66666666666666</v>
      </c>
      <c r="I7" s="41">
        <v>0.6</v>
      </c>
      <c r="K7" s="110" t="s">
        <v>36</v>
      </c>
      <c r="L7" s="110">
        <v>0</v>
      </c>
      <c r="N7" s="109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108" t="s">
        <v>3</v>
      </c>
      <c r="C8" s="15" t="s">
        <v>4</v>
      </c>
      <c r="D8" s="15"/>
      <c r="E8" s="15" t="s">
        <v>12</v>
      </c>
      <c r="F8" s="15"/>
      <c r="G8" s="38" t="s">
        <v>40</v>
      </c>
      <c r="H8" s="39" t="s">
        <v>152</v>
      </c>
      <c r="I8" s="37"/>
    </row>
    <row r="9" spans="2:9" ht="24.75" customHeight="1">
      <c r="B9" s="108" t="s">
        <v>5</v>
      </c>
      <c r="C9" s="15" t="s">
        <v>30</v>
      </c>
      <c r="D9" s="15"/>
      <c r="E9" s="15" t="s">
        <v>30</v>
      </c>
      <c r="F9" s="28"/>
      <c r="H9" s="36"/>
      <c r="I9" s="36"/>
    </row>
    <row r="10" spans="2:25" ht="24.75" customHeight="1">
      <c r="B10" s="108" t="s">
        <v>8</v>
      </c>
      <c r="C10" s="15">
        <v>25</v>
      </c>
      <c r="D10" s="98">
        <f>(0.55*25)</f>
        <v>13.750000000000002</v>
      </c>
      <c r="E10" s="9">
        <v>25</v>
      </c>
      <c r="F10" s="33">
        <f>0.55*25</f>
        <v>13.750000000000002</v>
      </c>
      <c r="G10" s="20"/>
      <c r="H10" s="127" t="s">
        <v>11</v>
      </c>
      <c r="I10" s="127" t="s">
        <v>13</v>
      </c>
      <c r="J10" s="128" t="s">
        <v>14</v>
      </c>
      <c r="K10" s="128" t="s">
        <v>15</v>
      </c>
      <c r="L10" s="128" t="s">
        <v>16</v>
      </c>
      <c r="M10" s="128" t="s">
        <v>17</v>
      </c>
      <c r="N10" s="128" t="s">
        <v>18</v>
      </c>
      <c r="O10" s="128" t="s">
        <v>19</v>
      </c>
      <c r="P10" s="128" t="s">
        <v>20</v>
      </c>
      <c r="Q10" s="12" t="s">
        <v>21</v>
      </c>
      <c r="R10" s="128" t="s">
        <v>156</v>
      </c>
      <c r="S10" s="128" t="s">
        <v>22</v>
      </c>
      <c r="T10" s="128" t="s">
        <v>92</v>
      </c>
      <c r="U10" s="128" t="s">
        <v>93</v>
      </c>
      <c r="V10" s="128" t="s">
        <v>75</v>
      </c>
      <c r="W10" s="128" t="s">
        <v>23</v>
      </c>
      <c r="X10" s="128" t="s">
        <v>24</v>
      </c>
      <c r="Y10" s="128" t="s">
        <v>25</v>
      </c>
    </row>
    <row r="11" spans="1:25" ht="24.75" customHeight="1">
      <c r="A11" s="4">
        <v>1</v>
      </c>
      <c r="B11" s="70">
        <v>192105240007</v>
      </c>
      <c r="C11" s="91">
        <v>23</v>
      </c>
      <c r="D11" s="10">
        <f>COUNTIF(C11:C13,"&gt;="&amp;D10)</f>
        <v>2</v>
      </c>
      <c r="E11" s="91">
        <v>23</v>
      </c>
      <c r="F11" s="29">
        <f>COUNTIF(E11:E13,"&gt;="&amp;F10)</f>
        <v>2</v>
      </c>
      <c r="G11" s="23" t="s">
        <v>6</v>
      </c>
      <c r="H11" s="92">
        <v>3</v>
      </c>
      <c r="I11" s="93"/>
      <c r="J11" s="94">
        <v>1</v>
      </c>
      <c r="K11" s="1">
        <v>2</v>
      </c>
      <c r="L11" s="94"/>
      <c r="M11" s="94">
        <v>3</v>
      </c>
      <c r="N11" s="94">
        <v>1</v>
      </c>
      <c r="O11" s="94">
        <v>1</v>
      </c>
      <c r="P11" s="94">
        <v>3</v>
      </c>
      <c r="Q11" s="94">
        <v>1</v>
      </c>
      <c r="R11" s="94"/>
      <c r="S11" s="94">
        <v>1</v>
      </c>
      <c r="T11" s="129">
        <v>2</v>
      </c>
      <c r="U11" s="129">
        <v>2</v>
      </c>
      <c r="V11" s="129">
        <v>2</v>
      </c>
      <c r="W11" s="129">
        <v>2</v>
      </c>
      <c r="X11" s="129">
        <v>3</v>
      </c>
      <c r="Y11" s="129">
        <v>2</v>
      </c>
    </row>
    <row r="12" spans="1:25" ht="24.75" customHeight="1">
      <c r="A12" s="4">
        <v>2</v>
      </c>
      <c r="B12" s="70">
        <v>192105240009</v>
      </c>
      <c r="C12" s="91">
        <v>21</v>
      </c>
      <c r="D12" s="62">
        <f>(2/3)*100</f>
        <v>66.66666666666666</v>
      </c>
      <c r="E12" s="91">
        <v>22</v>
      </c>
      <c r="F12" s="63">
        <f>(2/3)*100</f>
        <v>66.66666666666666</v>
      </c>
      <c r="G12" s="23" t="s">
        <v>7</v>
      </c>
      <c r="H12" s="18">
        <v>3</v>
      </c>
      <c r="I12" s="95"/>
      <c r="J12" s="96">
        <v>1</v>
      </c>
      <c r="K12" s="94">
        <v>2</v>
      </c>
      <c r="L12" s="96"/>
      <c r="M12" s="96">
        <v>2</v>
      </c>
      <c r="N12" s="96">
        <v>1</v>
      </c>
      <c r="O12" s="96">
        <v>1</v>
      </c>
      <c r="P12" s="96">
        <v>2</v>
      </c>
      <c r="Q12" s="96">
        <v>1</v>
      </c>
      <c r="R12" s="96"/>
      <c r="S12" s="96">
        <v>1</v>
      </c>
      <c r="T12" s="129">
        <v>2</v>
      </c>
      <c r="U12" s="129">
        <v>2</v>
      </c>
      <c r="V12" s="129">
        <v>2</v>
      </c>
      <c r="W12" s="129">
        <v>2</v>
      </c>
      <c r="X12" s="129">
        <v>3</v>
      </c>
      <c r="Y12" s="129">
        <v>2</v>
      </c>
    </row>
    <row r="13" spans="1:25" ht="24.75" customHeight="1">
      <c r="A13" s="4">
        <v>3</v>
      </c>
      <c r="B13" s="70">
        <v>192105240013</v>
      </c>
      <c r="C13" s="91">
        <v>12.5</v>
      </c>
      <c r="D13" s="10"/>
      <c r="E13" s="91">
        <v>12.5</v>
      </c>
      <c r="F13" s="30"/>
      <c r="G13" s="130" t="s">
        <v>9</v>
      </c>
      <c r="H13" s="18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129">
        <v>2</v>
      </c>
      <c r="U13" s="129">
        <v>2</v>
      </c>
      <c r="V13" s="129">
        <v>2</v>
      </c>
      <c r="W13" s="129">
        <v>2</v>
      </c>
      <c r="X13" s="129">
        <v>3</v>
      </c>
      <c r="Y13" s="129">
        <v>2</v>
      </c>
    </row>
    <row r="14" spans="1:25" ht="35.25" customHeight="1">
      <c r="A14" s="4">
        <v>4</v>
      </c>
      <c r="B14" s="70"/>
      <c r="C14" s="10"/>
      <c r="D14" s="10"/>
      <c r="E14" s="10"/>
      <c r="F14" s="30"/>
      <c r="G14" s="130" t="s">
        <v>90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29">
        <v>2</v>
      </c>
      <c r="U14" s="129">
        <v>2</v>
      </c>
      <c r="V14" s="129">
        <v>2</v>
      </c>
      <c r="W14" s="129">
        <v>2</v>
      </c>
      <c r="X14" s="129">
        <v>3</v>
      </c>
      <c r="Y14" s="129">
        <v>3</v>
      </c>
    </row>
    <row r="15" spans="1:25" ht="37.5" customHeight="1">
      <c r="A15" s="4">
        <v>5</v>
      </c>
      <c r="B15" s="70"/>
      <c r="C15" s="10"/>
      <c r="D15" s="10"/>
      <c r="E15" s="10"/>
      <c r="F15" s="30"/>
      <c r="G15" s="24" t="s">
        <v>44</v>
      </c>
      <c r="H15" s="18">
        <f>AVERAGE(H11:H14)</f>
        <v>3</v>
      </c>
      <c r="I15" s="18"/>
      <c r="J15" s="18">
        <f aca="true" t="shared" si="0" ref="I15:Y15">AVERAGE(J11:J14)</f>
        <v>1</v>
      </c>
      <c r="K15" s="18">
        <f t="shared" si="0"/>
        <v>2</v>
      </c>
      <c r="L15" s="18"/>
      <c r="M15" s="18">
        <f t="shared" si="0"/>
        <v>2.5</v>
      </c>
      <c r="N15" s="18">
        <f t="shared" si="0"/>
        <v>1</v>
      </c>
      <c r="O15" s="18">
        <f t="shared" si="0"/>
        <v>1</v>
      </c>
      <c r="P15" s="18">
        <f t="shared" si="0"/>
        <v>2.5</v>
      </c>
      <c r="Q15" s="18">
        <f t="shared" si="0"/>
        <v>1</v>
      </c>
      <c r="R15" s="18"/>
      <c r="S15" s="18">
        <f t="shared" si="0"/>
        <v>1</v>
      </c>
      <c r="T15" s="18">
        <f t="shared" si="0"/>
        <v>2</v>
      </c>
      <c r="U15" s="18">
        <f t="shared" si="0"/>
        <v>2</v>
      </c>
      <c r="V15" s="18">
        <f t="shared" si="0"/>
        <v>2</v>
      </c>
      <c r="W15" s="18">
        <f t="shared" si="0"/>
        <v>2</v>
      </c>
      <c r="X15" s="18">
        <f t="shared" si="0"/>
        <v>3</v>
      </c>
      <c r="Y15" s="18">
        <f t="shared" si="0"/>
        <v>2.25</v>
      </c>
    </row>
    <row r="16" spans="1:25" ht="24.75" customHeight="1">
      <c r="A16" s="4">
        <v>6</v>
      </c>
      <c r="B16" s="70"/>
      <c r="C16" s="10"/>
      <c r="D16" s="10"/>
      <c r="E16" s="10"/>
      <c r="F16" s="30"/>
      <c r="G16" s="47" t="s">
        <v>46</v>
      </c>
      <c r="H16" s="68">
        <f>(56.25*H15)/100</f>
        <v>1.6875</v>
      </c>
      <c r="I16" s="68">
        <f aca="true" t="shared" si="1" ref="I16:U16">(56.25*I15)/100</f>
        <v>0</v>
      </c>
      <c r="J16" s="68">
        <f>(56.25*J15)/100</f>
        <v>0.5625</v>
      </c>
      <c r="K16" s="68">
        <f t="shared" si="1"/>
        <v>1.125</v>
      </c>
      <c r="L16" s="68">
        <f t="shared" si="1"/>
        <v>0</v>
      </c>
      <c r="M16" s="68">
        <f t="shared" si="1"/>
        <v>1.40625</v>
      </c>
      <c r="N16" s="68">
        <f>(56.25*N15)/100</f>
        <v>0.5625</v>
      </c>
      <c r="O16" s="68">
        <f>(56.25*O15)/100</f>
        <v>0.5625</v>
      </c>
      <c r="P16" s="68">
        <f>(56.25*P15)/100</f>
        <v>1.40625</v>
      </c>
      <c r="Q16" s="68">
        <f t="shared" si="1"/>
        <v>0.5625</v>
      </c>
      <c r="R16" s="68">
        <f t="shared" si="1"/>
        <v>0</v>
      </c>
      <c r="S16" s="68">
        <f>(56.25*S15)/100</f>
        <v>0.5625</v>
      </c>
      <c r="T16" s="68">
        <f>(56.25*T15)/100</f>
        <v>1.125</v>
      </c>
      <c r="U16" s="68">
        <f t="shared" si="1"/>
        <v>1.125</v>
      </c>
      <c r="V16" s="68">
        <f>(56.25*V15)/100</f>
        <v>1.125</v>
      </c>
      <c r="W16" s="68">
        <f>(56.25*W15)/100</f>
        <v>1.125</v>
      </c>
      <c r="X16" s="68">
        <f>(56.25*X15)/100</f>
        <v>1.6875</v>
      </c>
      <c r="Y16" s="68">
        <f>(56.25*Y15)/100</f>
        <v>1.265625</v>
      </c>
    </row>
    <row r="17" spans="1:6" ht="40.5" customHeight="1">
      <c r="A17" s="4">
        <v>7</v>
      </c>
      <c r="B17" s="70"/>
      <c r="C17" s="10"/>
      <c r="D17" s="10"/>
      <c r="E17" s="10"/>
      <c r="F17" s="10"/>
    </row>
    <row r="18" spans="1:6" ht="24.75" customHeight="1">
      <c r="A18" s="4">
        <v>8</v>
      </c>
      <c r="B18" s="70"/>
      <c r="C18" s="10"/>
      <c r="D18" s="10"/>
      <c r="E18" s="10"/>
      <c r="F18" s="99"/>
    </row>
    <row r="19" spans="1:6" ht="24.75" customHeight="1">
      <c r="A19" s="4">
        <v>9</v>
      </c>
      <c r="B19" s="70"/>
      <c r="C19" s="10"/>
      <c r="D19" s="10"/>
      <c r="E19" s="10"/>
      <c r="F19" s="99"/>
    </row>
    <row r="20" spans="1:11" ht="24.75" customHeight="1">
      <c r="A20" s="4">
        <v>10</v>
      </c>
      <c r="B20" s="70"/>
      <c r="C20" s="10"/>
      <c r="D20" s="10"/>
      <c r="E20" s="10"/>
      <c r="F20" s="99"/>
      <c r="J20" s="36"/>
      <c r="K20" s="36"/>
    </row>
    <row r="21" spans="1:17" ht="31.5" customHeight="1">
      <c r="A21" s="4">
        <v>11</v>
      </c>
      <c r="B21" s="70"/>
      <c r="C21" s="10"/>
      <c r="D21" s="10"/>
      <c r="E21" s="10"/>
      <c r="F21" s="99"/>
      <c r="H21" s="107"/>
      <c r="I21" s="139"/>
      <c r="J21" s="139"/>
      <c r="M21" s="36"/>
      <c r="N21" s="36"/>
      <c r="O21" s="36"/>
      <c r="P21" s="36"/>
      <c r="Q21" s="36"/>
    </row>
    <row r="22" spans="1:17" ht="24.75" customHeight="1">
      <c r="A22" s="4">
        <v>12</v>
      </c>
      <c r="B22" s="70"/>
      <c r="C22" s="10"/>
      <c r="D22" s="10"/>
      <c r="E22" s="10"/>
      <c r="F22" s="99"/>
      <c r="H22" s="102"/>
      <c r="I22" s="106"/>
      <c r="J22" s="106"/>
      <c r="M22" s="36"/>
      <c r="N22" s="36"/>
      <c r="O22" s="36"/>
      <c r="P22" s="36"/>
      <c r="Q22" s="36"/>
    </row>
    <row r="23" spans="1:18" ht="24.75" customHeight="1">
      <c r="A23" s="4">
        <v>13</v>
      </c>
      <c r="B23" s="70"/>
      <c r="C23" s="10"/>
      <c r="D23" s="10"/>
      <c r="E23" s="10"/>
      <c r="F23" s="99"/>
      <c r="H23" s="4"/>
      <c r="N23" s="36"/>
      <c r="O23" s="36"/>
      <c r="P23" s="36"/>
      <c r="Q23" s="36"/>
      <c r="R23" s="36"/>
    </row>
    <row r="24" spans="1:22" ht="24.75" customHeight="1">
      <c r="A24" s="4">
        <v>14</v>
      </c>
      <c r="B24" s="70"/>
      <c r="C24" s="10"/>
      <c r="D24" s="10"/>
      <c r="E24" s="10"/>
      <c r="F24" s="99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24.75" customHeight="1">
      <c r="A25" s="4">
        <v>15</v>
      </c>
      <c r="B25" s="70"/>
      <c r="C25" s="13"/>
      <c r="D25" s="13"/>
      <c r="E25" s="13"/>
      <c r="F25" s="101"/>
      <c r="G25" s="103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24.75" customHeight="1">
      <c r="A26" s="4">
        <v>16</v>
      </c>
      <c r="B26" s="70"/>
      <c r="C26" s="10"/>
      <c r="D26" s="10"/>
      <c r="E26" s="10"/>
      <c r="F26" s="99"/>
      <c r="G26" s="103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24.75" customHeight="1">
      <c r="A27" s="4">
        <v>17</v>
      </c>
      <c r="B27" s="70"/>
      <c r="C27" s="10"/>
      <c r="D27" s="10"/>
      <c r="E27" s="10"/>
      <c r="F27" s="99"/>
      <c r="G27" s="10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24.75" customHeight="1">
      <c r="A28" s="4">
        <v>18</v>
      </c>
      <c r="B28" s="100"/>
      <c r="C28" s="10"/>
      <c r="D28" s="10"/>
      <c r="E28" s="10"/>
      <c r="F28" s="99"/>
      <c r="G28" s="103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24.75" customHeight="1">
      <c r="A29" s="4">
        <v>19</v>
      </c>
      <c r="B29" s="100"/>
      <c r="C29" s="10"/>
      <c r="D29" s="10"/>
      <c r="E29" s="10"/>
      <c r="F29" s="99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24.75" customHeight="1">
      <c r="A30" s="4">
        <v>20</v>
      </c>
      <c r="B30" s="100"/>
      <c r="C30" s="10"/>
      <c r="D30" s="10"/>
      <c r="E30" s="10"/>
      <c r="F30" s="99"/>
      <c r="G30" s="103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24.75" customHeight="1">
      <c r="A31" s="4">
        <v>21</v>
      </c>
      <c r="B31" s="100"/>
      <c r="C31" s="10"/>
      <c r="D31" s="10"/>
      <c r="E31" s="10"/>
      <c r="F31" s="99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24.75" customHeight="1">
      <c r="A32" s="4">
        <v>22</v>
      </c>
      <c r="B32" s="100"/>
      <c r="C32" s="10"/>
      <c r="D32" s="10"/>
      <c r="E32" s="10"/>
      <c r="F32" s="99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2" ht="24.75" customHeight="1">
      <c r="A33" s="4">
        <v>23</v>
      </c>
      <c r="B33" s="100"/>
      <c r="C33" s="10"/>
      <c r="D33" s="10"/>
      <c r="E33" s="10"/>
      <c r="F33" s="99"/>
      <c r="G33" s="103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3" ht="24.75" customHeight="1">
      <c r="A34" s="4">
        <v>24</v>
      </c>
      <c r="B34" s="100"/>
      <c r="C34" s="10"/>
      <c r="D34" s="10"/>
      <c r="E34" s="10"/>
      <c r="F34" s="99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2" ht="24.75" customHeight="1">
      <c r="A35" s="4">
        <v>25</v>
      </c>
      <c r="B35" s="100"/>
      <c r="C35" s="10"/>
      <c r="D35" s="10"/>
      <c r="E35" s="10"/>
      <c r="F35" s="99"/>
      <c r="G35" s="10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6" ht="24.75" customHeight="1">
      <c r="A36" s="4">
        <v>26</v>
      </c>
      <c r="B36" s="100"/>
      <c r="C36" s="10"/>
      <c r="D36" s="10"/>
      <c r="E36" s="10"/>
      <c r="F36" s="99"/>
    </row>
    <row r="37" spans="1:6" ht="24.75" customHeight="1">
      <c r="A37" s="4">
        <v>27</v>
      </c>
      <c r="B37" s="100"/>
      <c r="C37" s="10"/>
      <c r="D37" s="10"/>
      <c r="E37" s="10"/>
      <c r="F37" s="99"/>
    </row>
    <row r="38" spans="1:22" ht="24.75" customHeight="1">
      <c r="A38" s="4">
        <v>28</v>
      </c>
      <c r="B38" s="100"/>
      <c r="C38" s="10"/>
      <c r="D38" s="10"/>
      <c r="E38" s="10"/>
      <c r="F38" s="99"/>
      <c r="G38" s="103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2" ht="24.75" customHeight="1">
      <c r="A39" s="4">
        <v>29</v>
      </c>
      <c r="B39" s="100"/>
      <c r="C39" s="10"/>
      <c r="D39" s="10"/>
      <c r="E39" s="10"/>
      <c r="F39" s="99"/>
      <c r="G39" s="10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 ht="24.75" customHeight="1">
      <c r="A40" s="4">
        <v>30</v>
      </c>
      <c r="B40" s="100"/>
      <c r="C40" s="10"/>
      <c r="D40" s="10"/>
      <c r="E40" s="10"/>
      <c r="F40" s="99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2" ht="24.75" customHeight="1">
      <c r="A41" s="4">
        <v>31</v>
      </c>
      <c r="B41" s="100"/>
      <c r="C41" s="10"/>
      <c r="D41" s="10"/>
      <c r="E41" s="10"/>
      <c r="F41" s="99"/>
      <c r="G41" s="10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  <row r="42" spans="1:22" ht="24.75" customHeight="1">
      <c r="A42" s="4">
        <v>32</v>
      </c>
      <c r="B42" s="100"/>
      <c r="C42" s="10"/>
      <c r="D42" s="10"/>
      <c r="E42" s="10"/>
      <c r="F42" s="99"/>
      <c r="G42" s="10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</row>
    <row r="43" spans="1:22" ht="24.75" customHeight="1">
      <c r="A43" s="4">
        <v>33</v>
      </c>
      <c r="B43" s="100"/>
      <c r="C43" s="10"/>
      <c r="D43" s="10"/>
      <c r="E43" s="10"/>
      <c r="F43" s="99"/>
      <c r="G43" s="10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ht="24.75" customHeight="1">
      <c r="A44" s="4">
        <v>34</v>
      </c>
      <c r="B44" s="100"/>
      <c r="C44" s="10"/>
      <c r="D44" s="10"/>
      <c r="E44" s="10"/>
      <c r="F44" s="99"/>
      <c r="G44" s="103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</row>
    <row r="45" spans="1:22" ht="24.75" customHeight="1">
      <c r="A45" s="4">
        <v>35</v>
      </c>
      <c r="B45" s="100"/>
      <c r="C45" s="10"/>
      <c r="D45" s="10"/>
      <c r="E45" s="10"/>
      <c r="F45" s="99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</row>
    <row r="46" spans="1:22" ht="24.75" customHeight="1">
      <c r="A46" s="4">
        <v>36</v>
      </c>
      <c r="B46" s="100"/>
      <c r="C46" s="10"/>
      <c r="D46" s="10"/>
      <c r="E46" s="10"/>
      <c r="F46" s="99"/>
      <c r="G46" s="103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</row>
    <row r="47" spans="1:22" ht="24.75" customHeight="1">
      <c r="A47" s="4">
        <v>37</v>
      </c>
      <c r="B47" s="100"/>
      <c r="C47" s="10"/>
      <c r="D47" s="10"/>
      <c r="E47" s="10"/>
      <c r="F47" s="99"/>
      <c r="G47" s="103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 ht="24.75" customHeight="1">
      <c r="A48" s="4">
        <v>38</v>
      </c>
      <c r="B48" s="100"/>
      <c r="C48" s="10"/>
      <c r="D48" s="10"/>
      <c r="E48" s="10"/>
      <c r="F48" s="99"/>
      <c r="G48" s="103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</row>
    <row r="49" spans="1:22" ht="24.75" customHeight="1">
      <c r="A49" s="4">
        <v>39</v>
      </c>
      <c r="B49" s="100"/>
      <c r="C49" s="10"/>
      <c r="D49" s="10"/>
      <c r="E49" s="10"/>
      <c r="F49" s="99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</row>
    <row r="50" spans="1:6" ht="24.75" customHeight="1">
      <c r="A50" s="4">
        <v>40</v>
      </c>
      <c r="B50" s="100"/>
      <c r="C50" s="10"/>
      <c r="D50" s="10"/>
      <c r="E50" s="10"/>
      <c r="F50" s="99"/>
    </row>
    <row r="51" spans="1:6" ht="24.75" customHeight="1">
      <c r="A51" s="4">
        <v>41</v>
      </c>
      <c r="B51" s="100"/>
      <c r="C51" s="10"/>
      <c r="D51" s="10"/>
      <c r="E51" s="10"/>
      <c r="F51" s="99"/>
    </row>
    <row r="52" spans="1:22" ht="24.75" customHeight="1">
      <c r="A52" s="4">
        <v>42</v>
      </c>
      <c r="B52" s="100"/>
      <c r="C52" s="13"/>
      <c r="D52" s="13"/>
      <c r="E52" s="13"/>
      <c r="F52" s="101"/>
      <c r="G52" s="103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</row>
    <row r="53" spans="1:22" ht="24.75" customHeight="1">
      <c r="A53" s="4">
        <v>43</v>
      </c>
      <c r="B53" s="100"/>
      <c r="C53" s="13"/>
      <c r="D53" s="13"/>
      <c r="E53" s="13"/>
      <c r="F53" s="101"/>
      <c r="G53" s="103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ht="24.75" customHeight="1">
      <c r="A54" s="4">
        <v>44</v>
      </c>
      <c r="B54" s="100"/>
      <c r="C54" s="10"/>
      <c r="D54" s="10"/>
      <c r="E54" s="10"/>
      <c r="F54" s="99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</row>
    <row r="55" spans="1:22" ht="24.75" customHeight="1">
      <c r="A55" s="4">
        <v>45</v>
      </c>
      <c r="B55" s="100"/>
      <c r="C55" s="10"/>
      <c r="D55" s="10"/>
      <c r="E55" s="10"/>
      <c r="F55" s="99"/>
      <c r="G55" s="103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ht="24.75" customHeight="1">
      <c r="A56" s="4">
        <v>46</v>
      </c>
      <c r="B56" s="100"/>
      <c r="C56" s="10"/>
      <c r="D56" s="10"/>
      <c r="E56" s="10"/>
      <c r="F56" s="99"/>
      <c r="G56" s="1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ht="24.75" customHeight="1">
      <c r="A57" s="4">
        <v>47</v>
      </c>
      <c r="B57" s="100"/>
      <c r="C57" s="10"/>
      <c r="D57" s="10"/>
      <c r="E57" s="10"/>
      <c r="F57" s="99"/>
      <c r="G57" s="103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</row>
    <row r="58" spans="1:22" ht="24.75" customHeight="1">
      <c r="A58" s="4">
        <v>48</v>
      </c>
      <c r="B58" s="100"/>
      <c r="C58" s="10"/>
      <c r="D58" s="10"/>
      <c r="E58" s="10"/>
      <c r="F58" s="99"/>
      <c r="G58" s="103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1:22" ht="24.75" customHeight="1">
      <c r="A59" s="4">
        <v>49</v>
      </c>
      <c r="B59" s="100"/>
      <c r="C59" s="10"/>
      <c r="D59" s="10"/>
      <c r="E59" s="10"/>
      <c r="F59" s="99"/>
      <c r="G59" s="103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1:22" ht="24.75" customHeight="1">
      <c r="A60" s="4">
        <v>50</v>
      </c>
      <c r="B60" s="100"/>
      <c r="C60" s="10"/>
      <c r="D60" s="10"/>
      <c r="E60" s="10"/>
      <c r="F60" s="99"/>
      <c r="G60" s="103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1:22" ht="24.75" customHeight="1">
      <c r="A61" s="4">
        <v>51</v>
      </c>
      <c r="B61" s="100"/>
      <c r="C61" s="10"/>
      <c r="D61" s="10"/>
      <c r="E61" s="10"/>
      <c r="F61" s="99"/>
      <c r="G61" s="103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1:22" ht="24.75" customHeight="1">
      <c r="A62" s="4">
        <v>52</v>
      </c>
      <c r="B62" s="100"/>
      <c r="C62" s="10"/>
      <c r="D62" s="10"/>
      <c r="E62" s="10"/>
      <c r="F62" s="99"/>
      <c r="G62" s="103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</row>
    <row r="63" spans="1:6" ht="24.75" customHeight="1">
      <c r="A63" s="4">
        <v>53</v>
      </c>
      <c r="B63" s="100"/>
      <c r="C63" s="10"/>
      <c r="D63" s="10"/>
      <c r="E63" s="10"/>
      <c r="F63" s="99"/>
    </row>
    <row r="64" spans="1:6" ht="24.75" customHeight="1">
      <c r="A64" s="4">
        <v>54</v>
      </c>
      <c r="B64" s="100"/>
      <c r="C64" s="10"/>
      <c r="D64" s="10"/>
      <c r="E64" s="10"/>
      <c r="F64" s="99"/>
    </row>
    <row r="65" spans="1:6" ht="24.75" customHeight="1">
      <c r="A65" s="4">
        <v>55</v>
      </c>
      <c r="B65" s="100"/>
      <c r="C65" s="10"/>
      <c r="D65" s="10"/>
      <c r="E65" s="10"/>
      <c r="F65" s="99"/>
    </row>
    <row r="66" spans="1:6" ht="24.75" customHeight="1">
      <c r="A66" s="4">
        <v>56</v>
      </c>
      <c r="B66" s="100"/>
      <c r="C66" s="10"/>
      <c r="D66" s="10"/>
      <c r="E66" s="10"/>
      <c r="F66" s="99"/>
    </row>
    <row r="67" spans="1:6" ht="24.75" customHeight="1">
      <c r="A67" s="4">
        <v>57</v>
      </c>
      <c r="B67" s="100"/>
      <c r="C67" s="10"/>
      <c r="D67" s="10"/>
      <c r="E67" s="10"/>
      <c r="F67" s="99"/>
    </row>
    <row r="68" spans="1:6" ht="24.75" customHeight="1">
      <c r="A68" s="4">
        <v>58</v>
      </c>
      <c r="B68" s="100"/>
      <c r="C68" s="10"/>
      <c r="D68" s="10"/>
      <c r="E68" s="10"/>
      <c r="F68" s="99"/>
    </row>
    <row r="69" spans="1:6" ht="24.75" customHeight="1">
      <c r="A69" s="4">
        <v>59</v>
      </c>
      <c r="B69" s="100"/>
      <c r="C69" s="10"/>
      <c r="D69" s="10"/>
      <c r="E69" s="10"/>
      <c r="F69" s="99"/>
    </row>
    <row r="70" spans="1:6" ht="24.75" customHeight="1">
      <c r="A70" s="4">
        <v>60</v>
      </c>
      <c r="B70" s="100"/>
      <c r="C70" s="10"/>
      <c r="D70" s="10"/>
      <c r="E70" s="10"/>
      <c r="F70" s="99"/>
    </row>
    <row r="71" spans="1:6" ht="24.75" customHeight="1">
      <c r="A71" s="4">
        <v>61</v>
      </c>
      <c r="B71" s="100"/>
      <c r="C71" s="10"/>
      <c r="D71" s="10"/>
      <c r="E71" s="10"/>
      <c r="F71" s="99"/>
    </row>
    <row r="72" spans="1:6" ht="24.75" customHeight="1">
      <c r="A72" s="4">
        <v>62</v>
      </c>
      <c r="B72" s="100"/>
      <c r="C72" s="10"/>
      <c r="D72" s="10"/>
      <c r="E72" s="10"/>
      <c r="F72" s="99"/>
    </row>
    <row r="73" spans="1:6" ht="24.75" customHeight="1">
      <c r="A73" s="4">
        <v>63</v>
      </c>
      <c r="B73" s="100"/>
      <c r="C73" s="10"/>
      <c r="D73" s="10"/>
      <c r="E73" s="10"/>
      <c r="F73" s="99"/>
    </row>
    <row r="74" spans="1:6" ht="24.75" customHeight="1">
      <c r="A74" s="4">
        <v>64</v>
      </c>
      <c r="B74" s="100"/>
      <c r="C74" s="10"/>
      <c r="D74" s="10"/>
      <c r="E74" s="10"/>
      <c r="F74" s="99"/>
    </row>
    <row r="75" spans="1:6" ht="24.75" customHeight="1">
      <c r="A75" s="4">
        <v>65</v>
      </c>
      <c r="B75" s="100"/>
      <c r="C75" s="10"/>
      <c r="D75" s="10"/>
      <c r="E75" s="10"/>
      <c r="F75" s="99"/>
    </row>
    <row r="76" spans="1:6" ht="24.75" customHeight="1">
      <c r="A76" s="4">
        <v>66</v>
      </c>
      <c r="B76" s="100"/>
      <c r="C76" s="10"/>
      <c r="D76" s="10"/>
      <c r="E76" s="10"/>
      <c r="F76" s="99"/>
    </row>
    <row r="77" spans="1:6" ht="24.75" customHeight="1">
      <c r="A77" s="4">
        <v>67</v>
      </c>
      <c r="B77" s="100"/>
      <c r="C77" s="10"/>
      <c r="D77" s="10"/>
      <c r="E77" s="10"/>
      <c r="F77" s="99"/>
    </row>
    <row r="78" spans="1:6" ht="24.75" customHeight="1">
      <c r="A78" s="4">
        <v>68</v>
      </c>
      <c r="B78" s="100"/>
      <c r="C78" s="10"/>
      <c r="D78" s="10"/>
      <c r="E78" s="10"/>
      <c r="F78" s="99"/>
    </row>
    <row r="79" spans="1:7" ht="24.75" customHeight="1">
      <c r="A79" s="4">
        <v>69</v>
      </c>
      <c r="B79" s="100"/>
      <c r="C79" s="10"/>
      <c r="D79" s="10"/>
      <c r="E79" s="10"/>
      <c r="F79" s="99"/>
      <c r="G79" s="11"/>
    </row>
    <row r="80" spans="1:9" ht="24.75" customHeight="1">
      <c r="A80" s="4">
        <v>70</v>
      </c>
      <c r="B80" s="100"/>
      <c r="C80" s="13"/>
      <c r="D80" s="13"/>
      <c r="E80" s="13"/>
      <c r="F80" s="101"/>
      <c r="G80" s="11"/>
      <c r="H80"/>
      <c r="I80"/>
    </row>
    <row r="81" spans="1:9" ht="24.75" customHeight="1">
      <c r="A81" s="4">
        <v>71</v>
      </c>
      <c r="B81" s="100"/>
      <c r="C81" s="13"/>
      <c r="D81" s="13"/>
      <c r="E81" s="13"/>
      <c r="F81" s="101"/>
      <c r="G81" s="11"/>
      <c r="H81"/>
      <c r="I81"/>
    </row>
    <row r="82" spans="1:9" ht="24.75" customHeight="1">
      <c r="A82" s="4">
        <v>72</v>
      </c>
      <c r="B82" s="100"/>
      <c r="C82" s="10"/>
      <c r="D82" s="10"/>
      <c r="E82" s="10"/>
      <c r="F82" s="99"/>
      <c r="G82" s="11"/>
      <c r="H82"/>
      <c r="I82"/>
    </row>
    <row r="83" spans="1:9" ht="14.25">
      <c r="A83" s="11"/>
      <c r="B83" s="11"/>
      <c r="C83" s="11"/>
      <c r="D83" s="11"/>
      <c r="E83" s="11"/>
      <c r="F83" s="11"/>
      <c r="G83" s="11"/>
      <c r="H83"/>
      <c r="I83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I1">
      <selection activeCell="H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120"/>
      <c r="G1" s="140"/>
      <c r="H1" s="140"/>
      <c r="I1" s="140"/>
      <c r="J1" s="140"/>
      <c r="K1" s="140"/>
      <c r="L1" s="140"/>
      <c r="M1" s="140"/>
    </row>
    <row r="2" spans="1:9" ht="19.5" customHeight="1">
      <c r="A2" s="137" t="s">
        <v>0</v>
      </c>
      <c r="B2" s="137"/>
      <c r="C2" s="137"/>
      <c r="D2" s="137"/>
      <c r="E2" s="137"/>
      <c r="F2" s="117"/>
      <c r="G2" s="39" t="s">
        <v>37</v>
      </c>
      <c r="H2" s="40"/>
      <c r="I2" s="37"/>
    </row>
    <row r="3" spans="1:23" ht="43.5" customHeight="1">
      <c r="A3" s="137" t="s">
        <v>157</v>
      </c>
      <c r="B3" s="137"/>
      <c r="C3" s="137"/>
      <c r="D3" s="137"/>
      <c r="E3" s="137"/>
      <c r="F3" s="11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148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160</v>
      </c>
      <c r="B4" s="137"/>
      <c r="C4" s="137"/>
      <c r="D4" s="137"/>
      <c r="E4" s="137"/>
      <c r="F4" s="117"/>
      <c r="G4" s="39" t="s">
        <v>38</v>
      </c>
      <c r="H4" s="40"/>
      <c r="I4" s="37"/>
      <c r="K4" s="119" t="s">
        <v>33</v>
      </c>
      <c r="L4" s="119">
        <v>3</v>
      </c>
      <c r="N4" s="118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159</v>
      </c>
      <c r="B5" s="86"/>
      <c r="C5" s="86"/>
      <c r="D5" s="86"/>
      <c r="E5" s="86"/>
      <c r="F5" s="117"/>
      <c r="G5" s="39" t="s">
        <v>31</v>
      </c>
      <c r="H5" s="35">
        <f>(3/3)*100</f>
        <v>100</v>
      </c>
      <c r="I5" s="37"/>
      <c r="K5" s="116" t="s">
        <v>34</v>
      </c>
      <c r="L5" s="116">
        <v>2</v>
      </c>
      <c r="N5" s="11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114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5">
        <f>(3/3)*100</f>
        <v>100</v>
      </c>
      <c r="I6" s="37"/>
      <c r="K6" s="113" t="s">
        <v>35</v>
      </c>
      <c r="L6" s="113">
        <v>1</v>
      </c>
      <c r="N6" s="112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108" t="s">
        <v>2</v>
      </c>
      <c r="C7" s="111" t="s">
        <v>10</v>
      </c>
      <c r="D7" s="111"/>
      <c r="E7" s="15" t="s">
        <v>10</v>
      </c>
      <c r="F7" s="15"/>
      <c r="G7" s="38" t="s">
        <v>45</v>
      </c>
      <c r="H7" s="48">
        <f>AVERAGE(H5:H6)</f>
        <v>100</v>
      </c>
      <c r="I7" s="41">
        <v>0.6</v>
      </c>
      <c r="K7" s="110" t="s">
        <v>36</v>
      </c>
      <c r="L7" s="110">
        <v>0</v>
      </c>
      <c r="N7" s="109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108" t="s">
        <v>3</v>
      </c>
      <c r="C8" s="15" t="s">
        <v>4</v>
      </c>
      <c r="D8" s="15"/>
      <c r="E8" s="15" t="s">
        <v>12</v>
      </c>
      <c r="F8" s="15"/>
      <c r="G8" s="38" t="s">
        <v>40</v>
      </c>
      <c r="H8" s="39" t="s">
        <v>152</v>
      </c>
      <c r="I8" s="37"/>
    </row>
    <row r="9" spans="2:9" ht="24.75" customHeight="1">
      <c r="B9" s="108" t="s">
        <v>5</v>
      </c>
      <c r="C9" s="15" t="s">
        <v>30</v>
      </c>
      <c r="D9" s="15"/>
      <c r="E9" s="15" t="s">
        <v>30</v>
      </c>
      <c r="F9" s="28"/>
      <c r="H9" s="36"/>
      <c r="I9" s="36"/>
    </row>
    <row r="10" spans="2:25" ht="24.75" customHeight="1">
      <c r="B10" s="108" t="s">
        <v>8</v>
      </c>
      <c r="C10" s="15">
        <v>25</v>
      </c>
      <c r="D10" s="98">
        <f>(0.55*25)</f>
        <v>13.750000000000002</v>
      </c>
      <c r="E10" s="9">
        <v>25</v>
      </c>
      <c r="F10" s="33">
        <f>0.55*25</f>
        <v>13.750000000000002</v>
      </c>
      <c r="G10" s="20"/>
      <c r="H10" s="127" t="s">
        <v>11</v>
      </c>
      <c r="I10" s="127" t="s">
        <v>13</v>
      </c>
      <c r="J10" s="128" t="s">
        <v>14</v>
      </c>
      <c r="K10" s="128" t="s">
        <v>15</v>
      </c>
      <c r="L10" s="128" t="s">
        <v>16</v>
      </c>
      <c r="M10" s="128" t="s">
        <v>17</v>
      </c>
      <c r="N10" s="128" t="s">
        <v>18</v>
      </c>
      <c r="O10" s="128" t="s">
        <v>19</v>
      </c>
      <c r="P10" s="128" t="s">
        <v>20</v>
      </c>
      <c r="Q10" s="12" t="s">
        <v>21</v>
      </c>
      <c r="R10" s="128" t="s">
        <v>156</v>
      </c>
      <c r="S10" s="128" t="s">
        <v>22</v>
      </c>
      <c r="T10" s="128" t="s">
        <v>92</v>
      </c>
      <c r="U10" s="128" t="s">
        <v>93</v>
      </c>
      <c r="V10" s="128" t="s">
        <v>75</v>
      </c>
      <c r="W10" s="128" t="s">
        <v>23</v>
      </c>
      <c r="X10" s="128" t="s">
        <v>24</v>
      </c>
      <c r="Y10" s="128" t="s">
        <v>25</v>
      </c>
    </row>
    <row r="11" spans="1:25" ht="24.75" customHeight="1">
      <c r="A11" s="4">
        <v>1</v>
      </c>
      <c r="B11" s="70">
        <v>192105240007</v>
      </c>
      <c r="C11" s="71">
        <v>22</v>
      </c>
      <c r="D11" s="10">
        <f>COUNTIF(C11:C13,"&gt;="&amp;D10)</f>
        <v>3</v>
      </c>
      <c r="E11" s="81">
        <v>23</v>
      </c>
      <c r="F11" s="10">
        <f>COUNTIF(E11:E13,"&gt;="&amp;F10)</f>
        <v>3</v>
      </c>
      <c r="G11" s="23" t="s">
        <v>6</v>
      </c>
      <c r="H11" s="39">
        <v>3</v>
      </c>
      <c r="I11" s="39">
        <v>1</v>
      </c>
      <c r="J11" s="37">
        <v>2</v>
      </c>
      <c r="K11" s="37">
        <v>1</v>
      </c>
      <c r="L11" s="37">
        <v>1</v>
      </c>
      <c r="M11" s="37">
        <v>3</v>
      </c>
      <c r="N11" s="37">
        <v>2</v>
      </c>
      <c r="O11" s="37">
        <v>1</v>
      </c>
      <c r="P11" s="37">
        <v>3</v>
      </c>
      <c r="Q11" s="37">
        <v>1</v>
      </c>
      <c r="R11" s="37">
        <v>1</v>
      </c>
      <c r="S11" s="37">
        <v>2</v>
      </c>
      <c r="T11" s="37">
        <v>3</v>
      </c>
      <c r="U11" s="37">
        <v>3</v>
      </c>
      <c r="V11" s="37">
        <v>3</v>
      </c>
      <c r="W11" s="37">
        <v>2</v>
      </c>
      <c r="X11" s="37">
        <v>2</v>
      </c>
      <c r="Y11" s="37">
        <v>1</v>
      </c>
    </row>
    <row r="12" spans="1:25" ht="24.75" customHeight="1">
      <c r="A12" s="4">
        <v>2</v>
      </c>
      <c r="B12" s="70">
        <v>192105240009</v>
      </c>
      <c r="C12" s="71">
        <v>17</v>
      </c>
      <c r="D12" s="62">
        <f>(3/3)*100</f>
        <v>100</v>
      </c>
      <c r="E12" s="81">
        <v>19</v>
      </c>
      <c r="F12" s="63">
        <f>(3/3)*100</f>
        <v>100</v>
      </c>
      <c r="G12" s="23" t="s">
        <v>7</v>
      </c>
      <c r="H12" s="79">
        <v>3</v>
      </c>
      <c r="I12" s="79">
        <v>1</v>
      </c>
      <c r="J12" s="37">
        <v>2</v>
      </c>
      <c r="K12" s="37">
        <v>1</v>
      </c>
      <c r="L12" s="37"/>
      <c r="M12" s="37">
        <v>3</v>
      </c>
      <c r="N12" s="37">
        <v>2</v>
      </c>
      <c r="O12" s="37"/>
      <c r="P12" s="37">
        <v>3</v>
      </c>
      <c r="Q12" s="37">
        <v>1</v>
      </c>
      <c r="R12" s="37">
        <v>1</v>
      </c>
      <c r="S12" s="37">
        <v>2</v>
      </c>
      <c r="T12" s="37">
        <v>3</v>
      </c>
      <c r="U12" s="37">
        <v>3</v>
      </c>
      <c r="V12" s="37">
        <v>3</v>
      </c>
      <c r="W12" s="37">
        <v>2</v>
      </c>
      <c r="X12" s="37"/>
      <c r="Y12" s="37"/>
    </row>
    <row r="13" spans="1:25" ht="24.75" customHeight="1">
      <c r="A13" s="4">
        <v>3</v>
      </c>
      <c r="B13" s="70">
        <v>192105240013</v>
      </c>
      <c r="C13" s="71">
        <v>17</v>
      </c>
      <c r="D13" s="10"/>
      <c r="E13" s="81">
        <v>20</v>
      </c>
      <c r="F13" s="30"/>
      <c r="G13" s="130" t="s">
        <v>9</v>
      </c>
      <c r="H13" s="79">
        <v>3</v>
      </c>
      <c r="I13" s="79">
        <v>1</v>
      </c>
      <c r="J13" s="37">
        <v>3</v>
      </c>
      <c r="K13" s="37">
        <v>1</v>
      </c>
      <c r="L13" s="37"/>
      <c r="M13" s="37">
        <v>3</v>
      </c>
      <c r="N13" s="37"/>
      <c r="O13" s="37">
        <v>1</v>
      </c>
      <c r="P13" s="37"/>
      <c r="Q13" s="37">
        <v>1</v>
      </c>
      <c r="R13" s="37">
        <v>1</v>
      </c>
      <c r="S13" s="37">
        <v>2</v>
      </c>
      <c r="T13" s="37"/>
      <c r="U13" s="37">
        <v>3</v>
      </c>
      <c r="V13" s="37"/>
      <c r="W13" s="37"/>
      <c r="X13" s="37">
        <v>3</v>
      </c>
      <c r="Y13" s="37"/>
    </row>
    <row r="14" spans="1:25" ht="35.25" customHeight="1">
      <c r="A14" s="8"/>
      <c r="B14" s="121"/>
      <c r="C14" s="122"/>
      <c r="D14" s="122"/>
      <c r="E14" s="122"/>
      <c r="F14" s="123"/>
      <c r="G14" s="130" t="s">
        <v>90</v>
      </c>
      <c r="H14" s="79">
        <v>3</v>
      </c>
      <c r="I14" s="79">
        <v>1</v>
      </c>
      <c r="J14" s="37">
        <v>3</v>
      </c>
      <c r="K14" s="37">
        <v>1</v>
      </c>
      <c r="L14" s="37">
        <v>1</v>
      </c>
      <c r="M14" s="37">
        <v>3</v>
      </c>
      <c r="N14" s="37">
        <v>2</v>
      </c>
      <c r="O14" s="37">
        <v>1</v>
      </c>
      <c r="P14" s="37">
        <v>3</v>
      </c>
      <c r="Q14" s="37"/>
      <c r="R14" s="37">
        <v>1</v>
      </c>
      <c r="S14" s="37"/>
      <c r="T14" s="37">
        <v>3</v>
      </c>
      <c r="U14" s="37">
        <v>3</v>
      </c>
      <c r="V14" s="37">
        <v>3</v>
      </c>
      <c r="W14" s="37">
        <v>3</v>
      </c>
      <c r="X14" s="37">
        <v>3</v>
      </c>
      <c r="Y14" s="37"/>
    </row>
    <row r="15" spans="1:25" ht="37.5" customHeight="1">
      <c r="A15" s="8"/>
      <c r="B15" s="121"/>
      <c r="C15" s="122"/>
      <c r="D15" s="122"/>
      <c r="E15" s="122"/>
      <c r="F15" s="123"/>
      <c r="G15" s="24" t="s">
        <v>44</v>
      </c>
      <c r="H15" s="18">
        <f>AVERAGE(H11:H14)</f>
        <v>3</v>
      </c>
      <c r="I15" s="18">
        <f aca="true" t="shared" si="0" ref="I15:Y15">AVERAGE(I11:I14)</f>
        <v>1</v>
      </c>
      <c r="J15" s="18">
        <f t="shared" si="0"/>
        <v>2.5</v>
      </c>
      <c r="K15" s="18">
        <f t="shared" si="0"/>
        <v>1</v>
      </c>
      <c r="L15" s="18">
        <f t="shared" si="0"/>
        <v>1</v>
      </c>
      <c r="M15" s="18">
        <f t="shared" si="0"/>
        <v>3</v>
      </c>
      <c r="N15" s="18">
        <f t="shared" si="0"/>
        <v>2</v>
      </c>
      <c r="O15" s="18">
        <f t="shared" si="0"/>
        <v>1</v>
      </c>
      <c r="P15" s="18">
        <f t="shared" si="0"/>
        <v>3</v>
      </c>
      <c r="Q15" s="18">
        <f t="shared" si="0"/>
        <v>1</v>
      </c>
      <c r="R15" s="18">
        <f t="shared" si="0"/>
        <v>1</v>
      </c>
      <c r="S15" s="18">
        <f t="shared" si="0"/>
        <v>2</v>
      </c>
      <c r="T15" s="18">
        <f t="shared" si="0"/>
        <v>3</v>
      </c>
      <c r="U15" s="18">
        <f t="shared" si="0"/>
        <v>3</v>
      </c>
      <c r="V15" s="18">
        <f t="shared" si="0"/>
        <v>3</v>
      </c>
      <c r="W15" s="18">
        <f t="shared" si="0"/>
        <v>2.3333333333333335</v>
      </c>
      <c r="X15" s="18">
        <f t="shared" si="0"/>
        <v>2.6666666666666665</v>
      </c>
      <c r="Y15" s="18">
        <f t="shared" si="0"/>
        <v>1</v>
      </c>
    </row>
    <row r="16" spans="1:25" ht="24.75" customHeight="1">
      <c r="A16" s="8"/>
      <c r="B16" s="121"/>
      <c r="C16" s="122"/>
      <c r="D16" s="122"/>
      <c r="E16" s="122"/>
      <c r="F16" s="123"/>
      <c r="G16" s="47" t="s">
        <v>46</v>
      </c>
      <c r="H16" s="68">
        <f>(56.25*H15)/100</f>
        <v>1.6875</v>
      </c>
      <c r="I16" s="68">
        <f aca="true" t="shared" si="1" ref="I16:W16">(56.25*I15)/100</f>
        <v>0.5625</v>
      </c>
      <c r="J16" s="68">
        <f t="shared" si="1"/>
        <v>1.40625</v>
      </c>
      <c r="K16" s="68">
        <f t="shared" si="1"/>
        <v>0.5625</v>
      </c>
      <c r="L16" s="68">
        <f t="shared" si="1"/>
        <v>0.5625</v>
      </c>
      <c r="M16" s="68">
        <f t="shared" si="1"/>
        <v>1.6875</v>
      </c>
      <c r="N16" s="68">
        <f t="shared" si="1"/>
        <v>1.125</v>
      </c>
      <c r="O16" s="68">
        <f t="shared" si="1"/>
        <v>0.5625</v>
      </c>
      <c r="P16" s="68">
        <f t="shared" si="1"/>
        <v>1.6875</v>
      </c>
      <c r="Q16" s="68">
        <f t="shared" si="1"/>
        <v>0.5625</v>
      </c>
      <c r="R16" s="68">
        <f t="shared" si="1"/>
        <v>0.5625</v>
      </c>
      <c r="S16" s="68">
        <f t="shared" si="1"/>
        <v>1.125</v>
      </c>
      <c r="T16" s="68">
        <f t="shared" si="1"/>
        <v>1.6875</v>
      </c>
      <c r="U16" s="68">
        <f t="shared" si="1"/>
        <v>1.6875</v>
      </c>
      <c r="V16" s="68">
        <f t="shared" si="1"/>
        <v>1.6875</v>
      </c>
      <c r="W16" s="68">
        <f t="shared" si="1"/>
        <v>1.3125</v>
      </c>
      <c r="X16" s="68">
        <f>(56.25*X15)/100</f>
        <v>1.5</v>
      </c>
      <c r="Y16" s="68">
        <f>(56.25*Y15)/100</f>
        <v>0.5625</v>
      </c>
    </row>
    <row r="17" spans="1:6" ht="40.5" customHeight="1">
      <c r="A17" s="8"/>
      <c r="B17" s="121"/>
      <c r="C17" s="122"/>
      <c r="D17" s="122"/>
      <c r="E17" s="122"/>
      <c r="F17" s="122"/>
    </row>
    <row r="18" spans="1:6" ht="24.75" customHeight="1">
      <c r="A18" s="8"/>
      <c r="B18" s="121"/>
      <c r="C18" s="122"/>
      <c r="D18" s="122"/>
      <c r="E18" s="122"/>
      <c r="F18" s="124"/>
    </row>
    <row r="19" spans="1:6" ht="24.75" customHeight="1">
      <c r="A19" s="8"/>
      <c r="B19" s="121"/>
      <c r="C19" s="122"/>
      <c r="D19" s="122"/>
      <c r="E19" s="122"/>
      <c r="F19" s="124"/>
    </row>
    <row r="20" spans="1:11" ht="24.75" customHeight="1">
      <c r="A20" s="8"/>
      <c r="B20" s="121"/>
      <c r="C20" s="122"/>
      <c r="D20" s="122"/>
      <c r="E20" s="122"/>
      <c r="F20" s="124"/>
      <c r="J20" s="36"/>
      <c r="K20" s="36"/>
    </row>
    <row r="21" spans="1:17" ht="31.5" customHeight="1">
      <c r="A21" s="8"/>
      <c r="B21" s="121"/>
      <c r="C21" s="122"/>
      <c r="D21" s="122"/>
      <c r="E21" s="122"/>
      <c r="F21" s="124"/>
      <c r="H21" s="107"/>
      <c r="I21" s="139"/>
      <c r="J21" s="139"/>
      <c r="M21" s="36"/>
      <c r="N21" s="36"/>
      <c r="O21" s="36"/>
      <c r="P21" s="36"/>
      <c r="Q21" s="36"/>
    </row>
    <row r="22" spans="1:17" ht="24.75" customHeight="1">
      <c r="A22" s="8"/>
      <c r="B22" s="121"/>
      <c r="C22" s="122"/>
      <c r="D22" s="122"/>
      <c r="E22" s="122"/>
      <c r="F22" s="124"/>
      <c r="H22" s="102"/>
      <c r="I22" s="106"/>
      <c r="J22" s="106"/>
      <c r="M22" s="36"/>
      <c r="N22" s="36"/>
      <c r="O22" s="36"/>
      <c r="P22" s="36"/>
      <c r="Q22" s="36"/>
    </row>
    <row r="23" spans="1:18" ht="24.75" customHeight="1">
      <c r="A23" s="8"/>
      <c r="B23" s="121"/>
      <c r="C23" s="122"/>
      <c r="D23" s="122"/>
      <c r="E23" s="122"/>
      <c r="F23" s="124"/>
      <c r="H23" s="4"/>
      <c r="N23" s="36"/>
      <c r="O23" s="36"/>
      <c r="P23" s="36"/>
      <c r="Q23" s="36"/>
      <c r="R23" s="36"/>
    </row>
    <row r="24" spans="1:22" ht="24.75" customHeight="1">
      <c r="A24" s="8"/>
      <c r="B24" s="121"/>
      <c r="C24" s="122"/>
      <c r="D24" s="122"/>
      <c r="E24" s="122"/>
      <c r="F24" s="124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24.75" customHeight="1">
      <c r="A25" s="8"/>
      <c r="B25" s="121"/>
      <c r="C25" s="125"/>
      <c r="D25" s="125"/>
      <c r="E25" s="125"/>
      <c r="F25" s="126"/>
      <c r="G25" s="103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24.75" customHeight="1">
      <c r="A26" s="8"/>
      <c r="B26" s="121"/>
      <c r="C26" s="122"/>
      <c r="D26" s="122"/>
      <c r="E26" s="122"/>
      <c r="F26" s="124"/>
      <c r="G26" s="103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24.75" customHeight="1">
      <c r="A27" s="8"/>
      <c r="B27" s="121"/>
      <c r="C27" s="122"/>
      <c r="D27" s="122"/>
      <c r="E27" s="122"/>
      <c r="F27" s="124"/>
      <c r="G27" s="10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24.75" customHeight="1">
      <c r="A28" s="8"/>
      <c r="B28" s="125"/>
      <c r="C28" s="122"/>
      <c r="D28" s="122"/>
      <c r="E28" s="122"/>
      <c r="F28" s="124"/>
      <c r="G28" s="103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24.75" customHeight="1">
      <c r="A29" s="8"/>
      <c r="B29" s="125"/>
      <c r="C29" s="122"/>
      <c r="D29" s="122"/>
      <c r="E29" s="122"/>
      <c r="F29" s="124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24.75" customHeight="1">
      <c r="A30" s="8"/>
      <c r="B30" s="125"/>
      <c r="C30" s="122"/>
      <c r="D30" s="122"/>
      <c r="E30" s="122"/>
      <c r="F30" s="124"/>
      <c r="G30" s="103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24.75" customHeight="1">
      <c r="A31" s="8"/>
      <c r="B31" s="125"/>
      <c r="C31" s="122"/>
      <c r="D31" s="122"/>
      <c r="E31" s="122"/>
      <c r="F31" s="124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24.75" customHeight="1">
      <c r="A32" s="8"/>
      <c r="B32" s="125"/>
      <c r="C32" s="122"/>
      <c r="D32" s="122"/>
      <c r="E32" s="122"/>
      <c r="F32" s="124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2" ht="24.75" customHeight="1">
      <c r="A33" s="8"/>
      <c r="B33" s="125"/>
      <c r="C33" s="122"/>
      <c r="D33" s="122"/>
      <c r="E33" s="122"/>
      <c r="F33" s="124"/>
      <c r="G33" s="103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3" ht="24.75" customHeight="1">
      <c r="A34" s="8"/>
      <c r="B34" s="125"/>
      <c r="C34" s="122"/>
      <c r="D34" s="122"/>
      <c r="E34" s="122"/>
      <c r="F34" s="124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2" ht="24.75" customHeight="1">
      <c r="A35" s="8"/>
      <c r="B35" s="125"/>
      <c r="C35" s="122"/>
      <c r="D35" s="122"/>
      <c r="E35" s="122"/>
      <c r="F35" s="124"/>
      <c r="G35" s="10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6" ht="24.75" customHeight="1">
      <c r="A36" s="8"/>
      <c r="B36" s="125"/>
      <c r="C36" s="122"/>
      <c r="D36" s="122"/>
      <c r="E36" s="122"/>
      <c r="F36" s="124"/>
    </row>
    <row r="37" spans="1:6" ht="24.75" customHeight="1">
      <c r="A37" s="8"/>
      <c r="B37" s="125"/>
      <c r="C37" s="122"/>
      <c r="D37" s="122"/>
      <c r="E37" s="122"/>
      <c r="F37" s="124"/>
    </row>
    <row r="38" spans="1:22" ht="24.75" customHeight="1">
      <c r="A38" s="8"/>
      <c r="B38" s="125"/>
      <c r="C38" s="122"/>
      <c r="D38" s="122"/>
      <c r="E38" s="122"/>
      <c r="F38" s="124"/>
      <c r="G38" s="103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2" ht="24.75" customHeight="1">
      <c r="A39" s="8"/>
      <c r="B39" s="125"/>
      <c r="C39" s="122"/>
      <c r="D39" s="122"/>
      <c r="E39" s="122"/>
      <c r="F39" s="124"/>
      <c r="G39" s="10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 ht="24.75" customHeight="1">
      <c r="A40" s="8"/>
      <c r="B40" s="125"/>
      <c r="C40" s="122"/>
      <c r="D40" s="122"/>
      <c r="E40" s="122"/>
      <c r="F40" s="124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2" ht="24.75" customHeight="1">
      <c r="A41" s="8"/>
      <c r="B41" s="125"/>
      <c r="C41" s="122"/>
      <c r="D41" s="122"/>
      <c r="E41" s="122"/>
      <c r="F41" s="124"/>
      <c r="G41" s="10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  <row r="42" spans="1:22" ht="24.75" customHeight="1">
      <c r="A42" s="8"/>
      <c r="B42" s="125"/>
      <c r="C42" s="122"/>
      <c r="D42" s="122"/>
      <c r="E42" s="122"/>
      <c r="F42" s="124"/>
      <c r="G42" s="10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</row>
    <row r="43" spans="1:22" ht="24.75" customHeight="1">
      <c r="A43" s="8"/>
      <c r="B43" s="125"/>
      <c r="C43" s="122"/>
      <c r="D43" s="122"/>
      <c r="E43" s="122"/>
      <c r="F43" s="124"/>
      <c r="G43" s="10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ht="24.75" customHeight="1">
      <c r="A44" s="8"/>
      <c r="B44" s="125"/>
      <c r="C44" s="122"/>
      <c r="D44" s="122"/>
      <c r="E44" s="122"/>
      <c r="F44" s="124"/>
      <c r="G44" s="103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</row>
    <row r="45" spans="1:22" ht="24.75" customHeight="1">
      <c r="A45" s="8"/>
      <c r="B45" s="125"/>
      <c r="C45" s="122"/>
      <c r="D45" s="122"/>
      <c r="E45" s="122"/>
      <c r="F45" s="124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</row>
    <row r="46" spans="1:22" ht="24.75" customHeight="1">
      <c r="A46" s="8"/>
      <c r="B46" s="125"/>
      <c r="C46" s="122"/>
      <c r="D46" s="122"/>
      <c r="E46" s="122"/>
      <c r="F46" s="124"/>
      <c r="G46" s="103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</row>
    <row r="47" spans="1:22" ht="24.75" customHeight="1">
      <c r="A47" s="8"/>
      <c r="B47" s="125"/>
      <c r="C47" s="122"/>
      <c r="D47" s="122"/>
      <c r="E47" s="122"/>
      <c r="F47" s="124"/>
      <c r="G47" s="103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 ht="24.75" customHeight="1">
      <c r="A48" s="8"/>
      <c r="B48" s="125"/>
      <c r="C48" s="122"/>
      <c r="D48" s="122"/>
      <c r="E48" s="122"/>
      <c r="F48" s="124"/>
      <c r="G48" s="103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</row>
    <row r="49" spans="1:22" ht="24.75" customHeight="1">
      <c r="A49" s="8"/>
      <c r="B49" s="125"/>
      <c r="C49" s="122"/>
      <c r="D49" s="122"/>
      <c r="E49" s="122"/>
      <c r="F49" s="124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</row>
    <row r="50" spans="1:6" ht="24.75" customHeight="1">
      <c r="A50" s="8"/>
      <c r="B50" s="125"/>
      <c r="C50" s="122"/>
      <c r="D50" s="122"/>
      <c r="E50" s="122"/>
      <c r="F50" s="124"/>
    </row>
    <row r="51" spans="1:6" ht="24.75" customHeight="1">
      <c r="A51" s="8"/>
      <c r="B51" s="125"/>
      <c r="C51" s="122"/>
      <c r="D51" s="122"/>
      <c r="E51" s="122"/>
      <c r="F51" s="124"/>
    </row>
    <row r="52" spans="1:22" ht="24.75" customHeight="1">
      <c r="A52" s="8"/>
      <c r="B52" s="125"/>
      <c r="C52" s="125"/>
      <c r="D52" s="125"/>
      <c r="E52" s="125"/>
      <c r="F52" s="126"/>
      <c r="G52" s="103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</row>
    <row r="53" spans="1:22" ht="24.75" customHeight="1">
      <c r="A53" s="8"/>
      <c r="B53" s="125"/>
      <c r="C53" s="125"/>
      <c r="D53" s="125"/>
      <c r="E53" s="125"/>
      <c r="F53" s="126"/>
      <c r="G53" s="103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ht="24.75" customHeight="1">
      <c r="A54" s="8"/>
      <c r="B54" s="125"/>
      <c r="C54" s="122"/>
      <c r="D54" s="122"/>
      <c r="E54" s="122"/>
      <c r="F54" s="124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</row>
    <row r="55" spans="1:22" ht="24.75" customHeight="1">
      <c r="A55" s="8"/>
      <c r="B55" s="125"/>
      <c r="C55" s="122"/>
      <c r="D55" s="122"/>
      <c r="E55" s="122"/>
      <c r="F55" s="124"/>
      <c r="G55" s="103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ht="24.75" customHeight="1">
      <c r="A56" s="8"/>
      <c r="B56" s="125"/>
      <c r="C56" s="122"/>
      <c r="D56" s="122"/>
      <c r="E56" s="122"/>
      <c r="F56" s="124"/>
      <c r="G56" s="1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ht="24.75" customHeight="1">
      <c r="A57" s="8"/>
      <c r="B57" s="125"/>
      <c r="C57" s="122"/>
      <c r="D57" s="122"/>
      <c r="E57" s="122"/>
      <c r="F57" s="124"/>
      <c r="G57" s="103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</row>
    <row r="58" spans="1:22" ht="24.75" customHeight="1">
      <c r="A58" s="8"/>
      <c r="B58" s="125"/>
      <c r="C58" s="122"/>
      <c r="D58" s="122"/>
      <c r="E58" s="122"/>
      <c r="F58" s="124"/>
      <c r="G58" s="103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1:22" ht="24.75" customHeight="1">
      <c r="A59" s="8"/>
      <c r="B59" s="125"/>
      <c r="C59" s="122"/>
      <c r="D59" s="122"/>
      <c r="E59" s="122"/>
      <c r="F59" s="124"/>
      <c r="G59" s="103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1:22" ht="24.75" customHeight="1">
      <c r="A60" s="8"/>
      <c r="B60" s="125"/>
      <c r="C60" s="122"/>
      <c r="D60" s="122"/>
      <c r="E60" s="122"/>
      <c r="F60" s="124"/>
      <c r="G60" s="103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1:22" ht="24.75" customHeight="1">
      <c r="A61" s="8"/>
      <c r="B61" s="125"/>
      <c r="C61" s="122"/>
      <c r="D61" s="122"/>
      <c r="E61" s="122"/>
      <c r="F61" s="124"/>
      <c r="G61" s="103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1:22" ht="24.75" customHeight="1">
      <c r="A62" s="8"/>
      <c r="B62" s="125"/>
      <c r="C62" s="122"/>
      <c r="D62" s="122"/>
      <c r="E62" s="122"/>
      <c r="F62" s="124"/>
      <c r="G62" s="103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</row>
    <row r="63" spans="1:6" ht="24.75" customHeight="1">
      <c r="A63" s="8"/>
      <c r="B63" s="125"/>
      <c r="C63" s="122"/>
      <c r="D63" s="122"/>
      <c r="E63" s="122"/>
      <c r="F63" s="124"/>
    </row>
    <row r="64" spans="1:6" ht="24.75" customHeight="1">
      <c r="A64" s="8"/>
      <c r="B64" s="125"/>
      <c r="C64" s="122"/>
      <c r="D64" s="122"/>
      <c r="E64" s="122"/>
      <c r="F64" s="124"/>
    </row>
    <row r="65" spans="1:6" ht="24.75" customHeight="1">
      <c r="A65" s="8"/>
      <c r="B65" s="125"/>
      <c r="C65" s="122"/>
      <c r="D65" s="122"/>
      <c r="E65" s="122"/>
      <c r="F65" s="124"/>
    </row>
    <row r="66" spans="1:6" ht="24.75" customHeight="1">
      <c r="A66" s="8"/>
      <c r="B66" s="125"/>
      <c r="C66" s="122"/>
      <c r="D66" s="122"/>
      <c r="E66" s="122"/>
      <c r="F66" s="124"/>
    </row>
    <row r="67" spans="1:6" ht="24.75" customHeight="1">
      <c r="A67" s="8"/>
      <c r="B67" s="125"/>
      <c r="C67" s="122"/>
      <c r="D67" s="122"/>
      <c r="E67" s="122"/>
      <c r="F67" s="124"/>
    </row>
    <row r="68" spans="1:6" ht="24.75" customHeight="1">
      <c r="A68" s="8"/>
      <c r="B68" s="125"/>
      <c r="C68" s="122"/>
      <c r="D68" s="122"/>
      <c r="E68" s="122"/>
      <c r="F68" s="124"/>
    </row>
    <row r="69" spans="1:6" ht="24.75" customHeight="1">
      <c r="A69" s="8"/>
      <c r="B69" s="125"/>
      <c r="C69" s="122"/>
      <c r="D69" s="122"/>
      <c r="E69" s="122"/>
      <c r="F69" s="124"/>
    </row>
    <row r="70" spans="1:6" ht="24.75" customHeight="1">
      <c r="A70" s="8"/>
      <c r="B70" s="125"/>
      <c r="C70" s="122"/>
      <c r="D70" s="122"/>
      <c r="E70" s="122"/>
      <c r="F70" s="124"/>
    </row>
    <row r="71" spans="1:6" ht="24.75" customHeight="1">
      <c r="A71" s="8"/>
      <c r="B71" s="125"/>
      <c r="C71" s="122"/>
      <c r="D71" s="122"/>
      <c r="E71" s="122"/>
      <c r="F71" s="124"/>
    </row>
    <row r="72" spans="1:6" ht="24.75" customHeight="1">
      <c r="A72" s="8"/>
      <c r="B72" s="125"/>
      <c r="C72" s="122"/>
      <c r="D72" s="122"/>
      <c r="E72" s="122"/>
      <c r="F72" s="124"/>
    </row>
    <row r="73" spans="1:6" ht="24.75" customHeight="1">
      <c r="A73" s="8"/>
      <c r="B73" s="125"/>
      <c r="C73" s="122"/>
      <c r="D73" s="122"/>
      <c r="E73" s="122"/>
      <c r="F73" s="124"/>
    </row>
    <row r="74" spans="1:6" ht="24.75" customHeight="1">
      <c r="A74" s="8"/>
      <c r="B74" s="125"/>
      <c r="C74" s="122"/>
      <c r="D74" s="122"/>
      <c r="E74" s="122"/>
      <c r="F74" s="124"/>
    </row>
    <row r="75" spans="1:6" ht="24.75" customHeight="1">
      <c r="A75" s="8"/>
      <c r="B75" s="125"/>
      <c r="C75" s="122"/>
      <c r="D75" s="122"/>
      <c r="E75" s="122"/>
      <c r="F75" s="124"/>
    </row>
    <row r="76" spans="1:6" ht="24.75" customHeight="1">
      <c r="A76" s="8"/>
      <c r="B76" s="125"/>
      <c r="C76" s="122"/>
      <c r="D76" s="122"/>
      <c r="E76" s="122"/>
      <c r="F76" s="124"/>
    </row>
    <row r="77" spans="1:6" ht="24.75" customHeight="1">
      <c r="A77" s="8"/>
      <c r="B77" s="125"/>
      <c r="C77" s="122"/>
      <c r="D77" s="122"/>
      <c r="E77" s="122"/>
      <c r="F77" s="124"/>
    </row>
    <row r="78" spans="1:6" ht="24.75" customHeight="1">
      <c r="A78" s="8"/>
      <c r="B78" s="125"/>
      <c r="C78" s="122"/>
      <c r="D78" s="122"/>
      <c r="E78" s="122"/>
      <c r="F78" s="124"/>
    </row>
    <row r="79" spans="1:7" ht="24.75" customHeight="1">
      <c r="A79" s="8"/>
      <c r="B79" s="125"/>
      <c r="C79" s="122"/>
      <c r="D79" s="122"/>
      <c r="E79" s="122"/>
      <c r="F79" s="124"/>
      <c r="G79" s="11"/>
    </row>
    <row r="80" spans="1:9" ht="24.75" customHeight="1">
      <c r="A80" s="8"/>
      <c r="B80" s="125"/>
      <c r="C80" s="125"/>
      <c r="D80" s="125"/>
      <c r="E80" s="125"/>
      <c r="F80" s="126"/>
      <c r="G80" s="11"/>
      <c r="H80"/>
      <c r="I80"/>
    </row>
    <row r="81" spans="1:9" ht="24.75" customHeight="1">
      <c r="A81" s="8"/>
      <c r="B81" s="125"/>
      <c r="C81" s="125"/>
      <c r="D81" s="125"/>
      <c r="E81" s="125"/>
      <c r="F81" s="126"/>
      <c r="G81" s="11"/>
      <c r="H81"/>
      <c r="I81"/>
    </row>
    <row r="82" spans="1:9" ht="24.75" customHeight="1">
      <c r="A82" s="8"/>
      <c r="B82" s="125"/>
      <c r="C82" s="122"/>
      <c r="D82" s="122"/>
      <c r="E82" s="122"/>
      <c r="F82" s="124"/>
      <c r="G82" s="11"/>
      <c r="H82"/>
      <c r="I82"/>
    </row>
    <row r="83" spans="1:9" ht="14.25">
      <c r="A83" s="11"/>
      <c r="B83" s="11"/>
      <c r="C83" s="11"/>
      <c r="D83" s="11"/>
      <c r="E83" s="11"/>
      <c r="F83" s="11"/>
      <c r="G83" s="11"/>
      <c r="H83"/>
      <c r="I83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I1">
      <selection activeCell="H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120"/>
      <c r="G1" s="140"/>
      <c r="H1" s="140"/>
      <c r="I1" s="140"/>
      <c r="J1" s="140"/>
      <c r="K1" s="140"/>
      <c r="L1" s="140"/>
      <c r="M1" s="140"/>
    </row>
    <row r="2" spans="1:9" ht="19.5" customHeight="1">
      <c r="A2" s="137" t="s">
        <v>0</v>
      </c>
      <c r="B2" s="137"/>
      <c r="C2" s="137"/>
      <c r="D2" s="137"/>
      <c r="E2" s="137"/>
      <c r="F2" s="117"/>
      <c r="G2" s="39" t="s">
        <v>37</v>
      </c>
      <c r="H2" s="40"/>
      <c r="I2" s="37"/>
    </row>
    <row r="3" spans="1:23" ht="43.5" customHeight="1">
      <c r="A3" s="137" t="s">
        <v>161</v>
      </c>
      <c r="B3" s="137"/>
      <c r="C3" s="137"/>
      <c r="D3" s="137"/>
      <c r="E3" s="137"/>
      <c r="F3" s="11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148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162</v>
      </c>
      <c r="B4" s="137"/>
      <c r="C4" s="137"/>
      <c r="D4" s="137"/>
      <c r="E4" s="137"/>
      <c r="F4" s="117"/>
      <c r="G4" s="39" t="s">
        <v>38</v>
      </c>
      <c r="H4" s="40"/>
      <c r="I4" s="37"/>
      <c r="K4" s="119" t="s">
        <v>33</v>
      </c>
      <c r="L4" s="119">
        <v>3</v>
      </c>
      <c r="N4" s="118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163</v>
      </c>
      <c r="B5" s="86"/>
      <c r="C5" s="86"/>
      <c r="D5" s="86"/>
      <c r="E5" s="86"/>
      <c r="F5" s="117"/>
      <c r="G5" s="39" t="s">
        <v>31</v>
      </c>
      <c r="H5" s="35">
        <f>3/3*100</f>
        <v>100</v>
      </c>
      <c r="I5" s="37"/>
      <c r="K5" s="116" t="s">
        <v>34</v>
      </c>
      <c r="L5" s="116">
        <v>2</v>
      </c>
      <c r="N5" s="11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114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1/3*100</f>
        <v>33.33333333333333</v>
      </c>
      <c r="I6" s="37"/>
      <c r="K6" s="113" t="s">
        <v>35</v>
      </c>
      <c r="L6" s="113">
        <v>1</v>
      </c>
      <c r="N6" s="112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108" t="s">
        <v>2</v>
      </c>
      <c r="C7" s="111" t="s">
        <v>10</v>
      </c>
      <c r="D7" s="111"/>
      <c r="E7" s="15" t="s">
        <v>10</v>
      </c>
      <c r="F7" s="15"/>
      <c r="G7" s="38" t="s">
        <v>45</v>
      </c>
      <c r="H7" s="48">
        <f>AVERAGE(H5:H6)</f>
        <v>66.66666666666666</v>
      </c>
      <c r="I7" s="41">
        <v>0.6</v>
      </c>
      <c r="K7" s="110" t="s">
        <v>36</v>
      </c>
      <c r="L7" s="110">
        <v>0</v>
      </c>
      <c r="N7" s="109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108" t="s">
        <v>3</v>
      </c>
      <c r="C8" s="15" t="s">
        <v>4</v>
      </c>
      <c r="D8" s="15"/>
      <c r="E8" s="15" t="s">
        <v>12</v>
      </c>
      <c r="F8" s="15"/>
      <c r="G8" s="38" t="s">
        <v>40</v>
      </c>
      <c r="H8" s="39" t="s">
        <v>152</v>
      </c>
      <c r="I8" s="37"/>
    </row>
    <row r="9" spans="2:9" ht="24.75" customHeight="1">
      <c r="B9" s="108" t="s">
        <v>5</v>
      </c>
      <c r="C9" s="15" t="s">
        <v>30</v>
      </c>
      <c r="D9" s="15"/>
      <c r="E9" s="15" t="s">
        <v>30</v>
      </c>
      <c r="F9" s="28"/>
      <c r="H9" s="36"/>
      <c r="I9" s="36"/>
    </row>
    <row r="10" spans="2:25" ht="24.75" customHeight="1">
      <c r="B10" s="108" t="s">
        <v>8</v>
      </c>
      <c r="C10" s="15">
        <v>40</v>
      </c>
      <c r="D10" s="98">
        <f>(0.55*40)</f>
        <v>22</v>
      </c>
      <c r="E10" s="9">
        <v>60</v>
      </c>
      <c r="F10" s="33">
        <f>0.55*60</f>
        <v>33</v>
      </c>
      <c r="G10" s="20"/>
      <c r="H10" s="127" t="s">
        <v>11</v>
      </c>
      <c r="I10" s="127" t="s">
        <v>13</v>
      </c>
      <c r="J10" s="128" t="s">
        <v>14</v>
      </c>
      <c r="K10" s="128" t="s">
        <v>15</v>
      </c>
      <c r="L10" s="128" t="s">
        <v>16</v>
      </c>
      <c r="M10" s="128" t="s">
        <v>17</v>
      </c>
      <c r="N10" s="128" t="s">
        <v>18</v>
      </c>
      <c r="O10" s="128" t="s">
        <v>19</v>
      </c>
      <c r="P10" s="128" t="s">
        <v>20</v>
      </c>
      <c r="Q10" s="12" t="s">
        <v>21</v>
      </c>
      <c r="R10" s="128" t="s">
        <v>156</v>
      </c>
      <c r="S10" s="128" t="s">
        <v>22</v>
      </c>
      <c r="T10" s="128" t="s">
        <v>92</v>
      </c>
      <c r="U10" s="128" t="s">
        <v>93</v>
      </c>
      <c r="V10" s="128" t="s">
        <v>75</v>
      </c>
      <c r="W10" s="128" t="s">
        <v>23</v>
      </c>
      <c r="X10" s="128" t="s">
        <v>24</v>
      </c>
      <c r="Y10" s="128" t="s">
        <v>25</v>
      </c>
    </row>
    <row r="11" spans="1:25" ht="24.75" customHeight="1">
      <c r="A11" s="4">
        <v>1</v>
      </c>
      <c r="B11" s="70">
        <v>192105240007</v>
      </c>
      <c r="C11" s="91">
        <v>32</v>
      </c>
      <c r="D11" s="10">
        <f>COUNTIF(C11:C13,"&gt;="&amp;D10)</f>
        <v>3</v>
      </c>
      <c r="E11" s="91">
        <v>55</v>
      </c>
      <c r="F11" s="29">
        <f>COUNTIF(E11:E13,"&gt;="&amp;F10)</f>
        <v>1</v>
      </c>
      <c r="G11" s="23" t="s">
        <v>6</v>
      </c>
      <c r="H11" s="92">
        <v>3</v>
      </c>
      <c r="I11" s="93"/>
      <c r="J11" s="94">
        <v>1</v>
      </c>
      <c r="K11" s="1">
        <v>3</v>
      </c>
      <c r="L11" s="94"/>
      <c r="M11" s="94">
        <v>3</v>
      </c>
      <c r="N11" s="94">
        <v>1</v>
      </c>
      <c r="O11" s="94">
        <v>1</v>
      </c>
      <c r="P11" s="94">
        <v>3</v>
      </c>
      <c r="Q11" s="94">
        <v>1</v>
      </c>
      <c r="R11" s="94">
        <v>1</v>
      </c>
      <c r="S11" s="94"/>
      <c r="T11" s="37">
        <v>3</v>
      </c>
      <c r="U11" s="37">
        <v>3</v>
      </c>
      <c r="V11" s="37">
        <v>3</v>
      </c>
      <c r="W11" s="37">
        <v>2</v>
      </c>
      <c r="X11" s="37">
        <v>2</v>
      </c>
      <c r="Y11" s="37">
        <v>1</v>
      </c>
    </row>
    <row r="12" spans="1:25" ht="24.75" customHeight="1">
      <c r="A12" s="4">
        <v>2</v>
      </c>
      <c r="B12" s="70">
        <v>192105240009</v>
      </c>
      <c r="C12" s="91">
        <v>25</v>
      </c>
      <c r="D12" s="62">
        <f>(3/3)*100</f>
        <v>100</v>
      </c>
      <c r="E12" s="91">
        <v>31</v>
      </c>
      <c r="F12" s="63">
        <f>(1/3)*100</f>
        <v>33.33333333333333</v>
      </c>
      <c r="G12" s="23" t="s">
        <v>7</v>
      </c>
      <c r="H12" s="18"/>
      <c r="I12" s="95"/>
      <c r="J12" s="96"/>
      <c r="K12" s="94"/>
      <c r="L12" s="96"/>
      <c r="M12" s="96"/>
      <c r="N12" s="96"/>
      <c r="O12" s="96"/>
      <c r="P12" s="96"/>
      <c r="Q12" s="96"/>
      <c r="R12" s="96"/>
      <c r="S12" s="96"/>
      <c r="T12" s="37">
        <v>3</v>
      </c>
      <c r="U12" s="37">
        <v>3</v>
      </c>
      <c r="V12" s="37">
        <v>3</v>
      </c>
      <c r="W12" s="37">
        <v>2</v>
      </c>
      <c r="X12" s="37"/>
      <c r="Y12" s="37"/>
    </row>
    <row r="13" spans="1:25" ht="24.75" customHeight="1">
      <c r="A13" s="4">
        <v>3</v>
      </c>
      <c r="B13" s="70">
        <v>192105240013</v>
      </c>
      <c r="C13" s="91">
        <v>28</v>
      </c>
      <c r="D13" s="10"/>
      <c r="E13" s="91">
        <v>25</v>
      </c>
      <c r="F13" s="30"/>
      <c r="G13" s="130" t="s">
        <v>9</v>
      </c>
      <c r="H13" s="18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37"/>
      <c r="U13" s="37">
        <v>3</v>
      </c>
      <c r="V13" s="37"/>
      <c r="W13" s="37"/>
      <c r="X13" s="37">
        <v>3</v>
      </c>
      <c r="Y13" s="37"/>
    </row>
    <row r="14" spans="2:25" ht="35.25" customHeight="1">
      <c r="B14" s="70"/>
      <c r="C14" s="10"/>
      <c r="D14" s="10"/>
      <c r="E14" s="10"/>
      <c r="F14" s="30"/>
      <c r="G14" s="130"/>
      <c r="H14" s="79"/>
      <c r="I14" s="79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2:25" ht="37.5" customHeight="1">
      <c r="B15" s="70"/>
      <c r="C15" s="10"/>
      <c r="D15" s="10"/>
      <c r="E15" s="10"/>
      <c r="F15" s="30"/>
      <c r="G15" s="24" t="s">
        <v>44</v>
      </c>
      <c r="H15" s="18">
        <f>AVERAGE(H11:H13)</f>
        <v>3</v>
      </c>
      <c r="I15" s="18"/>
      <c r="J15" s="18">
        <f aca="true" t="shared" si="0" ref="J15:Y15">AVERAGE(J11:J13)</f>
        <v>1</v>
      </c>
      <c r="K15" s="18">
        <f t="shared" si="0"/>
        <v>3</v>
      </c>
      <c r="L15" s="18"/>
      <c r="M15" s="18">
        <f t="shared" si="0"/>
        <v>3</v>
      </c>
      <c r="N15" s="18">
        <f t="shared" si="0"/>
        <v>1</v>
      </c>
      <c r="O15" s="18">
        <f t="shared" si="0"/>
        <v>1</v>
      </c>
      <c r="P15" s="18">
        <f t="shared" si="0"/>
        <v>3</v>
      </c>
      <c r="Q15" s="18">
        <f t="shared" si="0"/>
        <v>1</v>
      </c>
      <c r="R15" s="18">
        <f t="shared" si="0"/>
        <v>1</v>
      </c>
      <c r="S15" s="18"/>
      <c r="T15" s="18">
        <f t="shared" si="0"/>
        <v>3</v>
      </c>
      <c r="U15" s="18">
        <f t="shared" si="0"/>
        <v>3</v>
      </c>
      <c r="V15" s="18">
        <f t="shared" si="0"/>
        <v>3</v>
      </c>
      <c r="W15" s="18">
        <f t="shared" si="0"/>
        <v>2</v>
      </c>
      <c r="X15" s="18">
        <f t="shared" si="0"/>
        <v>2.5</v>
      </c>
      <c r="Y15" s="18">
        <f t="shared" si="0"/>
        <v>1</v>
      </c>
    </row>
    <row r="16" spans="1:25" ht="24.75" customHeight="1">
      <c r="A16" s="8"/>
      <c r="B16" s="121"/>
      <c r="C16" s="122"/>
      <c r="D16" s="122"/>
      <c r="E16" s="122"/>
      <c r="F16" s="123"/>
      <c r="G16" s="47" t="s">
        <v>46</v>
      </c>
      <c r="H16" s="68">
        <f>(56.25*H15)/100</f>
        <v>1.6875</v>
      </c>
      <c r="I16" s="68">
        <f aca="true" t="shared" si="1" ref="I16:W16">(56.25*I15)/100</f>
        <v>0</v>
      </c>
      <c r="J16" s="68">
        <f t="shared" si="1"/>
        <v>0.5625</v>
      </c>
      <c r="K16" s="68">
        <f t="shared" si="1"/>
        <v>1.6875</v>
      </c>
      <c r="L16" s="68">
        <f t="shared" si="1"/>
        <v>0</v>
      </c>
      <c r="M16" s="68">
        <f t="shared" si="1"/>
        <v>1.6875</v>
      </c>
      <c r="N16" s="68">
        <f t="shared" si="1"/>
        <v>0.5625</v>
      </c>
      <c r="O16" s="68">
        <f t="shared" si="1"/>
        <v>0.5625</v>
      </c>
      <c r="P16" s="68">
        <f t="shared" si="1"/>
        <v>1.6875</v>
      </c>
      <c r="Q16" s="68">
        <f t="shared" si="1"/>
        <v>0.5625</v>
      </c>
      <c r="R16" s="68">
        <f t="shared" si="1"/>
        <v>0.5625</v>
      </c>
      <c r="S16" s="68">
        <f t="shared" si="1"/>
        <v>0</v>
      </c>
      <c r="T16" s="68">
        <f t="shared" si="1"/>
        <v>1.6875</v>
      </c>
      <c r="U16" s="68">
        <f t="shared" si="1"/>
        <v>1.6875</v>
      </c>
      <c r="V16" s="68">
        <f t="shared" si="1"/>
        <v>1.6875</v>
      </c>
      <c r="W16" s="68">
        <f t="shared" si="1"/>
        <v>1.125</v>
      </c>
      <c r="X16" s="68">
        <f>(56.25*X15)/100</f>
        <v>1.40625</v>
      </c>
      <c r="Y16" s="68">
        <f>(56.25*Y15)/100</f>
        <v>0.5625</v>
      </c>
    </row>
    <row r="17" spans="1:6" ht="40.5" customHeight="1">
      <c r="A17" s="8"/>
      <c r="B17" s="121"/>
      <c r="C17" s="122"/>
      <c r="D17" s="122"/>
      <c r="E17" s="122"/>
      <c r="F17" s="122"/>
    </row>
    <row r="18" spans="1:6" ht="24.75" customHeight="1">
      <c r="A18" s="8"/>
      <c r="B18" s="121"/>
      <c r="C18" s="122"/>
      <c r="D18" s="122"/>
      <c r="E18" s="122"/>
      <c r="F18" s="124"/>
    </row>
    <row r="19" spans="1:6" ht="24.75" customHeight="1">
      <c r="A19" s="8"/>
      <c r="B19" s="121"/>
      <c r="C19" s="122"/>
      <c r="D19" s="122"/>
      <c r="E19" s="122"/>
      <c r="F19" s="124"/>
    </row>
    <row r="20" spans="1:11" ht="24.75" customHeight="1">
      <c r="A20" s="8"/>
      <c r="B20" s="121"/>
      <c r="C20" s="122"/>
      <c r="D20" s="122"/>
      <c r="E20" s="122"/>
      <c r="F20" s="124"/>
      <c r="J20" s="36"/>
      <c r="K20" s="36"/>
    </row>
    <row r="21" spans="1:17" ht="31.5" customHeight="1">
      <c r="A21" s="8"/>
      <c r="B21" s="121"/>
      <c r="C21" s="122"/>
      <c r="D21" s="122"/>
      <c r="E21" s="122"/>
      <c r="F21" s="124"/>
      <c r="H21" s="107"/>
      <c r="I21" s="139"/>
      <c r="J21" s="139"/>
      <c r="M21" s="36"/>
      <c r="N21" s="36"/>
      <c r="O21" s="36"/>
      <c r="P21" s="36"/>
      <c r="Q21" s="36"/>
    </row>
    <row r="22" spans="1:17" ht="24.75" customHeight="1">
      <c r="A22" s="8"/>
      <c r="B22" s="121"/>
      <c r="C22" s="122"/>
      <c r="D22" s="122"/>
      <c r="E22" s="122"/>
      <c r="F22" s="124"/>
      <c r="H22" s="102"/>
      <c r="I22" s="106"/>
      <c r="J22" s="106"/>
      <c r="M22" s="36"/>
      <c r="N22" s="36"/>
      <c r="O22" s="36"/>
      <c r="P22" s="36"/>
      <c r="Q22" s="36"/>
    </row>
    <row r="23" spans="1:18" ht="24.75" customHeight="1">
      <c r="A23" s="8"/>
      <c r="B23" s="121"/>
      <c r="C23" s="122"/>
      <c r="D23" s="122"/>
      <c r="E23" s="122"/>
      <c r="F23" s="124"/>
      <c r="H23" s="4"/>
      <c r="N23" s="36"/>
      <c r="O23" s="36"/>
      <c r="P23" s="36"/>
      <c r="Q23" s="36"/>
      <c r="R23" s="36"/>
    </row>
    <row r="24" spans="1:22" ht="24.75" customHeight="1">
      <c r="A24" s="8"/>
      <c r="B24" s="121"/>
      <c r="C24" s="122"/>
      <c r="D24" s="122"/>
      <c r="E24" s="122"/>
      <c r="F24" s="124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24.75" customHeight="1">
      <c r="A25" s="8"/>
      <c r="B25" s="121"/>
      <c r="C25" s="125"/>
      <c r="D25" s="125"/>
      <c r="E25" s="125"/>
      <c r="F25" s="126"/>
      <c r="G25" s="103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24.75" customHeight="1">
      <c r="A26" s="8"/>
      <c r="B26" s="121"/>
      <c r="C26" s="122"/>
      <c r="D26" s="122"/>
      <c r="E26" s="122"/>
      <c r="F26" s="124"/>
      <c r="G26" s="103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24.75" customHeight="1">
      <c r="A27" s="8"/>
      <c r="B27" s="121"/>
      <c r="C27" s="122"/>
      <c r="D27" s="122"/>
      <c r="E27" s="122"/>
      <c r="F27" s="124"/>
      <c r="G27" s="10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24.75" customHeight="1">
      <c r="A28" s="8"/>
      <c r="B28" s="125"/>
      <c r="C28" s="122"/>
      <c r="D28" s="122"/>
      <c r="E28" s="122"/>
      <c r="F28" s="124"/>
      <c r="G28" s="103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24.75" customHeight="1">
      <c r="A29" s="8"/>
      <c r="B29" s="125"/>
      <c r="C29" s="122"/>
      <c r="D29" s="122"/>
      <c r="E29" s="122"/>
      <c r="F29" s="124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24.75" customHeight="1">
      <c r="A30" s="8"/>
      <c r="B30" s="125"/>
      <c r="C30" s="122"/>
      <c r="D30" s="122"/>
      <c r="E30" s="122"/>
      <c r="F30" s="124"/>
      <c r="G30" s="103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24.75" customHeight="1">
      <c r="A31" s="8"/>
      <c r="B31" s="125"/>
      <c r="C31" s="122"/>
      <c r="D31" s="122"/>
      <c r="E31" s="122"/>
      <c r="F31" s="124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24.75" customHeight="1">
      <c r="A32" s="8"/>
      <c r="B32" s="125"/>
      <c r="C32" s="122"/>
      <c r="D32" s="122"/>
      <c r="E32" s="122"/>
      <c r="F32" s="124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2" ht="24.75" customHeight="1">
      <c r="A33" s="8"/>
      <c r="B33" s="125"/>
      <c r="C33" s="122"/>
      <c r="D33" s="122"/>
      <c r="E33" s="122"/>
      <c r="F33" s="124"/>
      <c r="G33" s="103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3" ht="24.75" customHeight="1">
      <c r="A34" s="8"/>
      <c r="B34" s="125"/>
      <c r="C34" s="122"/>
      <c r="D34" s="122"/>
      <c r="E34" s="122"/>
      <c r="F34" s="124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2" ht="24.75" customHeight="1">
      <c r="A35" s="8"/>
      <c r="B35" s="125"/>
      <c r="C35" s="122"/>
      <c r="D35" s="122"/>
      <c r="E35" s="122"/>
      <c r="F35" s="124"/>
      <c r="G35" s="10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6" ht="24.75" customHeight="1">
      <c r="A36" s="8"/>
      <c r="B36" s="125"/>
      <c r="C36" s="122"/>
      <c r="D36" s="122"/>
      <c r="E36" s="122"/>
      <c r="F36" s="124"/>
    </row>
    <row r="37" spans="1:6" ht="24.75" customHeight="1">
      <c r="A37" s="8"/>
      <c r="B37" s="125"/>
      <c r="C37" s="122"/>
      <c r="D37" s="122"/>
      <c r="E37" s="122"/>
      <c r="F37" s="124"/>
    </row>
    <row r="38" spans="1:22" ht="24.75" customHeight="1">
      <c r="A38" s="8"/>
      <c r="B38" s="125"/>
      <c r="C38" s="122"/>
      <c r="D38" s="122"/>
      <c r="E38" s="122"/>
      <c r="F38" s="124"/>
      <c r="G38" s="103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2" ht="24.75" customHeight="1">
      <c r="A39" s="8"/>
      <c r="B39" s="125"/>
      <c r="C39" s="122"/>
      <c r="D39" s="122"/>
      <c r="E39" s="122"/>
      <c r="F39" s="124"/>
      <c r="G39" s="10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 ht="24.75" customHeight="1">
      <c r="A40" s="8"/>
      <c r="B40" s="125"/>
      <c r="C40" s="122"/>
      <c r="D40" s="122"/>
      <c r="E40" s="122"/>
      <c r="F40" s="124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2" ht="24.75" customHeight="1">
      <c r="A41" s="8"/>
      <c r="B41" s="125"/>
      <c r="C41" s="122"/>
      <c r="D41" s="122"/>
      <c r="E41" s="122"/>
      <c r="F41" s="124"/>
      <c r="G41" s="10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  <row r="42" spans="1:22" ht="24.75" customHeight="1">
      <c r="A42" s="8"/>
      <c r="B42" s="125"/>
      <c r="C42" s="122"/>
      <c r="D42" s="122"/>
      <c r="E42" s="122"/>
      <c r="F42" s="124"/>
      <c r="G42" s="10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</row>
    <row r="43" spans="1:22" ht="24.75" customHeight="1">
      <c r="A43" s="8"/>
      <c r="B43" s="125"/>
      <c r="C43" s="122"/>
      <c r="D43" s="122"/>
      <c r="E43" s="122"/>
      <c r="F43" s="124"/>
      <c r="G43" s="10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ht="24.75" customHeight="1">
      <c r="A44" s="8"/>
      <c r="B44" s="125"/>
      <c r="C44" s="122"/>
      <c r="D44" s="122"/>
      <c r="E44" s="122"/>
      <c r="F44" s="124"/>
      <c r="G44" s="103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</row>
    <row r="45" spans="1:22" ht="24.75" customHeight="1">
      <c r="A45" s="8"/>
      <c r="B45" s="125"/>
      <c r="C45" s="122"/>
      <c r="D45" s="122"/>
      <c r="E45" s="122"/>
      <c r="F45" s="124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</row>
    <row r="46" spans="1:22" ht="24.75" customHeight="1">
      <c r="A46" s="8"/>
      <c r="B46" s="125"/>
      <c r="C46" s="122"/>
      <c r="D46" s="122"/>
      <c r="E46" s="122"/>
      <c r="F46" s="124"/>
      <c r="G46" s="103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</row>
    <row r="47" spans="1:22" ht="24.75" customHeight="1">
      <c r="A47" s="8"/>
      <c r="B47" s="125"/>
      <c r="C47" s="122"/>
      <c r="D47" s="122"/>
      <c r="E47" s="122"/>
      <c r="F47" s="124"/>
      <c r="G47" s="103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 ht="24.75" customHeight="1">
      <c r="A48" s="8"/>
      <c r="B48" s="125"/>
      <c r="C48" s="122"/>
      <c r="D48" s="122"/>
      <c r="E48" s="122"/>
      <c r="F48" s="124"/>
      <c r="G48" s="103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</row>
    <row r="49" spans="1:22" ht="24.75" customHeight="1">
      <c r="A49" s="8"/>
      <c r="B49" s="125"/>
      <c r="C49" s="122"/>
      <c r="D49" s="122"/>
      <c r="E49" s="122"/>
      <c r="F49" s="124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</row>
    <row r="50" spans="1:6" ht="24.75" customHeight="1">
      <c r="A50" s="8"/>
      <c r="B50" s="125"/>
      <c r="C50" s="122"/>
      <c r="D50" s="122"/>
      <c r="E50" s="122"/>
      <c r="F50" s="124"/>
    </row>
    <row r="51" spans="1:6" ht="24.75" customHeight="1">
      <c r="A51" s="8"/>
      <c r="B51" s="125"/>
      <c r="C51" s="122"/>
      <c r="D51" s="122"/>
      <c r="E51" s="122"/>
      <c r="F51" s="124"/>
    </row>
    <row r="52" spans="1:22" ht="24.75" customHeight="1">
      <c r="A52" s="8"/>
      <c r="B52" s="125"/>
      <c r="C52" s="125"/>
      <c r="D52" s="125"/>
      <c r="E52" s="125"/>
      <c r="F52" s="126"/>
      <c r="G52" s="103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</row>
    <row r="53" spans="1:22" ht="24.75" customHeight="1">
      <c r="A53" s="8"/>
      <c r="B53" s="125"/>
      <c r="C53" s="125"/>
      <c r="D53" s="125"/>
      <c r="E53" s="125"/>
      <c r="F53" s="126"/>
      <c r="G53" s="103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ht="24.75" customHeight="1">
      <c r="A54" s="8"/>
      <c r="B54" s="125"/>
      <c r="C54" s="122"/>
      <c r="D54" s="122"/>
      <c r="E54" s="122"/>
      <c r="F54" s="124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</row>
    <row r="55" spans="1:22" ht="24.75" customHeight="1">
      <c r="A55" s="8"/>
      <c r="B55" s="125"/>
      <c r="C55" s="122"/>
      <c r="D55" s="122"/>
      <c r="E55" s="122"/>
      <c r="F55" s="124"/>
      <c r="G55" s="103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ht="24.75" customHeight="1">
      <c r="A56" s="8"/>
      <c r="B56" s="125"/>
      <c r="C56" s="122"/>
      <c r="D56" s="122"/>
      <c r="E56" s="122"/>
      <c r="F56" s="124"/>
      <c r="G56" s="1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ht="24.75" customHeight="1">
      <c r="A57" s="8"/>
      <c r="B57" s="125"/>
      <c r="C57" s="122"/>
      <c r="D57" s="122"/>
      <c r="E57" s="122"/>
      <c r="F57" s="124"/>
      <c r="G57" s="103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</row>
    <row r="58" spans="1:22" ht="24.75" customHeight="1">
      <c r="A58" s="8"/>
      <c r="B58" s="125"/>
      <c r="C58" s="122"/>
      <c r="D58" s="122"/>
      <c r="E58" s="122"/>
      <c r="F58" s="124"/>
      <c r="G58" s="103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1:22" ht="24.75" customHeight="1">
      <c r="A59" s="8"/>
      <c r="B59" s="125"/>
      <c r="C59" s="122"/>
      <c r="D59" s="122"/>
      <c r="E59" s="122"/>
      <c r="F59" s="124"/>
      <c r="G59" s="103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1:22" ht="24.75" customHeight="1">
      <c r="A60" s="8"/>
      <c r="B60" s="125"/>
      <c r="C60" s="122"/>
      <c r="D60" s="122"/>
      <c r="E60" s="122"/>
      <c r="F60" s="124"/>
      <c r="G60" s="103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1:22" ht="24.75" customHeight="1">
      <c r="A61" s="8"/>
      <c r="B61" s="125"/>
      <c r="C61" s="122"/>
      <c r="D61" s="122"/>
      <c r="E61" s="122"/>
      <c r="F61" s="124"/>
      <c r="G61" s="103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1:22" ht="24.75" customHeight="1">
      <c r="A62" s="8"/>
      <c r="B62" s="125"/>
      <c r="C62" s="122"/>
      <c r="D62" s="122"/>
      <c r="E62" s="122"/>
      <c r="F62" s="124"/>
      <c r="G62" s="103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</row>
    <row r="63" spans="1:6" ht="24.75" customHeight="1">
      <c r="A63" s="8"/>
      <c r="B63" s="125"/>
      <c r="C63" s="122"/>
      <c r="D63" s="122"/>
      <c r="E63" s="122"/>
      <c r="F63" s="124"/>
    </row>
    <row r="64" spans="1:6" ht="24.75" customHeight="1">
      <c r="A64" s="8"/>
      <c r="B64" s="125"/>
      <c r="C64" s="122"/>
      <c r="D64" s="122"/>
      <c r="E64" s="122"/>
      <c r="F64" s="124"/>
    </row>
    <row r="65" spans="1:6" ht="24.75" customHeight="1">
      <c r="A65" s="8"/>
      <c r="B65" s="125"/>
      <c r="C65" s="122"/>
      <c r="D65" s="122"/>
      <c r="E65" s="122"/>
      <c r="F65" s="124"/>
    </row>
    <row r="66" spans="1:6" ht="24.75" customHeight="1">
      <c r="A66" s="8"/>
      <c r="B66" s="125"/>
      <c r="C66" s="122"/>
      <c r="D66" s="122"/>
      <c r="E66" s="122"/>
      <c r="F66" s="124"/>
    </row>
    <row r="67" spans="1:6" ht="24.75" customHeight="1">
      <c r="A67" s="8"/>
      <c r="B67" s="125"/>
      <c r="C67" s="122"/>
      <c r="D67" s="122"/>
      <c r="E67" s="122"/>
      <c r="F67" s="124"/>
    </row>
    <row r="68" spans="1:6" ht="24.75" customHeight="1">
      <c r="A68" s="8"/>
      <c r="B68" s="125"/>
      <c r="C68" s="122"/>
      <c r="D68" s="122"/>
      <c r="E68" s="122"/>
      <c r="F68" s="124"/>
    </row>
    <row r="69" spans="1:6" ht="24.75" customHeight="1">
      <c r="A69" s="8"/>
      <c r="B69" s="125"/>
      <c r="C69" s="122"/>
      <c r="D69" s="122"/>
      <c r="E69" s="122"/>
      <c r="F69" s="124"/>
    </row>
    <row r="70" spans="1:6" ht="24.75" customHeight="1">
      <c r="A70" s="8"/>
      <c r="B70" s="125"/>
      <c r="C70" s="122"/>
      <c r="D70" s="122"/>
      <c r="E70" s="122"/>
      <c r="F70" s="124"/>
    </row>
    <row r="71" spans="1:6" ht="24.75" customHeight="1">
      <c r="A71" s="8"/>
      <c r="B71" s="125"/>
      <c r="C71" s="122"/>
      <c r="D71" s="122"/>
      <c r="E71" s="122"/>
      <c r="F71" s="124"/>
    </row>
    <row r="72" spans="1:6" ht="24.75" customHeight="1">
      <c r="A72" s="8"/>
      <c r="B72" s="125"/>
      <c r="C72" s="122"/>
      <c r="D72" s="122"/>
      <c r="E72" s="122"/>
      <c r="F72" s="124"/>
    </row>
    <row r="73" spans="1:6" ht="24.75" customHeight="1">
      <c r="A73" s="8"/>
      <c r="B73" s="125"/>
      <c r="C73" s="122"/>
      <c r="D73" s="122"/>
      <c r="E73" s="122"/>
      <c r="F73" s="124"/>
    </row>
    <row r="74" spans="1:6" ht="24.75" customHeight="1">
      <c r="A74" s="8"/>
      <c r="B74" s="125"/>
      <c r="C74" s="122"/>
      <c r="D74" s="122"/>
      <c r="E74" s="122"/>
      <c r="F74" s="124"/>
    </row>
    <row r="75" spans="1:6" ht="24.75" customHeight="1">
      <c r="A75" s="8"/>
      <c r="B75" s="125"/>
      <c r="C75" s="122"/>
      <c r="D75" s="122"/>
      <c r="E75" s="122"/>
      <c r="F75" s="124"/>
    </row>
    <row r="76" spans="1:6" ht="24.75" customHeight="1">
      <c r="A76" s="8"/>
      <c r="B76" s="125"/>
      <c r="C76" s="122"/>
      <c r="D76" s="122"/>
      <c r="E76" s="122"/>
      <c r="F76" s="124"/>
    </row>
    <row r="77" spans="1:6" ht="24.75" customHeight="1">
      <c r="A77" s="8"/>
      <c r="B77" s="125"/>
      <c r="C77" s="122"/>
      <c r="D77" s="122"/>
      <c r="E77" s="122"/>
      <c r="F77" s="124"/>
    </row>
    <row r="78" spans="1:6" ht="24.75" customHeight="1">
      <c r="A78" s="8"/>
      <c r="B78" s="125"/>
      <c r="C78" s="122"/>
      <c r="D78" s="122"/>
      <c r="E78" s="122"/>
      <c r="F78" s="124"/>
    </row>
    <row r="79" spans="1:7" ht="24.75" customHeight="1">
      <c r="A79" s="8"/>
      <c r="B79" s="125"/>
      <c r="C79" s="122"/>
      <c r="D79" s="122"/>
      <c r="E79" s="122"/>
      <c r="F79" s="124"/>
      <c r="G79" s="11"/>
    </row>
    <row r="80" spans="1:9" ht="24.75" customHeight="1">
      <c r="A80" s="8"/>
      <c r="B80" s="125"/>
      <c r="C80" s="125"/>
      <c r="D80" s="125"/>
      <c r="E80" s="125"/>
      <c r="F80" s="126"/>
      <c r="G80" s="11"/>
      <c r="H80"/>
      <c r="I80"/>
    </row>
    <row r="81" spans="1:9" ht="24.75" customHeight="1">
      <c r="A81" s="8"/>
      <c r="B81" s="125"/>
      <c r="C81" s="125"/>
      <c r="D81" s="125"/>
      <c r="E81" s="125"/>
      <c r="F81" s="126"/>
      <c r="G81" s="11"/>
      <c r="H81"/>
      <c r="I81"/>
    </row>
    <row r="82" spans="1:9" ht="24.75" customHeight="1">
      <c r="A82" s="8"/>
      <c r="B82" s="125"/>
      <c r="C82" s="122"/>
      <c r="D82" s="122"/>
      <c r="E82" s="122"/>
      <c r="F82" s="124"/>
      <c r="G82" s="11"/>
      <c r="H82"/>
      <c r="I82"/>
    </row>
    <row r="83" spans="1:9" ht="14.25">
      <c r="A83" s="11"/>
      <c r="B83" s="11"/>
      <c r="C83" s="11"/>
      <c r="D83" s="11"/>
      <c r="E83" s="11"/>
      <c r="F83" s="11"/>
      <c r="G83" s="11"/>
      <c r="H83"/>
      <c r="I83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107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108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109</v>
      </c>
      <c r="B5" s="85"/>
      <c r="C5" s="85"/>
      <c r="D5" s="85"/>
      <c r="E5" s="85"/>
      <c r="F5" s="27"/>
      <c r="G5" s="39" t="s">
        <v>31</v>
      </c>
      <c r="H5" s="35">
        <v>88.89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83.333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86.1115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30</v>
      </c>
      <c r="D10" s="25">
        <f>(0.55*30)</f>
        <v>16.5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80" t="s">
        <v>51</v>
      </c>
      <c r="C11" s="81">
        <v>15</v>
      </c>
      <c r="D11" s="10">
        <f>COUNTIF(C11:C28,"&gt;="&amp;D10)</f>
        <v>13</v>
      </c>
      <c r="E11" s="81">
        <v>34</v>
      </c>
      <c r="F11" s="29">
        <f>COUNTIF(E11:E28,"&gt;="&amp;F10)</f>
        <v>15</v>
      </c>
      <c r="G11" s="23" t="s">
        <v>6</v>
      </c>
      <c r="H11" s="39">
        <v>2</v>
      </c>
      <c r="I11" s="39">
        <v>3</v>
      </c>
      <c r="J11" s="90">
        <v>2</v>
      </c>
      <c r="K11" s="90">
        <v>2</v>
      </c>
      <c r="L11" s="90">
        <v>2</v>
      </c>
      <c r="M11" s="90">
        <v>2</v>
      </c>
      <c r="N11" s="37">
        <v>3</v>
      </c>
      <c r="O11" s="37">
        <v>2</v>
      </c>
      <c r="P11" s="37"/>
      <c r="Q11" s="37">
        <v>1</v>
      </c>
      <c r="R11" s="90">
        <v>2</v>
      </c>
      <c r="S11" s="90">
        <v>2</v>
      </c>
      <c r="T11" s="37">
        <v>3</v>
      </c>
      <c r="U11" s="37">
        <v>2</v>
      </c>
      <c r="V11" s="37">
        <v>1</v>
      </c>
      <c r="W11" s="37">
        <v>1</v>
      </c>
      <c r="X11" s="90">
        <v>2</v>
      </c>
      <c r="Y11" s="90">
        <v>2</v>
      </c>
    </row>
    <row r="12" spans="1:25" ht="24.75" customHeight="1">
      <c r="A12" s="4">
        <v>2</v>
      </c>
      <c r="B12" s="80" t="s">
        <v>52</v>
      </c>
      <c r="C12" s="81">
        <v>23</v>
      </c>
      <c r="D12" s="62">
        <f>(16/18)*100</f>
        <v>88.88888888888889</v>
      </c>
      <c r="E12" s="81">
        <v>54</v>
      </c>
      <c r="F12" s="63">
        <f>(15/18)*100</f>
        <v>83.33333333333334</v>
      </c>
      <c r="G12" s="23" t="s">
        <v>7</v>
      </c>
      <c r="H12" s="79">
        <v>3</v>
      </c>
      <c r="I12" s="79">
        <v>2</v>
      </c>
      <c r="J12" s="90">
        <v>2</v>
      </c>
      <c r="K12" s="90"/>
      <c r="L12" s="90">
        <v>3</v>
      </c>
      <c r="M12" s="90">
        <v>2</v>
      </c>
      <c r="N12" s="37">
        <v>3</v>
      </c>
      <c r="O12" s="37">
        <v>3</v>
      </c>
      <c r="P12" s="37">
        <v>1</v>
      </c>
      <c r="Q12" s="37">
        <v>2</v>
      </c>
      <c r="R12" s="90">
        <v>3</v>
      </c>
      <c r="S12" s="90">
        <v>2</v>
      </c>
      <c r="T12" s="37">
        <v>3</v>
      </c>
      <c r="U12" s="37">
        <v>2</v>
      </c>
      <c r="V12" s="37">
        <v>2</v>
      </c>
      <c r="W12" s="37">
        <v>2</v>
      </c>
      <c r="X12" s="90">
        <v>3</v>
      </c>
      <c r="Y12" s="90">
        <v>2</v>
      </c>
    </row>
    <row r="13" spans="1:25" ht="24.75" customHeight="1">
      <c r="A13" s="4">
        <v>3</v>
      </c>
      <c r="B13" s="80" t="s">
        <v>53</v>
      </c>
      <c r="C13" s="81">
        <v>25</v>
      </c>
      <c r="D13" s="10"/>
      <c r="E13" s="81">
        <v>45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80" t="s">
        <v>54</v>
      </c>
      <c r="C14" s="81">
        <v>16</v>
      </c>
      <c r="D14" s="10"/>
      <c r="E14" s="81">
        <v>40</v>
      </c>
      <c r="F14" s="30"/>
      <c r="G14" s="24" t="s">
        <v>44</v>
      </c>
      <c r="H14" s="18">
        <f aca="true" t="shared" si="0" ref="H14:Y14">AVERAGE(H11:H13)</f>
        <v>2.5</v>
      </c>
      <c r="I14" s="18">
        <f t="shared" si="0"/>
        <v>2.5</v>
      </c>
      <c r="J14" s="18">
        <f t="shared" si="0"/>
        <v>2</v>
      </c>
      <c r="K14" s="18">
        <f t="shared" si="0"/>
        <v>2</v>
      </c>
      <c r="L14" s="18">
        <f t="shared" si="0"/>
        <v>2.5</v>
      </c>
      <c r="M14" s="18">
        <f t="shared" si="0"/>
        <v>2</v>
      </c>
      <c r="N14" s="18">
        <f t="shared" si="0"/>
        <v>3</v>
      </c>
      <c r="O14" s="18">
        <f t="shared" si="0"/>
        <v>2.5</v>
      </c>
      <c r="P14" s="18">
        <f t="shared" si="0"/>
        <v>1</v>
      </c>
      <c r="Q14" s="18">
        <f t="shared" si="0"/>
        <v>1.5</v>
      </c>
      <c r="R14" s="18">
        <f t="shared" si="0"/>
        <v>2.5</v>
      </c>
      <c r="S14" s="18">
        <f t="shared" si="0"/>
        <v>2</v>
      </c>
      <c r="T14" s="18">
        <f t="shared" si="0"/>
        <v>3</v>
      </c>
      <c r="U14" s="18">
        <f t="shared" si="0"/>
        <v>2</v>
      </c>
      <c r="V14" s="18">
        <f t="shared" si="0"/>
        <v>1.5</v>
      </c>
      <c r="W14" s="18">
        <f t="shared" si="0"/>
        <v>1.5</v>
      </c>
      <c r="X14" s="18">
        <f t="shared" si="0"/>
        <v>2.5</v>
      </c>
      <c r="Y14" s="18">
        <f t="shared" si="0"/>
        <v>2</v>
      </c>
    </row>
    <row r="15" spans="1:25" ht="37.5" customHeight="1">
      <c r="A15" s="4">
        <v>5</v>
      </c>
      <c r="B15" s="80" t="s">
        <v>55</v>
      </c>
      <c r="C15" s="81">
        <v>23</v>
      </c>
      <c r="D15" s="10"/>
      <c r="E15" s="81">
        <v>55</v>
      </c>
      <c r="F15" s="30"/>
      <c r="G15" s="47" t="s">
        <v>46</v>
      </c>
      <c r="H15" s="68">
        <f>(56.25*H14)/100</f>
        <v>1.40625</v>
      </c>
      <c r="I15" s="68">
        <f aca="true" t="shared" si="1" ref="I15:Y15">(56.25*I14)/100</f>
        <v>1.40625</v>
      </c>
      <c r="J15" s="68">
        <f t="shared" si="1"/>
        <v>1.125</v>
      </c>
      <c r="K15" s="68">
        <f t="shared" si="1"/>
        <v>1.125</v>
      </c>
      <c r="L15" s="68">
        <f t="shared" si="1"/>
        <v>1.40625</v>
      </c>
      <c r="M15" s="68">
        <f t="shared" si="1"/>
        <v>1.125</v>
      </c>
      <c r="N15" s="68">
        <f>(56.25*N14)/100</f>
        <v>1.6875</v>
      </c>
      <c r="O15" s="68">
        <f t="shared" si="1"/>
        <v>1.40625</v>
      </c>
      <c r="P15" s="68">
        <f>(56.25*P14)/100</f>
        <v>0.5625</v>
      </c>
      <c r="Q15" s="68">
        <f t="shared" si="1"/>
        <v>0.84375</v>
      </c>
      <c r="R15" s="68">
        <f t="shared" si="1"/>
        <v>1.40625</v>
      </c>
      <c r="S15" s="68">
        <f t="shared" si="1"/>
        <v>1.125</v>
      </c>
      <c r="T15" s="68">
        <f t="shared" si="1"/>
        <v>1.6875</v>
      </c>
      <c r="U15" s="68">
        <f t="shared" si="1"/>
        <v>1.125</v>
      </c>
      <c r="V15" s="68">
        <f t="shared" si="1"/>
        <v>0.84375</v>
      </c>
      <c r="W15" s="68">
        <f t="shared" si="1"/>
        <v>0.84375</v>
      </c>
      <c r="X15" s="68">
        <f>(56.25*X14)/100</f>
        <v>1.40625</v>
      </c>
      <c r="Y15" s="68">
        <f t="shared" si="1"/>
        <v>1.125</v>
      </c>
    </row>
    <row r="16" spans="1:22" ht="24.75" customHeight="1">
      <c r="A16" s="4">
        <v>6</v>
      </c>
      <c r="B16" s="80" t="s">
        <v>56</v>
      </c>
      <c r="C16" s="81">
        <v>18</v>
      </c>
      <c r="D16" s="10"/>
      <c r="E16" s="81">
        <v>35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9" ht="40.5" customHeight="1">
      <c r="A17" s="4">
        <v>7</v>
      </c>
      <c r="B17" s="80" t="s">
        <v>57</v>
      </c>
      <c r="C17" s="81">
        <v>26</v>
      </c>
      <c r="D17" s="10"/>
      <c r="E17" s="81">
        <v>51</v>
      </c>
      <c r="F17" s="10"/>
      <c r="H17" s="14"/>
      <c r="I17" s="14"/>
    </row>
    <row r="18" spans="1:9" ht="24.75" customHeight="1">
      <c r="A18" s="4">
        <v>8</v>
      </c>
      <c r="B18" s="80" t="s">
        <v>58</v>
      </c>
      <c r="C18" s="81">
        <v>22</v>
      </c>
      <c r="D18" s="10"/>
      <c r="E18" s="81">
        <v>57</v>
      </c>
      <c r="F18" s="31"/>
      <c r="G18" s="8"/>
      <c r="H18" s="19"/>
      <c r="I18" s="19"/>
    </row>
    <row r="19" spans="1:23" ht="24.75" customHeight="1">
      <c r="A19" s="4">
        <v>9</v>
      </c>
      <c r="B19" s="80" t="s">
        <v>59</v>
      </c>
      <c r="C19" s="81">
        <v>19</v>
      </c>
      <c r="D19" s="10"/>
      <c r="E19" s="81">
        <v>48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80" t="s">
        <v>60</v>
      </c>
      <c r="C20" s="81">
        <v>21</v>
      </c>
      <c r="D20" s="10"/>
      <c r="E20" s="81">
        <v>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80" t="s">
        <v>61</v>
      </c>
      <c r="C21" s="81">
        <v>24</v>
      </c>
      <c r="D21" s="10"/>
      <c r="E21" s="81">
        <v>56</v>
      </c>
      <c r="F21" s="31"/>
      <c r="H21" s="84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80" t="s">
        <v>62</v>
      </c>
      <c r="C22" s="81">
        <v>20</v>
      </c>
      <c r="D22" s="10"/>
      <c r="E22" s="81">
        <v>45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80" t="s">
        <v>63</v>
      </c>
      <c r="C23" s="81">
        <v>20</v>
      </c>
      <c r="D23" s="10"/>
      <c r="E23" s="81">
        <v>49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80" t="s">
        <v>64</v>
      </c>
      <c r="C24" s="81">
        <v>15</v>
      </c>
      <c r="D24" s="10"/>
      <c r="E24" s="81">
        <v>50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80" t="s">
        <v>65</v>
      </c>
      <c r="C25" s="81">
        <v>15</v>
      </c>
      <c r="D25" s="13"/>
      <c r="E25" s="81">
        <v>51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80" t="s">
        <v>66</v>
      </c>
      <c r="C26" s="81">
        <v>22</v>
      </c>
      <c r="D26" s="10"/>
      <c r="E26" s="81">
        <v>61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80" t="s">
        <v>67</v>
      </c>
      <c r="C27" s="81">
        <v>17</v>
      </c>
      <c r="D27" s="10"/>
      <c r="E27" s="81">
        <v>47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4">
        <v>18</v>
      </c>
      <c r="B28" s="80" t="s">
        <v>68</v>
      </c>
      <c r="C28" s="81">
        <v>16</v>
      </c>
      <c r="D28" s="10"/>
      <c r="E28" s="81">
        <v>45</v>
      </c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I1">
      <selection activeCell="H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120"/>
      <c r="G1" s="140"/>
      <c r="H1" s="140"/>
      <c r="I1" s="140"/>
      <c r="J1" s="140"/>
      <c r="K1" s="140"/>
      <c r="L1" s="140"/>
      <c r="M1" s="140"/>
    </row>
    <row r="2" spans="1:9" ht="19.5" customHeight="1">
      <c r="A2" s="137" t="s">
        <v>0</v>
      </c>
      <c r="B2" s="137"/>
      <c r="C2" s="137"/>
      <c r="D2" s="137"/>
      <c r="E2" s="137"/>
      <c r="F2" s="117"/>
      <c r="G2" s="39" t="s">
        <v>37</v>
      </c>
      <c r="H2" s="40"/>
      <c r="I2" s="37"/>
    </row>
    <row r="3" spans="1:23" ht="43.5" customHeight="1">
      <c r="A3" s="137" t="s">
        <v>161</v>
      </c>
      <c r="B3" s="137"/>
      <c r="C3" s="137"/>
      <c r="D3" s="137"/>
      <c r="E3" s="137"/>
      <c r="F3" s="11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148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164</v>
      </c>
      <c r="B4" s="137"/>
      <c r="C4" s="137"/>
      <c r="D4" s="137"/>
      <c r="E4" s="137"/>
      <c r="F4" s="117"/>
      <c r="G4" s="39" t="s">
        <v>38</v>
      </c>
      <c r="H4" s="40"/>
      <c r="I4" s="37"/>
      <c r="K4" s="119" t="s">
        <v>33</v>
      </c>
      <c r="L4" s="119">
        <v>3</v>
      </c>
      <c r="N4" s="118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163</v>
      </c>
      <c r="B5" s="86"/>
      <c r="C5" s="86"/>
      <c r="D5" s="86"/>
      <c r="E5" s="86"/>
      <c r="F5" s="117"/>
      <c r="G5" s="39" t="s">
        <v>31</v>
      </c>
      <c r="H5" s="35">
        <f>3/3*100</f>
        <v>100</v>
      </c>
      <c r="I5" s="37"/>
      <c r="K5" s="116" t="s">
        <v>34</v>
      </c>
      <c r="L5" s="116">
        <v>2</v>
      </c>
      <c r="N5" s="11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114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5">
        <f>3/3*100</f>
        <v>100</v>
      </c>
      <c r="I6" s="37"/>
      <c r="K6" s="113" t="s">
        <v>35</v>
      </c>
      <c r="L6" s="113">
        <v>1</v>
      </c>
      <c r="N6" s="112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108" t="s">
        <v>2</v>
      </c>
      <c r="C7" s="111" t="s">
        <v>10</v>
      </c>
      <c r="D7" s="111"/>
      <c r="E7" s="15" t="s">
        <v>10</v>
      </c>
      <c r="F7" s="15"/>
      <c r="G7" s="38" t="s">
        <v>45</v>
      </c>
      <c r="H7" s="48">
        <f>AVERAGE(H5:H6)</f>
        <v>100</v>
      </c>
      <c r="I7" s="41">
        <v>0.6</v>
      </c>
      <c r="K7" s="110" t="s">
        <v>36</v>
      </c>
      <c r="L7" s="110">
        <v>0</v>
      </c>
      <c r="N7" s="109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108" t="s">
        <v>3</v>
      </c>
      <c r="C8" s="15" t="s">
        <v>4</v>
      </c>
      <c r="D8" s="15"/>
      <c r="E8" s="15" t="s">
        <v>12</v>
      </c>
      <c r="F8" s="15"/>
      <c r="G8" s="38" t="s">
        <v>40</v>
      </c>
      <c r="H8" s="39" t="s">
        <v>152</v>
      </c>
      <c r="I8" s="37"/>
    </row>
    <row r="9" spans="2:9" ht="24.75" customHeight="1">
      <c r="B9" s="108" t="s">
        <v>5</v>
      </c>
      <c r="C9" s="15" t="s">
        <v>30</v>
      </c>
      <c r="D9" s="15"/>
      <c r="E9" s="15" t="s">
        <v>30</v>
      </c>
      <c r="F9" s="28"/>
      <c r="H9" s="36"/>
      <c r="I9" s="36"/>
    </row>
    <row r="10" spans="2:25" ht="24.75" customHeight="1">
      <c r="B10" s="108" t="s">
        <v>8</v>
      </c>
      <c r="C10" s="15">
        <v>25</v>
      </c>
      <c r="D10" s="98">
        <f>(0.55*25)</f>
        <v>13.750000000000002</v>
      </c>
      <c r="E10" s="9">
        <v>25</v>
      </c>
      <c r="F10" s="33">
        <f>0.55*25</f>
        <v>13.750000000000002</v>
      </c>
      <c r="G10" s="20"/>
      <c r="H10" s="127" t="s">
        <v>11</v>
      </c>
      <c r="I10" s="127" t="s">
        <v>13</v>
      </c>
      <c r="J10" s="128" t="s">
        <v>14</v>
      </c>
      <c r="K10" s="128" t="s">
        <v>15</v>
      </c>
      <c r="L10" s="128" t="s">
        <v>16</v>
      </c>
      <c r="M10" s="128" t="s">
        <v>17</v>
      </c>
      <c r="N10" s="128" t="s">
        <v>18</v>
      </c>
      <c r="O10" s="128" t="s">
        <v>19</v>
      </c>
      <c r="P10" s="128" t="s">
        <v>20</v>
      </c>
      <c r="Q10" s="12" t="s">
        <v>21</v>
      </c>
      <c r="R10" s="128" t="s">
        <v>156</v>
      </c>
      <c r="S10" s="128" t="s">
        <v>22</v>
      </c>
      <c r="T10" s="128" t="s">
        <v>92</v>
      </c>
      <c r="U10" s="128" t="s">
        <v>93</v>
      </c>
      <c r="V10" s="128" t="s">
        <v>75</v>
      </c>
      <c r="W10" s="128" t="s">
        <v>23</v>
      </c>
      <c r="X10" s="128" t="s">
        <v>24</v>
      </c>
      <c r="Y10" s="128" t="s">
        <v>25</v>
      </c>
    </row>
    <row r="11" spans="1:25" ht="24.75" customHeight="1">
      <c r="A11" s="4">
        <v>1</v>
      </c>
      <c r="B11" s="70">
        <v>192105240007</v>
      </c>
      <c r="C11" s="91">
        <v>18</v>
      </c>
      <c r="D11" s="10">
        <f>COUNTIF(C11:C13,"&gt;="&amp;D10)</f>
        <v>3</v>
      </c>
      <c r="E11" s="91">
        <v>18</v>
      </c>
      <c r="F11" s="29">
        <f>COUNTIF(E11:E13,"&gt;="&amp;F10)</f>
        <v>3</v>
      </c>
      <c r="G11" s="23" t="s">
        <v>6</v>
      </c>
      <c r="H11" s="92">
        <v>3</v>
      </c>
      <c r="I11" s="93"/>
      <c r="J11" s="94">
        <v>1</v>
      </c>
      <c r="K11" s="1">
        <v>2</v>
      </c>
      <c r="L11" s="94"/>
      <c r="M11" s="94">
        <v>3</v>
      </c>
      <c r="N11" s="94">
        <v>1</v>
      </c>
      <c r="O11" s="94">
        <v>1</v>
      </c>
      <c r="P11" s="94">
        <v>3</v>
      </c>
      <c r="Q11" s="94"/>
      <c r="R11" s="94"/>
      <c r="S11" s="94">
        <v>1</v>
      </c>
      <c r="T11" s="37">
        <v>3</v>
      </c>
      <c r="U11" s="37">
        <v>3</v>
      </c>
      <c r="V11" s="37">
        <v>3</v>
      </c>
      <c r="W11" s="37">
        <v>2</v>
      </c>
      <c r="X11" s="37">
        <v>2</v>
      </c>
      <c r="Y11" s="37">
        <v>1</v>
      </c>
    </row>
    <row r="12" spans="1:25" ht="24.75" customHeight="1">
      <c r="A12" s="4">
        <v>2</v>
      </c>
      <c r="B12" s="70">
        <v>192105240009</v>
      </c>
      <c r="C12" s="91">
        <v>16</v>
      </c>
      <c r="D12" s="62">
        <f>(3/3)*100</f>
        <v>100</v>
      </c>
      <c r="E12" s="91">
        <v>15</v>
      </c>
      <c r="F12" s="63">
        <f>(3/3)*100</f>
        <v>100</v>
      </c>
      <c r="G12" s="23" t="s">
        <v>7</v>
      </c>
      <c r="H12" s="18">
        <v>3</v>
      </c>
      <c r="I12" s="95"/>
      <c r="J12" s="96">
        <v>1</v>
      </c>
      <c r="K12" s="94">
        <v>2</v>
      </c>
      <c r="L12" s="96"/>
      <c r="M12" s="96">
        <v>3</v>
      </c>
      <c r="N12" s="96">
        <v>1</v>
      </c>
      <c r="O12" s="96">
        <v>1</v>
      </c>
      <c r="P12" s="96">
        <v>3</v>
      </c>
      <c r="Q12" s="96"/>
      <c r="R12" s="96"/>
      <c r="S12" s="96">
        <v>1</v>
      </c>
      <c r="T12" s="37">
        <v>3</v>
      </c>
      <c r="U12" s="37">
        <v>3</v>
      </c>
      <c r="V12" s="37">
        <v>3</v>
      </c>
      <c r="W12" s="37">
        <v>2</v>
      </c>
      <c r="X12" s="37"/>
      <c r="Y12" s="37"/>
    </row>
    <row r="13" spans="1:25" ht="24.75" customHeight="1">
      <c r="A13" s="4">
        <v>3</v>
      </c>
      <c r="B13" s="70">
        <v>192105240013</v>
      </c>
      <c r="C13" s="91">
        <v>15</v>
      </c>
      <c r="D13" s="10"/>
      <c r="E13" s="91">
        <v>15</v>
      </c>
      <c r="F13" s="30"/>
      <c r="G13" s="23" t="s">
        <v>9</v>
      </c>
      <c r="H13" s="18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37"/>
      <c r="U13" s="37">
        <v>3</v>
      </c>
      <c r="V13" s="37"/>
      <c r="W13" s="37"/>
      <c r="X13" s="37">
        <v>3</v>
      </c>
      <c r="Y13" s="37"/>
    </row>
    <row r="14" spans="2:25" ht="35.25" customHeight="1">
      <c r="B14" s="70"/>
      <c r="C14" s="10"/>
      <c r="D14" s="10"/>
      <c r="E14" s="10"/>
      <c r="F14" s="30"/>
      <c r="G14" s="130"/>
      <c r="H14" s="79"/>
      <c r="I14" s="79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2:25" ht="37.5" customHeight="1">
      <c r="B15" s="70"/>
      <c r="C15" s="10"/>
      <c r="D15" s="10"/>
      <c r="E15" s="10"/>
      <c r="F15" s="30"/>
      <c r="G15" s="24" t="s">
        <v>44</v>
      </c>
      <c r="H15" s="18">
        <f>AVERAGE(H11:H13)</f>
        <v>3</v>
      </c>
      <c r="I15" s="18"/>
      <c r="J15" s="18">
        <f aca="true" t="shared" si="0" ref="J15:Y15">AVERAGE(J11:J13)</f>
        <v>1</v>
      </c>
      <c r="K15" s="18">
        <f t="shared" si="0"/>
        <v>2</v>
      </c>
      <c r="L15" s="18"/>
      <c r="M15" s="18">
        <f t="shared" si="0"/>
        <v>3</v>
      </c>
      <c r="N15" s="18">
        <f t="shared" si="0"/>
        <v>1</v>
      </c>
      <c r="O15" s="18">
        <f t="shared" si="0"/>
        <v>1</v>
      </c>
      <c r="P15" s="18">
        <f t="shared" si="0"/>
        <v>3</v>
      </c>
      <c r="Q15" s="18"/>
      <c r="R15" s="18"/>
      <c r="S15" s="18"/>
      <c r="T15" s="18">
        <f t="shared" si="0"/>
        <v>3</v>
      </c>
      <c r="U15" s="18">
        <f t="shared" si="0"/>
        <v>3</v>
      </c>
      <c r="V15" s="18">
        <f t="shared" si="0"/>
        <v>3</v>
      </c>
      <c r="W15" s="18">
        <f t="shared" si="0"/>
        <v>2</v>
      </c>
      <c r="X15" s="18">
        <f t="shared" si="0"/>
        <v>2.5</v>
      </c>
      <c r="Y15" s="18">
        <f t="shared" si="0"/>
        <v>1</v>
      </c>
    </row>
    <row r="16" spans="1:25" ht="24.75" customHeight="1">
      <c r="A16" s="8"/>
      <c r="B16" s="121"/>
      <c r="C16" s="122"/>
      <c r="D16" s="122"/>
      <c r="E16" s="122"/>
      <c r="F16" s="123"/>
      <c r="G16" s="47" t="s">
        <v>46</v>
      </c>
      <c r="H16" s="68">
        <f>(56.25*H15)/100</f>
        <v>1.6875</v>
      </c>
      <c r="I16" s="68">
        <f aca="true" t="shared" si="1" ref="I16:W16">(56.25*I15)/100</f>
        <v>0</v>
      </c>
      <c r="J16" s="68">
        <f t="shared" si="1"/>
        <v>0.5625</v>
      </c>
      <c r="K16" s="68">
        <f t="shared" si="1"/>
        <v>1.125</v>
      </c>
      <c r="L16" s="68">
        <f t="shared" si="1"/>
        <v>0</v>
      </c>
      <c r="M16" s="68">
        <f t="shared" si="1"/>
        <v>1.6875</v>
      </c>
      <c r="N16" s="68">
        <f t="shared" si="1"/>
        <v>0.5625</v>
      </c>
      <c r="O16" s="68">
        <f t="shared" si="1"/>
        <v>0.5625</v>
      </c>
      <c r="P16" s="68">
        <f t="shared" si="1"/>
        <v>1.6875</v>
      </c>
      <c r="Q16" s="68">
        <f t="shared" si="1"/>
        <v>0</v>
      </c>
      <c r="R16" s="68">
        <f t="shared" si="1"/>
        <v>0</v>
      </c>
      <c r="S16" s="68">
        <f t="shared" si="1"/>
        <v>0</v>
      </c>
      <c r="T16" s="68">
        <f t="shared" si="1"/>
        <v>1.6875</v>
      </c>
      <c r="U16" s="68">
        <f t="shared" si="1"/>
        <v>1.6875</v>
      </c>
      <c r="V16" s="68">
        <f t="shared" si="1"/>
        <v>1.6875</v>
      </c>
      <c r="W16" s="68">
        <f t="shared" si="1"/>
        <v>1.125</v>
      </c>
      <c r="X16" s="68">
        <f>(56.25*X15)/100</f>
        <v>1.40625</v>
      </c>
      <c r="Y16" s="68">
        <f>(56.25*Y15)/100</f>
        <v>0.5625</v>
      </c>
    </row>
    <row r="17" spans="1:6" ht="40.5" customHeight="1">
      <c r="A17" s="8"/>
      <c r="B17" s="121"/>
      <c r="C17" s="122"/>
      <c r="D17" s="122"/>
      <c r="E17" s="122"/>
      <c r="F17" s="122"/>
    </row>
    <row r="18" spans="1:6" ht="24.75" customHeight="1">
      <c r="A18" s="8"/>
      <c r="B18" s="121"/>
      <c r="C18" s="122"/>
      <c r="D18" s="122"/>
      <c r="E18" s="122"/>
      <c r="F18" s="124"/>
    </row>
    <row r="19" spans="1:6" ht="24.75" customHeight="1">
      <c r="A19" s="8"/>
      <c r="B19" s="121"/>
      <c r="C19" s="122"/>
      <c r="D19" s="122"/>
      <c r="E19" s="122"/>
      <c r="F19" s="124"/>
    </row>
    <row r="20" spans="1:11" ht="24.75" customHeight="1">
      <c r="A20" s="8"/>
      <c r="B20" s="121"/>
      <c r="C20" s="122"/>
      <c r="D20" s="122"/>
      <c r="E20" s="122"/>
      <c r="F20" s="124"/>
      <c r="J20" s="36"/>
      <c r="K20" s="36"/>
    </row>
    <row r="21" spans="1:17" ht="31.5" customHeight="1">
      <c r="A21" s="8"/>
      <c r="B21" s="121"/>
      <c r="C21" s="122"/>
      <c r="D21" s="122"/>
      <c r="E21" s="122"/>
      <c r="F21" s="124"/>
      <c r="H21" s="107"/>
      <c r="I21" s="139"/>
      <c r="J21" s="139"/>
      <c r="M21" s="36"/>
      <c r="N21" s="36"/>
      <c r="O21" s="36"/>
      <c r="P21" s="36"/>
      <c r="Q21" s="36"/>
    </row>
    <row r="22" spans="1:17" ht="24.75" customHeight="1">
      <c r="A22" s="8"/>
      <c r="B22" s="121"/>
      <c r="C22" s="122"/>
      <c r="D22" s="122"/>
      <c r="E22" s="122"/>
      <c r="F22" s="124"/>
      <c r="H22" s="102"/>
      <c r="I22" s="106"/>
      <c r="J22" s="106"/>
      <c r="M22" s="36"/>
      <c r="N22" s="36"/>
      <c r="O22" s="36"/>
      <c r="P22" s="36"/>
      <c r="Q22" s="36"/>
    </row>
    <row r="23" spans="1:18" ht="24.75" customHeight="1">
      <c r="A23" s="8"/>
      <c r="B23" s="121"/>
      <c r="C23" s="122"/>
      <c r="D23" s="122"/>
      <c r="E23" s="122"/>
      <c r="F23" s="124"/>
      <c r="H23" s="4"/>
      <c r="N23" s="36"/>
      <c r="O23" s="36"/>
      <c r="P23" s="36"/>
      <c r="Q23" s="36"/>
      <c r="R23" s="36"/>
    </row>
    <row r="24" spans="1:22" ht="24.75" customHeight="1">
      <c r="A24" s="8"/>
      <c r="B24" s="121"/>
      <c r="C24" s="122"/>
      <c r="D24" s="122"/>
      <c r="E24" s="122"/>
      <c r="F24" s="124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24.75" customHeight="1">
      <c r="A25" s="8"/>
      <c r="B25" s="121"/>
      <c r="C25" s="125"/>
      <c r="D25" s="125"/>
      <c r="E25" s="125"/>
      <c r="F25" s="126"/>
      <c r="G25" s="103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24.75" customHeight="1">
      <c r="A26" s="8"/>
      <c r="B26" s="121"/>
      <c r="C26" s="122"/>
      <c r="D26" s="122"/>
      <c r="E26" s="122"/>
      <c r="F26" s="124"/>
      <c r="G26" s="103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24.75" customHeight="1">
      <c r="A27" s="8"/>
      <c r="B27" s="121"/>
      <c r="C27" s="122"/>
      <c r="D27" s="122"/>
      <c r="E27" s="122"/>
      <c r="F27" s="124"/>
      <c r="G27" s="10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24.75" customHeight="1">
      <c r="A28" s="8"/>
      <c r="B28" s="125"/>
      <c r="C28" s="122"/>
      <c r="D28" s="122"/>
      <c r="E28" s="122"/>
      <c r="F28" s="124"/>
      <c r="G28" s="103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24.75" customHeight="1">
      <c r="A29" s="8"/>
      <c r="B29" s="125"/>
      <c r="C29" s="122"/>
      <c r="D29" s="122"/>
      <c r="E29" s="122"/>
      <c r="F29" s="124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24.75" customHeight="1">
      <c r="A30" s="8"/>
      <c r="B30" s="125"/>
      <c r="C30" s="122"/>
      <c r="D30" s="122"/>
      <c r="E30" s="122"/>
      <c r="F30" s="124"/>
      <c r="G30" s="103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24.75" customHeight="1">
      <c r="A31" s="8"/>
      <c r="B31" s="125"/>
      <c r="C31" s="122"/>
      <c r="D31" s="122"/>
      <c r="E31" s="122"/>
      <c r="F31" s="124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24.75" customHeight="1">
      <c r="A32" s="8"/>
      <c r="B32" s="125"/>
      <c r="C32" s="122"/>
      <c r="D32" s="122"/>
      <c r="E32" s="122"/>
      <c r="F32" s="124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2" ht="24.75" customHeight="1">
      <c r="A33" s="8"/>
      <c r="B33" s="125"/>
      <c r="C33" s="122"/>
      <c r="D33" s="122"/>
      <c r="E33" s="122"/>
      <c r="F33" s="124"/>
      <c r="G33" s="103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3" ht="24.75" customHeight="1">
      <c r="A34" s="8"/>
      <c r="B34" s="125"/>
      <c r="C34" s="122"/>
      <c r="D34" s="122"/>
      <c r="E34" s="122"/>
      <c r="F34" s="124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2" ht="24.75" customHeight="1">
      <c r="A35" s="8"/>
      <c r="B35" s="125"/>
      <c r="C35" s="122"/>
      <c r="D35" s="122"/>
      <c r="E35" s="122"/>
      <c r="F35" s="124"/>
      <c r="G35" s="10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6" ht="24.75" customHeight="1">
      <c r="A36" s="8"/>
      <c r="B36" s="125"/>
      <c r="C36" s="122"/>
      <c r="D36" s="122"/>
      <c r="E36" s="122"/>
      <c r="F36" s="124"/>
    </row>
    <row r="37" spans="1:6" ht="24.75" customHeight="1">
      <c r="A37" s="8"/>
      <c r="B37" s="125"/>
      <c r="C37" s="122"/>
      <c r="D37" s="122"/>
      <c r="E37" s="122"/>
      <c r="F37" s="124"/>
    </row>
    <row r="38" spans="1:22" ht="24.75" customHeight="1">
      <c r="A38" s="8"/>
      <c r="B38" s="125"/>
      <c r="C38" s="122"/>
      <c r="D38" s="122"/>
      <c r="E38" s="122"/>
      <c r="F38" s="124"/>
      <c r="G38" s="103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2" ht="24.75" customHeight="1">
      <c r="A39" s="8"/>
      <c r="B39" s="125"/>
      <c r="C39" s="122"/>
      <c r="D39" s="122"/>
      <c r="E39" s="122"/>
      <c r="F39" s="124"/>
      <c r="G39" s="103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 ht="24.75" customHeight="1">
      <c r="A40" s="8"/>
      <c r="B40" s="125"/>
      <c r="C40" s="122"/>
      <c r="D40" s="122"/>
      <c r="E40" s="122"/>
      <c r="F40" s="124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2" ht="24.75" customHeight="1">
      <c r="A41" s="8"/>
      <c r="B41" s="125"/>
      <c r="C41" s="122"/>
      <c r="D41" s="122"/>
      <c r="E41" s="122"/>
      <c r="F41" s="124"/>
      <c r="G41" s="10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  <row r="42" spans="1:22" ht="24.75" customHeight="1">
      <c r="A42" s="8"/>
      <c r="B42" s="125"/>
      <c r="C42" s="122"/>
      <c r="D42" s="122"/>
      <c r="E42" s="122"/>
      <c r="F42" s="124"/>
      <c r="G42" s="10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</row>
    <row r="43" spans="1:22" ht="24.75" customHeight="1">
      <c r="A43" s="8"/>
      <c r="B43" s="125"/>
      <c r="C43" s="122"/>
      <c r="D43" s="122"/>
      <c r="E43" s="122"/>
      <c r="F43" s="124"/>
      <c r="G43" s="10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ht="24.75" customHeight="1">
      <c r="A44" s="8"/>
      <c r="B44" s="125"/>
      <c r="C44" s="122"/>
      <c r="D44" s="122"/>
      <c r="E44" s="122"/>
      <c r="F44" s="124"/>
      <c r="G44" s="103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</row>
    <row r="45" spans="1:22" ht="24.75" customHeight="1">
      <c r="A45" s="8"/>
      <c r="B45" s="125"/>
      <c r="C45" s="122"/>
      <c r="D45" s="122"/>
      <c r="E45" s="122"/>
      <c r="F45" s="124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</row>
    <row r="46" spans="1:22" ht="24.75" customHeight="1">
      <c r="A46" s="8"/>
      <c r="B46" s="125"/>
      <c r="C46" s="122"/>
      <c r="D46" s="122"/>
      <c r="E46" s="122"/>
      <c r="F46" s="124"/>
      <c r="G46" s="103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</row>
    <row r="47" spans="1:22" ht="24.75" customHeight="1">
      <c r="A47" s="8"/>
      <c r="B47" s="125"/>
      <c r="C47" s="122"/>
      <c r="D47" s="122"/>
      <c r="E47" s="122"/>
      <c r="F47" s="124"/>
      <c r="G47" s="103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 ht="24.75" customHeight="1">
      <c r="A48" s="8"/>
      <c r="B48" s="125"/>
      <c r="C48" s="122"/>
      <c r="D48" s="122"/>
      <c r="E48" s="122"/>
      <c r="F48" s="124"/>
      <c r="G48" s="103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</row>
    <row r="49" spans="1:22" ht="24.75" customHeight="1">
      <c r="A49" s="8"/>
      <c r="B49" s="125"/>
      <c r="C49" s="122"/>
      <c r="D49" s="122"/>
      <c r="E49" s="122"/>
      <c r="F49" s="124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</row>
    <row r="50" spans="1:6" ht="24.75" customHeight="1">
      <c r="A50" s="8"/>
      <c r="B50" s="125"/>
      <c r="C50" s="122"/>
      <c r="D50" s="122"/>
      <c r="E50" s="122"/>
      <c r="F50" s="124"/>
    </row>
    <row r="51" spans="1:6" ht="24.75" customHeight="1">
      <c r="A51" s="8"/>
      <c r="B51" s="125"/>
      <c r="C51" s="122"/>
      <c r="D51" s="122"/>
      <c r="E51" s="122"/>
      <c r="F51" s="124"/>
    </row>
    <row r="52" spans="1:22" ht="24.75" customHeight="1">
      <c r="A52" s="8"/>
      <c r="B52" s="125"/>
      <c r="C52" s="125"/>
      <c r="D52" s="125"/>
      <c r="E52" s="125"/>
      <c r="F52" s="126"/>
      <c r="G52" s="103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</row>
    <row r="53" spans="1:22" ht="24.75" customHeight="1">
      <c r="A53" s="8"/>
      <c r="B53" s="125"/>
      <c r="C53" s="125"/>
      <c r="D53" s="125"/>
      <c r="E53" s="125"/>
      <c r="F53" s="126"/>
      <c r="G53" s="103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ht="24.75" customHeight="1">
      <c r="A54" s="8"/>
      <c r="B54" s="125"/>
      <c r="C54" s="122"/>
      <c r="D54" s="122"/>
      <c r="E54" s="122"/>
      <c r="F54" s="124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</row>
    <row r="55" spans="1:22" ht="24.75" customHeight="1">
      <c r="A55" s="8"/>
      <c r="B55" s="125"/>
      <c r="C55" s="122"/>
      <c r="D55" s="122"/>
      <c r="E55" s="122"/>
      <c r="F55" s="124"/>
      <c r="G55" s="103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ht="24.75" customHeight="1">
      <c r="A56" s="8"/>
      <c r="B56" s="125"/>
      <c r="C56" s="122"/>
      <c r="D56" s="122"/>
      <c r="E56" s="122"/>
      <c r="F56" s="124"/>
      <c r="G56" s="1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ht="24.75" customHeight="1">
      <c r="A57" s="8"/>
      <c r="B57" s="125"/>
      <c r="C57" s="122"/>
      <c r="D57" s="122"/>
      <c r="E57" s="122"/>
      <c r="F57" s="124"/>
      <c r="G57" s="103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</row>
    <row r="58" spans="1:22" ht="24.75" customHeight="1">
      <c r="A58" s="8"/>
      <c r="B58" s="125"/>
      <c r="C58" s="122"/>
      <c r="D58" s="122"/>
      <c r="E58" s="122"/>
      <c r="F58" s="124"/>
      <c r="G58" s="103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1:22" ht="24.75" customHeight="1">
      <c r="A59" s="8"/>
      <c r="B59" s="125"/>
      <c r="C59" s="122"/>
      <c r="D59" s="122"/>
      <c r="E59" s="122"/>
      <c r="F59" s="124"/>
      <c r="G59" s="103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1:22" ht="24.75" customHeight="1">
      <c r="A60" s="8"/>
      <c r="B60" s="125"/>
      <c r="C60" s="122"/>
      <c r="D60" s="122"/>
      <c r="E60" s="122"/>
      <c r="F60" s="124"/>
      <c r="G60" s="103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1:22" ht="24.75" customHeight="1">
      <c r="A61" s="8"/>
      <c r="B61" s="125"/>
      <c r="C61" s="122"/>
      <c r="D61" s="122"/>
      <c r="E61" s="122"/>
      <c r="F61" s="124"/>
      <c r="G61" s="103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1:22" ht="24.75" customHeight="1">
      <c r="A62" s="8"/>
      <c r="B62" s="125"/>
      <c r="C62" s="122"/>
      <c r="D62" s="122"/>
      <c r="E62" s="122"/>
      <c r="F62" s="124"/>
      <c r="G62" s="103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</row>
    <row r="63" spans="1:6" ht="24.75" customHeight="1">
      <c r="A63" s="8"/>
      <c r="B63" s="125"/>
      <c r="C63" s="122"/>
      <c r="D63" s="122"/>
      <c r="E63" s="122"/>
      <c r="F63" s="124"/>
    </row>
    <row r="64" spans="1:6" ht="24.75" customHeight="1">
      <c r="A64" s="8"/>
      <c r="B64" s="125"/>
      <c r="C64" s="122"/>
      <c r="D64" s="122"/>
      <c r="E64" s="122"/>
      <c r="F64" s="124"/>
    </row>
    <row r="65" spans="1:6" ht="24.75" customHeight="1">
      <c r="A65" s="8"/>
      <c r="B65" s="125"/>
      <c r="C65" s="122"/>
      <c r="D65" s="122"/>
      <c r="E65" s="122"/>
      <c r="F65" s="124"/>
    </row>
    <row r="66" spans="1:6" ht="24.75" customHeight="1">
      <c r="A66" s="8"/>
      <c r="B66" s="125"/>
      <c r="C66" s="122"/>
      <c r="D66" s="122"/>
      <c r="E66" s="122"/>
      <c r="F66" s="124"/>
    </row>
    <row r="67" spans="1:6" ht="24.75" customHeight="1">
      <c r="A67" s="8"/>
      <c r="B67" s="125"/>
      <c r="C67" s="122"/>
      <c r="D67" s="122"/>
      <c r="E67" s="122"/>
      <c r="F67" s="124"/>
    </row>
    <row r="68" spans="1:6" ht="24.75" customHeight="1">
      <c r="A68" s="8"/>
      <c r="B68" s="125"/>
      <c r="C68" s="122"/>
      <c r="D68" s="122"/>
      <c r="E68" s="122"/>
      <c r="F68" s="124"/>
    </row>
    <row r="69" spans="1:6" ht="24.75" customHeight="1">
      <c r="A69" s="8"/>
      <c r="B69" s="125"/>
      <c r="C69" s="122"/>
      <c r="D69" s="122"/>
      <c r="E69" s="122"/>
      <c r="F69" s="124"/>
    </row>
    <row r="70" spans="1:6" ht="24.75" customHeight="1">
      <c r="A70" s="8"/>
      <c r="B70" s="125"/>
      <c r="C70" s="122"/>
      <c r="D70" s="122"/>
      <c r="E70" s="122"/>
      <c r="F70" s="124"/>
    </row>
    <row r="71" spans="1:6" ht="24.75" customHeight="1">
      <c r="A71" s="8"/>
      <c r="B71" s="125"/>
      <c r="C71" s="122"/>
      <c r="D71" s="122"/>
      <c r="E71" s="122"/>
      <c r="F71" s="124"/>
    </row>
    <row r="72" spans="1:6" ht="24.75" customHeight="1">
      <c r="A72" s="8"/>
      <c r="B72" s="125"/>
      <c r="C72" s="122"/>
      <c r="D72" s="122"/>
      <c r="E72" s="122"/>
      <c r="F72" s="124"/>
    </row>
    <row r="73" spans="1:6" ht="24.75" customHeight="1">
      <c r="A73" s="8"/>
      <c r="B73" s="125"/>
      <c r="C73" s="122"/>
      <c r="D73" s="122"/>
      <c r="E73" s="122"/>
      <c r="F73" s="124"/>
    </row>
    <row r="74" spans="1:6" ht="24.75" customHeight="1">
      <c r="A74" s="8"/>
      <c r="B74" s="125"/>
      <c r="C74" s="122"/>
      <c r="D74" s="122"/>
      <c r="E74" s="122"/>
      <c r="F74" s="124"/>
    </row>
    <row r="75" spans="1:6" ht="24.75" customHeight="1">
      <c r="A75" s="8"/>
      <c r="B75" s="125"/>
      <c r="C75" s="122"/>
      <c r="D75" s="122"/>
      <c r="E75" s="122"/>
      <c r="F75" s="124"/>
    </row>
    <row r="76" spans="1:6" ht="24.75" customHeight="1">
      <c r="A76" s="8"/>
      <c r="B76" s="125"/>
      <c r="C76" s="122"/>
      <c r="D76" s="122"/>
      <c r="E76" s="122"/>
      <c r="F76" s="124"/>
    </row>
    <row r="77" spans="1:6" ht="24.75" customHeight="1">
      <c r="A77" s="8"/>
      <c r="B77" s="125"/>
      <c r="C77" s="122"/>
      <c r="D77" s="122"/>
      <c r="E77" s="122"/>
      <c r="F77" s="124"/>
    </row>
    <row r="78" spans="1:6" ht="24.75" customHeight="1">
      <c r="A78" s="8"/>
      <c r="B78" s="125"/>
      <c r="C78" s="122"/>
      <c r="D78" s="122"/>
      <c r="E78" s="122"/>
      <c r="F78" s="124"/>
    </row>
    <row r="79" spans="1:7" ht="24.75" customHeight="1">
      <c r="A79" s="8"/>
      <c r="B79" s="125"/>
      <c r="C79" s="122"/>
      <c r="D79" s="122"/>
      <c r="E79" s="122"/>
      <c r="F79" s="124"/>
      <c r="G79" s="11"/>
    </row>
    <row r="80" spans="1:9" ht="24.75" customHeight="1">
      <c r="A80" s="8"/>
      <c r="B80" s="125"/>
      <c r="C80" s="125"/>
      <c r="D80" s="125"/>
      <c r="E80" s="125"/>
      <c r="F80" s="126"/>
      <c r="G80" s="11"/>
      <c r="H80"/>
      <c r="I80"/>
    </row>
    <row r="81" spans="1:9" ht="24.75" customHeight="1">
      <c r="A81" s="8"/>
      <c r="B81" s="125"/>
      <c r="C81" s="125"/>
      <c r="D81" s="125"/>
      <c r="E81" s="125"/>
      <c r="F81" s="126"/>
      <c r="G81" s="11"/>
      <c r="H81"/>
      <c r="I81"/>
    </row>
    <row r="82" spans="1:9" ht="24.75" customHeight="1">
      <c r="A82" s="8"/>
      <c r="B82" s="125"/>
      <c r="C82" s="122"/>
      <c r="D82" s="122"/>
      <c r="E82" s="122"/>
      <c r="F82" s="124"/>
      <c r="G82" s="11"/>
      <c r="H82"/>
      <c r="I82"/>
    </row>
    <row r="83" spans="1:9" ht="14.25">
      <c r="A83" s="11"/>
      <c r="B83" s="11"/>
      <c r="C83" s="11"/>
      <c r="D83" s="11"/>
      <c r="E83" s="11"/>
      <c r="F83" s="11"/>
      <c r="G83" s="11"/>
      <c r="H83"/>
      <c r="I83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103"/>
  <sheetViews>
    <sheetView zoomScale="53" zoomScaleNormal="53" zoomScalePageLayoutView="0" workbookViewId="0" topLeftCell="H7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81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82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29</v>
      </c>
      <c r="B5" s="51"/>
      <c r="C5" s="51"/>
      <c r="D5" s="51"/>
      <c r="E5" s="51"/>
      <c r="F5" s="27"/>
      <c r="G5" s="39" t="s">
        <v>31</v>
      </c>
      <c r="H5" s="35">
        <v>82.35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94.11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88.22999999999999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82" t="s">
        <v>51</v>
      </c>
      <c r="C11" s="71">
        <v>38</v>
      </c>
      <c r="D11" s="10">
        <f>COUNTIF(C11:C27,"&gt;="&amp;D10)</f>
        <v>14</v>
      </c>
      <c r="E11" s="71">
        <v>36</v>
      </c>
      <c r="F11" s="29">
        <f>COUNTIF(E11:E27,"&gt;="&amp;F10)</f>
        <v>16</v>
      </c>
      <c r="G11" s="23" t="s">
        <v>6</v>
      </c>
      <c r="H11" s="83">
        <v>3</v>
      </c>
      <c r="I11" s="83"/>
      <c r="J11" s="83">
        <v>1</v>
      </c>
      <c r="K11" s="83">
        <v>1</v>
      </c>
      <c r="L11" s="83">
        <v>1</v>
      </c>
      <c r="M11" s="83">
        <v>1</v>
      </c>
      <c r="N11" s="83">
        <v>1</v>
      </c>
      <c r="O11" s="83">
        <v>1</v>
      </c>
      <c r="P11" s="83">
        <v>1</v>
      </c>
      <c r="Q11" s="83">
        <v>1</v>
      </c>
      <c r="R11" s="83">
        <v>1</v>
      </c>
      <c r="S11" s="83">
        <v>1</v>
      </c>
      <c r="T11" s="83">
        <v>1</v>
      </c>
      <c r="U11" s="83">
        <v>1</v>
      </c>
      <c r="V11" s="83">
        <v>3</v>
      </c>
      <c r="W11" s="37">
        <v>1</v>
      </c>
      <c r="X11" s="37">
        <v>1</v>
      </c>
      <c r="Y11" s="37">
        <v>1</v>
      </c>
    </row>
    <row r="12" spans="1:25" ht="24.75" customHeight="1">
      <c r="A12" s="4">
        <v>2</v>
      </c>
      <c r="B12" s="82" t="s">
        <v>52</v>
      </c>
      <c r="C12" s="71">
        <v>40</v>
      </c>
      <c r="D12" s="62">
        <f>(14/17)*100</f>
        <v>82.35294117647058</v>
      </c>
      <c r="E12" s="71">
        <v>41</v>
      </c>
      <c r="F12" s="63">
        <f>(16/17)*100</f>
        <v>94.11764705882352</v>
      </c>
      <c r="G12" s="23"/>
      <c r="H12" s="79"/>
      <c r="I12" s="79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24.75" customHeight="1">
      <c r="A13" s="4">
        <v>3</v>
      </c>
      <c r="B13" s="82" t="s">
        <v>53</v>
      </c>
      <c r="C13" s="71">
        <v>42</v>
      </c>
      <c r="D13" s="10"/>
      <c r="E13" s="71">
        <v>41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82" t="s">
        <v>55</v>
      </c>
      <c r="C14" s="71">
        <v>41</v>
      </c>
      <c r="D14" s="10"/>
      <c r="E14" s="71">
        <v>42</v>
      </c>
      <c r="F14" s="30"/>
      <c r="G14" s="24" t="s">
        <v>44</v>
      </c>
      <c r="H14" s="18">
        <f>AVERAGE(H11:H13)</f>
        <v>3</v>
      </c>
      <c r="I14" s="18"/>
      <c r="J14" s="18">
        <f aca="true" t="shared" si="0" ref="J14:Y14">AVERAGE(J11:J13)</f>
        <v>1</v>
      </c>
      <c r="K14" s="18">
        <f t="shared" si="0"/>
        <v>1</v>
      </c>
      <c r="L14" s="18">
        <f t="shared" si="0"/>
        <v>1</v>
      </c>
      <c r="M14" s="18">
        <f t="shared" si="0"/>
        <v>1</v>
      </c>
      <c r="N14" s="18">
        <f t="shared" si="0"/>
        <v>1</v>
      </c>
      <c r="O14" s="18">
        <f t="shared" si="0"/>
        <v>1</v>
      </c>
      <c r="P14" s="18">
        <f t="shared" si="0"/>
        <v>1</v>
      </c>
      <c r="Q14" s="18">
        <f t="shared" si="0"/>
        <v>1</v>
      </c>
      <c r="R14" s="18">
        <f t="shared" si="0"/>
        <v>1</v>
      </c>
      <c r="S14" s="18">
        <f t="shared" si="0"/>
        <v>1</v>
      </c>
      <c r="T14" s="18">
        <f t="shared" si="0"/>
        <v>1</v>
      </c>
      <c r="U14" s="18">
        <f t="shared" si="0"/>
        <v>1</v>
      </c>
      <c r="V14" s="18">
        <f t="shared" si="0"/>
        <v>3</v>
      </c>
      <c r="W14" s="18">
        <f t="shared" si="0"/>
        <v>1</v>
      </c>
      <c r="X14" s="18">
        <f t="shared" si="0"/>
        <v>1</v>
      </c>
      <c r="Y14" s="18">
        <f t="shared" si="0"/>
        <v>1</v>
      </c>
    </row>
    <row r="15" spans="1:25" ht="37.5" customHeight="1">
      <c r="A15" s="4">
        <v>5</v>
      </c>
      <c r="B15" s="82" t="s">
        <v>56</v>
      </c>
      <c r="C15" s="71">
        <v>42</v>
      </c>
      <c r="D15" s="10"/>
      <c r="E15" s="71">
        <v>41</v>
      </c>
      <c r="F15" s="30"/>
      <c r="G15" s="47" t="s">
        <v>46</v>
      </c>
      <c r="H15" s="68">
        <f>(56.25*H14)/100</f>
        <v>1.6875</v>
      </c>
      <c r="I15" s="68"/>
      <c r="J15" s="68">
        <f aca="true" t="shared" si="1" ref="J15:Y15">(56.25*J14)/100</f>
        <v>0.5625</v>
      </c>
      <c r="K15" s="68">
        <f t="shared" si="1"/>
        <v>0.5625</v>
      </c>
      <c r="L15" s="68">
        <f t="shared" si="1"/>
        <v>0.5625</v>
      </c>
      <c r="M15" s="68">
        <f t="shared" si="1"/>
        <v>0.5625</v>
      </c>
      <c r="N15" s="68">
        <f>(56.25*N14)/100</f>
        <v>0.5625</v>
      </c>
      <c r="O15" s="68">
        <f t="shared" si="1"/>
        <v>0.5625</v>
      </c>
      <c r="P15" s="68">
        <f t="shared" si="1"/>
        <v>0.5625</v>
      </c>
      <c r="Q15" s="68">
        <f t="shared" si="1"/>
        <v>0.5625</v>
      </c>
      <c r="R15" s="68">
        <f t="shared" si="1"/>
        <v>0.5625</v>
      </c>
      <c r="S15" s="68">
        <f t="shared" si="1"/>
        <v>0.5625</v>
      </c>
      <c r="T15" s="68">
        <f t="shared" si="1"/>
        <v>0.5625</v>
      </c>
      <c r="U15" s="68">
        <f t="shared" si="1"/>
        <v>0.5625</v>
      </c>
      <c r="V15" s="68">
        <f t="shared" si="1"/>
        <v>1.6875</v>
      </c>
      <c r="W15" s="68">
        <f t="shared" si="1"/>
        <v>0.5625</v>
      </c>
      <c r="X15" s="68">
        <f>(56.25*X14)/100</f>
        <v>0.5625</v>
      </c>
      <c r="Y15" s="68">
        <f t="shared" si="1"/>
        <v>0.5625</v>
      </c>
    </row>
    <row r="16" spans="1:22" ht="24.75" customHeight="1">
      <c r="A16" s="4">
        <v>6</v>
      </c>
      <c r="B16" s="82" t="s">
        <v>57</v>
      </c>
      <c r="C16" s="71">
        <v>44</v>
      </c>
      <c r="D16" s="10"/>
      <c r="E16" s="71">
        <v>43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82" t="s">
        <v>58</v>
      </c>
      <c r="C17" s="71">
        <v>39</v>
      </c>
      <c r="D17" s="10"/>
      <c r="E17" s="71">
        <v>40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82" t="s">
        <v>59</v>
      </c>
      <c r="C18" s="71">
        <v>36</v>
      </c>
      <c r="D18" s="10"/>
      <c r="E18" s="71">
        <v>37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82" t="s">
        <v>60</v>
      </c>
      <c r="C19" s="71">
        <v>42</v>
      </c>
      <c r="D19" s="10"/>
      <c r="E19" s="71">
        <v>43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82" t="s">
        <v>61</v>
      </c>
      <c r="C20" s="71">
        <v>40</v>
      </c>
      <c r="D20" s="10"/>
      <c r="E20" s="71">
        <v>41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82" t="s">
        <v>62</v>
      </c>
      <c r="C21" s="71">
        <v>36</v>
      </c>
      <c r="D21" s="10"/>
      <c r="E21" s="71">
        <v>37</v>
      </c>
      <c r="F21" s="31"/>
      <c r="H21" s="50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82" t="s">
        <v>63</v>
      </c>
      <c r="C22" s="71">
        <v>0</v>
      </c>
      <c r="D22" s="10"/>
      <c r="E22" s="71">
        <v>0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82" t="s">
        <v>64</v>
      </c>
      <c r="C23" s="71">
        <v>42</v>
      </c>
      <c r="D23" s="10"/>
      <c r="E23" s="71">
        <v>43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82" t="s">
        <v>65</v>
      </c>
      <c r="C24" s="71">
        <v>40</v>
      </c>
      <c r="D24" s="13"/>
      <c r="E24" s="71">
        <v>39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82" t="s">
        <v>66</v>
      </c>
      <c r="C25" s="71">
        <v>32</v>
      </c>
      <c r="D25" s="10"/>
      <c r="E25" s="71">
        <v>31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82" t="s">
        <v>67</v>
      </c>
      <c r="C26" s="71">
        <v>19</v>
      </c>
      <c r="D26" s="10"/>
      <c r="E26" s="71">
        <v>47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82" t="s">
        <v>68</v>
      </c>
      <c r="C27" s="71">
        <v>18</v>
      </c>
      <c r="D27" s="10"/>
      <c r="E27" s="71">
        <v>45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72"/>
      <c r="F28" s="7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19"/>
    </row>
    <row r="34" spans="1:24" ht="24.75" customHeight="1">
      <c r="A34" s="72"/>
      <c r="B34" s="73"/>
      <c r="C34" s="74"/>
      <c r="D34" s="74"/>
      <c r="E34" s="74"/>
      <c r="F34" s="75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3"/>
      <c r="D51" s="73"/>
      <c r="E51" s="73"/>
      <c r="F51" s="76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3"/>
      <c r="D79" s="73"/>
      <c r="E79" s="73"/>
      <c r="F79" s="76"/>
      <c r="G79" s="59"/>
      <c r="H79" s="60"/>
      <c r="I79" s="6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4"/>
      <c r="D81" s="74"/>
      <c r="E81" s="74"/>
      <c r="F81" s="75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4.25">
      <c r="A82" s="11"/>
      <c r="B82" s="11"/>
      <c r="C82" s="11"/>
      <c r="D82" s="11"/>
      <c r="E82" s="11"/>
      <c r="F82" s="11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3" s="3" customFormat="1" ht="15">
      <c r="A83" s="11"/>
      <c r="B83" s="11"/>
      <c r="C83" s="17"/>
      <c r="D83" s="17"/>
      <c r="E83" s="17"/>
      <c r="F83" s="17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6"/>
      <c r="D85" s="16"/>
      <c r="E85" s="16"/>
      <c r="F85" s="16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102"/>
  <sheetViews>
    <sheetView zoomScale="53" zoomScaleNormal="53" zoomScalePageLayoutView="0" workbookViewId="0" topLeftCell="A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83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84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29</v>
      </c>
      <c r="B5" s="51"/>
      <c r="C5" s="51"/>
      <c r="D5" s="51"/>
      <c r="E5" s="51"/>
      <c r="F5" s="27"/>
      <c r="G5" s="39" t="s">
        <v>31</v>
      </c>
      <c r="H5" s="35">
        <v>100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100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100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80">
        <v>192105240001</v>
      </c>
      <c r="C11" s="81">
        <v>37</v>
      </c>
      <c r="D11" s="10">
        <f>COUNTIF(C11:C26,"&gt;="&amp;D10)</f>
        <v>16</v>
      </c>
      <c r="E11" s="81">
        <v>39</v>
      </c>
      <c r="F11" s="29">
        <f>COUNTIF(E11:E26,"&gt;="&amp;F10)</f>
        <v>16</v>
      </c>
      <c r="G11" s="23" t="s">
        <v>6</v>
      </c>
      <c r="H11" s="39">
        <v>3</v>
      </c>
      <c r="I11" s="39">
        <v>3</v>
      </c>
      <c r="J11" s="37">
        <v>3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37">
        <v>3</v>
      </c>
      <c r="Q11" s="37">
        <v>3</v>
      </c>
      <c r="R11" s="37">
        <v>3</v>
      </c>
      <c r="S11" s="37">
        <v>3</v>
      </c>
      <c r="T11" s="37">
        <v>3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</row>
    <row r="12" spans="1:25" ht="24.75" customHeight="1">
      <c r="A12" s="4">
        <v>2</v>
      </c>
      <c r="B12" s="80">
        <v>192105240002</v>
      </c>
      <c r="C12" s="81">
        <v>37</v>
      </c>
      <c r="D12" s="62">
        <f>(16/16)*100</f>
        <v>100</v>
      </c>
      <c r="E12" s="81">
        <v>35</v>
      </c>
      <c r="F12" s="63">
        <f>(16/16)*100</f>
        <v>100</v>
      </c>
      <c r="G12" s="23"/>
      <c r="H12" s="79"/>
      <c r="I12" s="79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24.75" customHeight="1">
      <c r="A13" s="4">
        <v>3</v>
      </c>
      <c r="B13" s="80">
        <v>192105240003</v>
      </c>
      <c r="C13" s="81">
        <v>38</v>
      </c>
      <c r="D13" s="10"/>
      <c r="E13" s="81">
        <v>37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80">
        <v>192105240005</v>
      </c>
      <c r="C14" s="81">
        <v>37</v>
      </c>
      <c r="D14" s="10"/>
      <c r="E14" s="81">
        <v>33</v>
      </c>
      <c r="F14" s="30"/>
      <c r="G14" s="24" t="s">
        <v>44</v>
      </c>
      <c r="H14" s="18">
        <f aca="true" t="shared" si="0" ref="H14:Y14">AVERAGE(H11:H13)</f>
        <v>3</v>
      </c>
      <c r="I14" s="18">
        <f t="shared" si="0"/>
        <v>3</v>
      </c>
      <c r="J14" s="18">
        <f t="shared" si="0"/>
        <v>3</v>
      </c>
      <c r="K14" s="18">
        <f t="shared" si="0"/>
        <v>3</v>
      </c>
      <c r="L14" s="18">
        <f t="shared" si="0"/>
        <v>3</v>
      </c>
      <c r="M14" s="18">
        <f t="shared" si="0"/>
        <v>3</v>
      </c>
      <c r="N14" s="18">
        <f t="shared" si="0"/>
        <v>3</v>
      </c>
      <c r="O14" s="18">
        <f t="shared" si="0"/>
        <v>3</v>
      </c>
      <c r="P14" s="18">
        <f t="shared" si="0"/>
        <v>3</v>
      </c>
      <c r="Q14" s="18">
        <f t="shared" si="0"/>
        <v>3</v>
      </c>
      <c r="R14" s="18">
        <f t="shared" si="0"/>
        <v>3</v>
      </c>
      <c r="S14" s="18">
        <f t="shared" si="0"/>
        <v>3</v>
      </c>
      <c r="T14" s="18">
        <f t="shared" si="0"/>
        <v>3</v>
      </c>
      <c r="U14" s="18">
        <f t="shared" si="0"/>
        <v>3</v>
      </c>
      <c r="V14" s="18">
        <f t="shared" si="0"/>
        <v>3</v>
      </c>
      <c r="W14" s="18">
        <f t="shared" si="0"/>
        <v>3</v>
      </c>
      <c r="X14" s="18">
        <f t="shared" si="0"/>
        <v>3</v>
      </c>
      <c r="Y14" s="18">
        <f t="shared" si="0"/>
        <v>3</v>
      </c>
    </row>
    <row r="15" spans="1:25" ht="37.5" customHeight="1">
      <c r="A15" s="4">
        <v>5</v>
      </c>
      <c r="B15" s="80">
        <v>192105240006</v>
      </c>
      <c r="C15" s="81">
        <v>37</v>
      </c>
      <c r="D15" s="10"/>
      <c r="E15" s="81">
        <v>39</v>
      </c>
      <c r="F15" s="30"/>
      <c r="G15" s="47" t="s">
        <v>46</v>
      </c>
      <c r="H15" s="68">
        <f>(56.25*H14)/100</f>
        <v>1.6875</v>
      </c>
      <c r="I15" s="68">
        <f>(56.25*I14)/100</f>
        <v>1.6875</v>
      </c>
      <c r="J15" s="68">
        <f aca="true" t="shared" si="1" ref="J15:Y15">(56.25*J14)/100</f>
        <v>1.6875</v>
      </c>
      <c r="K15" s="68">
        <f t="shared" si="1"/>
        <v>1.6875</v>
      </c>
      <c r="L15" s="68">
        <f t="shared" si="1"/>
        <v>1.6875</v>
      </c>
      <c r="M15" s="68">
        <f t="shared" si="1"/>
        <v>1.6875</v>
      </c>
      <c r="N15" s="68">
        <f>(56.25*N14)/100</f>
        <v>1.6875</v>
      </c>
      <c r="O15" s="68">
        <f t="shared" si="1"/>
        <v>1.6875</v>
      </c>
      <c r="P15" s="68">
        <f t="shared" si="1"/>
        <v>1.6875</v>
      </c>
      <c r="Q15" s="68">
        <f t="shared" si="1"/>
        <v>1.6875</v>
      </c>
      <c r="R15" s="68">
        <f t="shared" si="1"/>
        <v>1.6875</v>
      </c>
      <c r="S15" s="68">
        <f t="shared" si="1"/>
        <v>1.6875</v>
      </c>
      <c r="T15" s="68">
        <f t="shared" si="1"/>
        <v>1.6875</v>
      </c>
      <c r="U15" s="68">
        <f t="shared" si="1"/>
        <v>1.6875</v>
      </c>
      <c r="V15" s="68">
        <f t="shared" si="1"/>
        <v>1.6875</v>
      </c>
      <c r="W15" s="68">
        <f t="shared" si="1"/>
        <v>1.6875</v>
      </c>
      <c r="X15" s="68">
        <f>(56.25*X14)/100</f>
        <v>1.6875</v>
      </c>
      <c r="Y15" s="68">
        <f t="shared" si="1"/>
        <v>1.6875</v>
      </c>
    </row>
    <row r="16" spans="1:22" ht="24.75" customHeight="1">
      <c r="A16" s="4">
        <v>6</v>
      </c>
      <c r="B16" s="80">
        <v>192105240007</v>
      </c>
      <c r="C16" s="81">
        <v>37</v>
      </c>
      <c r="D16" s="10"/>
      <c r="E16" s="81">
        <v>38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80">
        <v>192105240008</v>
      </c>
      <c r="C17" s="81">
        <v>37</v>
      </c>
      <c r="D17" s="10"/>
      <c r="E17" s="81">
        <v>37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80">
        <v>192105240009</v>
      </c>
      <c r="C18" s="81">
        <v>37</v>
      </c>
      <c r="D18" s="10"/>
      <c r="E18" s="81">
        <v>36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80">
        <v>192105240011</v>
      </c>
      <c r="C19" s="81">
        <v>39</v>
      </c>
      <c r="D19" s="10"/>
      <c r="E19" s="81">
        <v>39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80">
        <v>192105240012</v>
      </c>
      <c r="C20" s="81">
        <v>37</v>
      </c>
      <c r="D20" s="10"/>
      <c r="E20" s="81">
        <v>39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80">
        <v>192105240013</v>
      </c>
      <c r="C21" s="81">
        <v>35</v>
      </c>
      <c r="D21" s="10"/>
      <c r="E21" s="81">
        <v>34</v>
      </c>
      <c r="F21" s="31"/>
      <c r="H21" s="50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80">
        <v>192105240014</v>
      </c>
      <c r="C22" s="81">
        <v>36</v>
      </c>
      <c r="D22" s="10"/>
      <c r="E22" s="81">
        <v>37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80">
        <v>192105240015</v>
      </c>
      <c r="C23" s="81">
        <v>36</v>
      </c>
      <c r="D23" s="10"/>
      <c r="E23" s="81">
        <v>35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80">
        <v>192105240016</v>
      </c>
      <c r="C24" s="81">
        <v>39</v>
      </c>
      <c r="D24" s="13"/>
      <c r="E24" s="81">
        <v>40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80">
        <v>192105240017</v>
      </c>
      <c r="C25" s="81">
        <v>37</v>
      </c>
      <c r="D25" s="10"/>
      <c r="E25" s="81">
        <v>37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80">
        <v>192105240018</v>
      </c>
      <c r="C26" s="81">
        <v>35</v>
      </c>
      <c r="D26" s="10"/>
      <c r="E26" s="81">
        <v>33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72"/>
      <c r="F27" s="75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19"/>
    </row>
    <row r="33" spans="1:24" ht="24.75" customHeight="1">
      <c r="A33" s="72"/>
      <c r="B33" s="73"/>
      <c r="C33" s="74"/>
      <c r="D33" s="74"/>
      <c r="E33" s="74"/>
      <c r="F33" s="75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24.75" customHeight="1">
      <c r="A50" s="72"/>
      <c r="B50" s="73"/>
      <c r="C50" s="73"/>
      <c r="D50" s="73"/>
      <c r="E50" s="73"/>
      <c r="F50" s="76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9"/>
      <c r="X50" s="19"/>
    </row>
    <row r="51" spans="1:24" ht="24.75" customHeight="1">
      <c r="A51" s="72"/>
      <c r="B51" s="73"/>
      <c r="C51" s="73"/>
      <c r="D51" s="73"/>
      <c r="E51" s="73"/>
      <c r="F51" s="76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4"/>
      <c r="D52" s="74"/>
      <c r="E52" s="74"/>
      <c r="F52" s="7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3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3"/>
      <c r="D78" s="73"/>
      <c r="E78" s="73"/>
      <c r="F78" s="76"/>
      <c r="G78" s="59"/>
      <c r="H78" s="60"/>
      <c r="I78" s="60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3"/>
      <c r="D79" s="73"/>
      <c r="E79" s="73"/>
      <c r="F79" s="76"/>
      <c r="G79" s="59"/>
      <c r="H79" s="60"/>
      <c r="I79" s="6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4"/>
      <c r="D80" s="74"/>
      <c r="E80" s="74"/>
      <c r="F80" s="75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4.25">
      <c r="A81" s="11"/>
      <c r="B81" s="11"/>
      <c r="C81" s="11"/>
      <c r="D81" s="11"/>
      <c r="E81" s="11"/>
      <c r="F81" s="11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3" s="3" customFormat="1" ht="15">
      <c r="A82" s="11"/>
      <c r="B82" s="11"/>
      <c r="C82" s="17"/>
      <c r="D82" s="17"/>
      <c r="E82" s="17"/>
      <c r="F82" s="17"/>
      <c r="G82" s="11"/>
      <c r="H82"/>
      <c r="I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>
      <c r="A83" s="11"/>
      <c r="B83" s="11"/>
      <c r="C83" s="11"/>
      <c r="D83" s="11"/>
      <c r="E83" s="11"/>
      <c r="F83" s="11"/>
      <c r="G83" s="11"/>
      <c r="H83"/>
      <c r="I83"/>
      <c r="W83" s="3"/>
    </row>
    <row r="84" spans="1:22" ht="15">
      <c r="A84" s="11"/>
      <c r="B84" s="11"/>
      <c r="C84" s="16"/>
      <c r="D84" s="16"/>
      <c r="E84" s="16"/>
      <c r="F84" s="16"/>
      <c r="G84" s="11"/>
      <c r="H84"/>
      <c r="I8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9" ht="14.25">
      <c r="A85" s="11"/>
      <c r="B85" s="11"/>
      <c r="C85" s="11"/>
      <c r="D85" s="11"/>
      <c r="E85" s="11"/>
      <c r="F85" s="11"/>
      <c r="G85" s="11"/>
      <c r="H85"/>
      <c r="I85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23" s="3" customFormat="1" ht="15">
      <c r="A89" s="11"/>
      <c r="B89" s="11"/>
      <c r="C89" s="11"/>
      <c r="D89" s="11"/>
      <c r="E89" s="11"/>
      <c r="F89" s="11"/>
      <c r="G89" s="11"/>
      <c r="H89"/>
      <c r="I8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>
      <c r="A90" s="11"/>
      <c r="B90" s="11"/>
      <c r="C90" s="11"/>
      <c r="D90" s="11"/>
      <c r="E90" s="11"/>
      <c r="F90" s="11"/>
      <c r="G90" s="11"/>
      <c r="H90"/>
      <c r="I90"/>
      <c r="W90" s="3"/>
    </row>
    <row r="91" spans="1:22" ht="15">
      <c r="A91" s="11"/>
      <c r="B91" s="11"/>
      <c r="C91" s="11"/>
      <c r="D91" s="11"/>
      <c r="E91" s="11"/>
      <c r="F91" s="11"/>
      <c r="G91" s="11"/>
      <c r="H91"/>
      <c r="I9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23" s="3" customFormat="1" ht="15">
      <c r="A97" s="11"/>
      <c r="B97" s="11"/>
      <c r="C97" s="11"/>
      <c r="D97" s="11"/>
      <c r="E97" s="11"/>
      <c r="F97" s="11"/>
      <c r="G97" s="11"/>
      <c r="H97"/>
      <c r="I9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>
      <c r="A98" s="11"/>
      <c r="B98" s="11"/>
      <c r="C98" s="11"/>
      <c r="D98" s="11"/>
      <c r="E98" s="11"/>
      <c r="F98" s="11"/>
      <c r="G98" s="11"/>
      <c r="H98"/>
      <c r="I98"/>
      <c r="W98" s="3"/>
    </row>
    <row r="99" spans="1:22" ht="15">
      <c r="A99" s="11"/>
      <c r="B99" s="11"/>
      <c r="C99" s="11"/>
      <c r="D99" s="11"/>
      <c r="E99" s="11"/>
      <c r="F99" s="11"/>
      <c r="G99" s="11"/>
      <c r="H99"/>
      <c r="I9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7:9" ht="14.25">
      <c r="G101" s="11"/>
      <c r="H101"/>
      <c r="I101"/>
    </row>
    <row r="102" spans="8:9" ht="14.25">
      <c r="H102"/>
      <c r="I102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4">
      <selection activeCell="H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87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88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98</v>
      </c>
      <c r="B5" s="51"/>
      <c r="C5" s="51"/>
      <c r="D5" s="51"/>
      <c r="E5" s="51"/>
      <c r="F5" s="27"/>
      <c r="G5" s="39" t="s">
        <v>31</v>
      </c>
      <c r="H5" s="35">
        <v>100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100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100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89</v>
      </c>
      <c r="D9" s="15"/>
      <c r="E9" s="15" t="s">
        <v>89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40</v>
      </c>
      <c r="D10" s="25">
        <f>(0.55*40)</f>
        <v>22</v>
      </c>
      <c r="E10" s="9">
        <v>60</v>
      </c>
      <c r="F10" s="33">
        <f>0.55*60</f>
        <v>33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82">
        <v>192105240001</v>
      </c>
      <c r="C11" s="71">
        <v>34</v>
      </c>
      <c r="D11" s="10">
        <f>COUNTIF(C11:C14,"&gt;="&amp;D10)</f>
        <v>4</v>
      </c>
      <c r="E11" s="71">
        <v>39</v>
      </c>
      <c r="F11" s="29">
        <f>COUNTIF(E11:E14,"&gt;="&amp;F10)</f>
        <v>4</v>
      </c>
      <c r="G11" s="23" t="s">
        <v>6</v>
      </c>
      <c r="H11" s="39">
        <v>3</v>
      </c>
      <c r="I11" s="39">
        <v>1</v>
      </c>
      <c r="J11" s="37">
        <v>3</v>
      </c>
      <c r="K11" s="37">
        <v>3</v>
      </c>
      <c r="L11" s="37">
        <v>3</v>
      </c>
      <c r="M11" s="37">
        <v>1</v>
      </c>
      <c r="N11" s="37">
        <v>1</v>
      </c>
      <c r="O11" s="37">
        <v>3</v>
      </c>
      <c r="P11" s="37">
        <v>1</v>
      </c>
      <c r="Q11" s="37">
        <v>1</v>
      </c>
      <c r="R11" s="37">
        <v>1</v>
      </c>
      <c r="S11" s="37">
        <v>3</v>
      </c>
      <c r="T11" s="37">
        <v>1</v>
      </c>
      <c r="U11" s="37">
        <v>3</v>
      </c>
      <c r="V11" s="37">
        <v>1</v>
      </c>
      <c r="W11" s="37">
        <v>3</v>
      </c>
      <c r="X11" s="37">
        <v>3</v>
      </c>
      <c r="Y11" s="37">
        <v>0</v>
      </c>
    </row>
    <row r="12" spans="1:25" ht="24.75" customHeight="1">
      <c r="A12" s="4">
        <v>2</v>
      </c>
      <c r="B12" s="82">
        <v>192105240003</v>
      </c>
      <c r="C12" s="71">
        <v>35</v>
      </c>
      <c r="D12" s="62">
        <f>(4/4)*100</f>
        <v>100</v>
      </c>
      <c r="E12" s="71">
        <v>45</v>
      </c>
      <c r="F12" s="63">
        <f>(4/4)*100</f>
        <v>100</v>
      </c>
      <c r="G12" s="23" t="s">
        <v>7</v>
      </c>
      <c r="H12" s="79">
        <v>3</v>
      </c>
      <c r="I12" s="79">
        <v>0</v>
      </c>
      <c r="J12" s="37">
        <v>3</v>
      </c>
      <c r="K12" s="37">
        <v>3</v>
      </c>
      <c r="L12" s="37">
        <v>3</v>
      </c>
      <c r="M12" s="37">
        <v>1</v>
      </c>
      <c r="N12" s="37">
        <v>1</v>
      </c>
      <c r="O12" s="37">
        <v>3</v>
      </c>
      <c r="P12" s="37">
        <v>0</v>
      </c>
      <c r="Q12" s="37">
        <v>0</v>
      </c>
      <c r="R12" s="37">
        <v>0</v>
      </c>
      <c r="S12" s="37">
        <v>3</v>
      </c>
      <c r="T12" s="37">
        <v>1</v>
      </c>
      <c r="U12" s="37">
        <v>3</v>
      </c>
      <c r="V12" s="37">
        <v>1</v>
      </c>
      <c r="W12" s="37">
        <v>3</v>
      </c>
      <c r="X12" s="37">
        <v>3</v>
      </c>
      <c r="Y12" s="37">
        <v>0</v>
      </c>
    </row>
    <row r="13" spans="1:25" ht="24.75" customHeight="1">
      <c r="A13" s="4">
        <v>3</v>
      </c>
      <c r="B13" s="82">
        <v>192105240006</v>
      </c>
      <c r="C13" s="71">
        <v>36</v>
      </c>
      <c r="D13" s="10"/>
      <c r="E13" s="71">
        <v>41</v>
      </c>
      <c r="F13" s="30"/>
      <c r="G13" s="23" t="s">
        <v>9</v>
      </c>
      <c r="H13" s="79">
        <v>3</v>
      </c>
      <c r="I13" s="79">
        <v>0</v>
      </c>
      <c r="J13" s="37">
        <v>1</v>
      </c>
      <c r="K13" s="37">
        <v>3</v>
      </c>
      <c r="L13" s="37">
        <v>3</v>
      </c>
      <c r="M13" s="37">
        <v>3</v>
      </c>
      <c r="N13" s="37">
        <v>1</v>
      </c>
      <c r="O13" s="37">
        <v>3</v>
      </c>
      <c r="P13" s="37">
        <v>0</v>
      </c>
      <c r="Q13" s="37">
        <v>0</v>
      </c>
      <c r="R13" s="37">
        <v>0</v>
      </c>
      <c r="S13" s="37">
        <v>3</v>
      </c>
      <c r="T13" s="37">
        <v>1</v>
      </c>
      <c r="U13" s="37">
        <v>3</v>
      </c>
      <c r="V13" s="37">
        <v>3</v>
      </c>
      <c r="W13" s="37">
        <v>3</v>
      </c>
      <c r="X13" s="37">
        <v>3</v>
      </c>
      <c r="Y13" s="37">
        <v>3</v>
      </c>
    </row>
    <row r="14" spans="1:25" ht="35.25" customHeight="1">
      <c r="A14" s="4">
        <v>4</v>
      </c>
      <c r="B14" s="82">
        <v>192105240011</v>
      </c>
      <c r="C14" s="71">
        <v>36</v>
      </c>
      <c r="D14" s="10"/>
      <c r="E14" s="71">
        <v>43</v>
      </c>
      <c r="F14" s="30"/>
      <c r="G14" s="23" t="s">
        <v>90</v>
      </c>
      <c r="H14" s="79">
        <v>3</v>
      </c>
      <c r="I14" s="79">
        <v>0</v>
      </c>
      <c r="J14" s="37">
        <v>3</v>
      </c>
      <c r="K14" s="37">
        <v>3</v>
      </c>
      <c r="L14" s="37">
        <v>3</v>
      </c>
      <c r="M14" s="37">
        <v>1</v>
      </c>
      <c r="N14" s="37">
        <v>1</v>
      </c>
      <c r="O14" s="37">
        <v>3</v>
      </c>
      <c r="P14" s="37">
        <v>0</v>
      </c>
      <c r="Q14" s="37">
        <v>0</v>
      </c>
      <c r="R14" s="37">
        <v>0</v>
      </c>
      <c r="S14" s="37">
        <v>3</v>
      </c>
      <c r="T14" s="37">
        <v>1</v>
      </c>
      <c r="U14" s="37">
        <v>3</v>
      </c>
      <c r="V14" s="37">
        <v>1</v>
      </c>
      <c r="W14" s="37">
        <v>3</v>
      </c>
      <c r="X14" s="37">
        <v>3</v>
      </c>
      <c r="Y14" s="37">
        <v>1</v>
      </c>
    </row>
    <row r="15" spans="2:25" ht="37.5" customHeight="1">
      <c r="B15" s="70"/>
      <c r="C15" s="71"/>
      <c r="D15" s="10"/>
      <c r="E15" s="71"/>
      <c r="F15" s="30"/>
      <c r="G15" s="24" t="s">
        <v>44</v>
      </c>
      <c r="H15" s="18">
        <f>AVERAGE(H11:H14)</f>
        <v>3</v>
      </c>
      <c r="I15" s="18">
        <f aca="true" t="shared" si="0" ref="I15:Y15">AVERAGE(I11:I14)</f>
        <v>0.25</v>
      </c>
      <c r="J15" s="18">
        <f t="shared" si="0"/>
        <v>2.5</v>
      </c>
      <c r="K15" s="18">
        <f t="shared" si="0"/>
        <v>3</v>
      </c>
      <c r="L15" s="18">
        <f t="shared" si="0"/>
        <v>3</v>
      </c>
      <c r="M15" s="18">
        <f t="shared" si="0"/>
        <v>1.5</v>
      </c>
      <c r="N15" s="18">
        <f t="shared" si="0"/>
        <v>1</v>
      </c>
      <c r="O15" s="18">
        <f t="shared" si="0"/>
        <v>3</v>
      </c>
      <c r="P15" s="18">
        <f t="shared" si="0"/>
        <v>0.25</v>
      </c>
      <c r="Q15" s="18">
        <f t="shared" si="0"/>
        <v>0.25</v>
      </c>
      <c r="R15" s="18">
        <f t="shared" si="0"/>
        <v>0.25</v>
      </c>
      <c r="S15" s="18">
        <f t="shared" si="0"/>
        <v>3</v>
      </c>
      <c r="T15" s="18">
        <f t="shared" si="0"/>
        <v>1</v>
      </c>
      <c r="U15" s="18">
        <f t="shared" si="0"/>
        <v>3</v>
      </c>
      <c r="V15" s="18">
        <f t="shared" si="0"/>
        <v>1.5</v>
      </c>
      <c r="W15" s="18">
        <f t="shared" si="0"/>
        <v>3</v>
      </c>
      <c r="X15" s="18">
        <f t="shared" si="0"/>
        <v>3</v>
      </c>
      <c r="Y15" s="18">
        <f t="shared" si="0"/>
        <v>1</v>
      </c>
    </row>
    <row r="16" spans="2:25" ht="24.75" customHeight="1">
      <c r="B16" s="70"/>
      <c r="C16" s="71"/>
      <c r="D16" s="10"/>
      <c r="E16" s="71"/>
      <c r="F16" s="30"/>
      <c r="G16" s="47" t="s">
        <v>46</v>
      </c>
      <c r="H16" s="68">
        <f>(56.25*H15)/100</f>
        <v>1.6875</v>
      </c>
      <c r="I16" s="68">
        <f aca="true" t="shared" si="1" ref="I16:Y16">(56.25*I15)/100</f>
        <v>0.140625</v>
      </c>
      <c r="J16" s="68">
        <f t="shared" si="1"/>
        <v>1.40625</v>
      </c>
      <c r="K16" s="68">
        <f t="shared" si="1"/>
        <v>1.6875</v>
      </c>
      <c r="L16" s="68">
        <f t="shared" si="1"/>
        <v>1.6875</v>
      </c>
      <c r="M16" s="68">
        <f t="shared" si="1"/>
        <v>0.84375</v>
      </c>
      <c r="N16" s="68">
        <f>(56.25*N15)/100</f>
        <v>0.5625</v>
      </c>
      <c r="O16" s="68">
        <f t="shared" si="1"/>
        <v>1.6875</v>
      </c>
      <c r="P16" s="68">
        <f t="shared" si="1"/>
        <v>0.140625</v>
      </c>
      <c r="Q16" s="68">
        <f t="shared" si="1"/>
        <v>0.140625</v>
      </c>
      <c r="R16" s="68">
        <f t="shared" si="1"/>
        <v>0.140625</v>
      </c>
      <c r="S16" s="68">
        <f t="shared" si="1"/>
        <v>1.6875</v>
      </c>
      <c r="T16" s="68">
        <f t="shared" si="1"/>
        <v>0.5625</v>
      </c>
      <c r="U16" s="68">
        <f t="shared" si="1"/>
        <v>1.6875</v>
      </c>
      <c r="V16" s="68">
        <f t="shared" si="1"/>
        <v>0.84375</v>
      </c>
      <c r="W16" s="68">
        <f t="shared" si="1"/>
        <v>1.6875</v>
      </c>
      <c r="X16" s="68">
        <f>(56.25*X15)/100</f>
        <v>1.6875</v>
      </c>
      <c r="Y16" s="68">
        <f t="shared" si="1"/>
        <v>0.5625</v>
      </c>
    </row>
    <row r="17" spans="2:22" ht="40.5" customHeight="1">
      <c r="B17" s="70"/>
      <c r="C17" s="71"/>
      <c r="D17" s="10"/>
      <c r="E17" s="71"/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3" ht="24.75" customHeight="1">
      <c r="B18" s="70"/>
      <c r="C18" s="71"/>
      <c r="D18" s="10"/>
      <c r="E18" s="71"/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2:23" ht="24.75" customHeight="1">
      <c r="B19" s="70"/>
      <c r="C19" s="71"/>
      <c r="D19" s="10"/>
      <c r="E19" s="71"/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2:16" ht="24.75" customHeight="1">
      <c r="B20" s="70"/>
      <c r="C20" s="71"/>
      <c r="D20" s="10"/>
      <c r="E20" s="71"/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2:17" ht="31.5" customHeight="1">
      <c r="B21" s="70"/>
      <c r="C21" s="71"/>
      <c r="D21" s="10"/>
      <c r="E21" s="71"/>
      <c r="F21" s="31"/>
      <c r="H21" s="50"/>
      <c r="I21" s="131"/>
      <c r="J21" s="131"/>
      <c r="M21" s="36"/>
      <c r="N21" s="36"/>
      <c r="O21" s="36"/>
      <c r="P21" s="36"/>
      <c r="Q21" s="36"/>
    </row>
    <row r="22" spans="2:17" ht="24.75" customHeight="1">
      <c r="B22" s="70"/>
      <c r="C22" s="71"/>
      <c r="D22" s="10"/>
      <c r="E22" s="71"/>
      <c r="F22" s="31"/>
      <c r="H22" s="56"/>
      <c r="I22" s="69"/>
      <c r="J22" s="69"/>
      <c r="M22" s="36"/>
      <c r="N22" s="36"/>
      <c r="O22" s="36"/>
      <c r="P22" s="36"/>
      <c r="Q22" s="36"/>
    </row>
    <row r="23" spans="2:24" ht="24.75" customHeight="1">
      <c r="B23" s="70"/>
      <c r="C23" s="71"/>
      <c r="D23" s="10"/>
      <c r="E23" s="71"/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2:24" ht="24.75" customHeight="1">
      <c r="B24" s="70"/>
      <c r="C24" s="71"/>
      <c r="D24" s="10"/>
      <c r="E24" s="71"/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2:24" ht="24.75" customHeight="1">
      <c r="B25" s="70"/>
      <c r="C25" s="71"/>
      <c r="D25" s="13"/>
      <c r="E25" s="71"/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2:24" ht="24.75" customHeight="1">
      <c r="B26" s="70"/>
      <c r="C26" s="71"/>
      <c r="D26" s="10"/>
      <c r="E26" s="71"/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2:24" ht="24.75" customHeight="1">
      <c r="B27" s="70"/>
      <c r="C27" s="71"/>
      <c r="D27" s="10"/>
      <c r="E27" s="71"/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2:24" ht="24.75" customHeight="1">
      <c r="B28" s="70"/>
      <c r="C28" s="71"/>
      <c r="D28" s="10"/>
      <c r="E28" s="7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102"/>
  <sheetViews>
    <sheetView zoomScale="53" zoomScaleNormal="53" zoomScalePageLayoutView="0" workbookViewId="0" topLeftCell="H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85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86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29</v>
      </c>
      <c r="B5" s="51"/>
      <c r="C5" s="51"/>
      <c r="D5" s="51"/>
      <c r="E5" s="51"/>
      <c r="F5" s="27"/>
      <c r="G5" s="39" t="s">
        <v>31</v>
      </c>
      <c r="H5" s="35">
        <v>87.5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87.5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87.5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>
        <v>192105240001</v>
      </c>
      <c r="C11" s="71">
        <v>37</v>
      </c>
      <c r="D11" s="10">
        <f>COUNTIF(C11:C26,"&gt;="&amp;D10)</f>
        <v>14</v>
      </c>
      <c r="E11" s="71">
        <v>38</v>
      </c>
      <c r="F11" s="29">
        <f>COUNTIF(E11:E26,"&gt;="&amp;F10)</f>
        <v>14</v>
      </c>
      <c r="G11" s="23" t="s">
        <v>6</v>
      </c>
      <c r="H11" s="39">
        <v>2</v>
      </c>
      <c r="I11" s="39">
        <v>1</v>
      </c>
      <c r="J11" s="37">
        <v>3</v>
      </c>
      <c r="K11" s="37">
        <v>2</v>
      </c>
      <c r="L11" s="37">
        <v>2</v>
      </c>
      <c r="M11" s="37">
        <v>3</v>
      </c>
      <c r="N11" s="37">
        <v>3</v>
      </c>
      <c r="O11" s="37">
        <v>2</v>
      </c>
      <c r="P11" s="37">
        <v>2</v>
      </c>
      <c r="Q11" s="37">
        <v>3</v>
      </c>
      <c r="R11" s="37">
        <v>2</v>
      </c>
      <c r="S11" s="37">
        <v>3</v>
      </c>
      <c r="T11" s="37">
        <v>3</v>
      </c>
      <c r="U11" s="37">
        <v>3</v>
      </c>
      <c r="V11" s="37">
        <v>3</v>
      </c>
      <c r="W11" s="37">
        <v>2</v>
      </c>
      <c r="X11" s="37">
        <v>3</v>
      </c>
      <c r="Y11" s="37">
        <v>1</v>
      </c>
    </row>
    <row r="12" spans="1:25" ht="24.75" customHeight="1">
      <c r="A12" s="4">
        <v>2</v>
      </c>
      <c r="B12" s="70">
        <v>192105240002</v>
      </c>
      <c r="C12" s="71">
        <v>39</v>
      </c>
      <c r="D12" s="62">
        <f>(14/16)*100</f>
        <v>87.5</v>
      </c>
      <c r="E12" s="71">
        <v>40</v>
      </c>
      <c r="F12" s="63">
        <f>(14/16)*100</f>
        <v>87.5</v>
      </c>
      <c r="G12" s="23"/>
      <c r="H12" s="79"/>
      <c r="I12" s="79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24.75" customHeight="1">
      <c r="A13" s="4">
        <v>3</v>
      </c>
      <c r="B13" s="70">
        <v>192105240003</v>
      </c>
      <c r="C13" s="71">
        <v>43</v>
      </c>
      <c r="D13" s="10"/>
      <c r="E13" s="71">
        <v>42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70">
        <v>192105240004</v>
      </c>
      <c r="C14" s="71">
        <v>0</v>
      </c>
      <c r="D14" s="10"/>
      <c r="E14" s="71">
        <v>0</v>
      </c>
      <c r="F14" s="30"/>
      <c r="G14" s="24" t="s">
        <v>44</v>
      </c>
      <c r="H14" s="18">
        <f aca="true" t="shared" si="0" ref="H14:Y14">AVERAGE(H11:H13)</f>
        <v>2</v>
      </c>
      <c r="I14" s="18">
        <f t="shared" si="0"/>
        <v>1</v>
      </c>
      <c r="J14" s="18">
        <f t="shared" si="0"/>
        <v>3</v>
      </c>
      <c r="K14" s="18">
        <f t="shared" si="0"/>
        <v>2</v>
      </c>
      <c r="L14" s="18">
        <f t="shared" si="0"/>
        <v>2</v>
      </c>
      <c r="M14" s="18">
        <f t="shared" si="0"/>
        <v>3</v>
      </c>
      <c r="N14" s="18">
        <f t="shared" si="0"/>
        <v>3</v>
      </c>
      <c r="O14" s="18">
        <f t="shared" si="0"/>
        <v>2</v>
      </c>
      <c r="P14" s="18">
        <f t="shared" si="0"/>
        <v>2</v>
      </c>
      <c r="Q14" s="18">
        <f t="shared" si="0"/>
        <v>3</v>
      </c>
      <c r="R14" s="18">
        <f t="shared" si="0"/>
        <v>2</v>
      </c>
      <c r="S14" s="18">
        <f t="shared" si="0"/>
        <v>3</v>
      </c>
      <c r="T14" s="18">
        <f t="shared" si="0"/>
        <v>3</v>
      </c>
      <c r="U14" s="18">
        <f t="shared" si="0"/>
        <v>3</v>
      </c>
      <c r="V14" s="18">
        <f t="shared" si="0"/>
        <v>3</v>
      </c>
      <c r="W14" s="18">
        <f t="shared" si="0"/>
        <v>2</v>
      </c>
      <c r="X14" s="18">
        <f t="shared" si="0"/>
        <v>3</v>
      </c>
      <c r="Y14" s="18">
        <f t="shared" si="0"/>
        <v>1</v>
      </c>
    </row>
    <row r="15" spans="1:25" ht="37.5" customHeight="1">
      <c r="A15" s="4">
        <v>5</v>
      </c>
      <c r="B15" s="70">
        <v>192105240005</v>
      </c>
      <c r="C15" s="71">
        <v>40</v>
      </c>
      <c r="D15" s="10"/>
      <c r="E15" s="71">
        <v>41</v>
      </c>
      <c r="F15" s="30"/>
      <c r="G15" s="47" t="s">
        <v>46</v>
      </c>
      <c r="H15" s="68">
        <f>(56.25*H14)/100</f>
        <v>1.125</v>
      </c>
      <c r="I15" s="68">
        <f aca="true" t="shared" si="1" ref="I15:Y15">(56.25*I14)/100</f>
        <v>0.5625</v>
      </c>
      <c r="J15" s="68">
        <f t="shared" si="1"/>
        <v>1.6875</v>
      </c>
      <c r="K15" s="68">
        <f t="shared" si="1"/>
        <v>1.125</v>
      </c>
      <c r="L15" s="68">
        <f t="shared" si="1"/>
        <v>1.125</v>
      </c>
      <c r="M15" s="68">
        <f t="shared" si="1"/>
        <v>1.6875</v>
      </c>
      <c r="N15" s="68">
        <f>(56.25*N14)/100</f>
        <v>1.6875</v>
      </c>
      <c r="O15" s="68">
        <f t="shared" si="1"/>
        <v>1.125</v>
      </c>
      <c r="P15" s="68">
        <f t="shared" si="1"/>
        <v>1.125</v>
      </c>
      <c r="Q15" s="68">
        <f t="shared" si="1"/>
        <v>1.6875</v>
      </c>
      <c r="R15" s="68">
        <f t="shared" si="1"/>
        <v>1.125</v>
      </c>
      <c r="S15" s="68">
        <f t="shared" si="1"/>
        <v>1.6875</v>
      </c>
      <c r="T15" s="68">
        <f t="shared" si="1"/>
        <v>1.6875</v>
      </c>
      <c r="U15" s="68">
        <f t="shared" si="1"/>
        <v>1.6875</v>
      </c>
      <c r="V15" s="68">
        <f t="shared" si="1"/>
        <v>1.6875</v>
      </c>
      <c r="W15" s="68">
        <f t="shared" si="1"/>
        <v>1.125</v>
      </c>
      <c r="X15" s="68">
        <f>(56.25*X14)/100</f>
        <v>1.6875</v>
      </c>
      <c r="Y15" s="68">
        <f t="shared" si="1"/>
        <v>0.5625</v>
      </c>
    </row>
    <row r="16" spans="1:22" ht="24.75" customHeight="1">
      <c r="A16" s="4">
        <v>6</v>
      </c>
      <c r="B16" s="70">
        <v>192105240006</v>
      </c>
      <c r="C16" s="71">
        <v>43</v>
      </c>
      <c r="D16" s="10"/>
      <c r="E16" s="71">
        <v>42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>
        <v>192105240007</v>
      </c>
      <c r="C17" s="71">
        <v>43</v>
      </c>
      <c r="D17" s="10"/>
      <c r="E17" s="71">
        <v>44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>
        <v>192105240008</v>
      </c>
      <c r="C18" s="71">
        <v>39</v>
      </c>
      <c r="D18" s="10"/>
      <c r="E18" s="71">
        <v>40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>
        <v>192105240009</v>
      </c>
      <c r="C19" s="71">
        <v>38</v>
      </c>
      <c r="D19" s="10"/>
      <c r="E19" s="71">
        <v>39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>
        <v>192105240011</v>
      </c>
      <c r="C20" s="71">
        <v>41</v>
      </c>
      <c r="D20" s="10"/>
      <c r="E20" s="71">
        <v>42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>
        <v>192105240012</v>
      </c>
      <c r="C21" s="71">
        <v>40</v>
      </c>
      <c r="D21" s="10"/>
      <c r="E21" s="71">
        <v>41</v>
      </c>
      <c r="F21" s="31"/>
      <c r="H21" s="50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>
        <v>192105240014</v>
      </c>
      <c r="C22" s="71">
        <v>34</v>
      </c>
      <c r="D22" s="10"/>
      <c r="E22" s="71">
        <v>35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>
        <v>192105240015</v>
      </c>
      <c r="C23" s="71">
        <v>0</v>
      </c>
      <c r="D23" s="10"/>
      <c r="E23" s="71">
        <v>0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>
        <v>192105240016</v>
      </c>
      <c r="C24" s="71">
        <v>41</v>
      </c>
      <c r="D24" s="13"/>
      <c r="E24" s="71">
        <v>42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>
        <v>192105240017</v>
      </c>
      <c r="C25" s="71">
        <v>39</v>
      </c>
      <c r="D25" s="10"/>
      <c r="E25" s="71">
        <v>40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>
        <v>192105240018</v>
      </c>
      <c r="C26" s="71">
        <v>30</v>
      </c>
      <c r="D26" s="10"/>
      <c r="E26" s="71">
        <v>31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72"/>
      <c r="F27" s="75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72"/>
      <c r="B28" s="73"/>
      <c r="C28" s="74"/>
      <c r="D28" s="74"/>
      <c r="E28" s="74"/>
      <c r="F28" s="7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19"/>
    </row>
    <row r="33" spans="1:24" ht="24.75" customHeight="1">
      <c r="A33" s="72"/>
      <c r="B33" s="73"/>
      <c r="C33" s="74"/>
      <c r="D33" s="74"/>
      <c r="E33" s="74"/>
      <c r="F33" s="75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24.75" customHeight="1">
      <c r="A35" s="72"/>
      <c r="B35" s="73"/>
      <c r="C35" s="74"/>
      <c r="D35" s="74"/>
      <c r="E35" s="74"/>
      <c r="F35" s="75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24.75" customHeight="1">
      <c r="A50" s="72"/>
      <c r="B50" s="73"/>
      <c r="C50" s="73"/>
      <c r="D50" s="73"/>
      <c r="E50" s="73"/>
      <c r="F50" s="76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9"/>
      <c r="X50" s="19"/>
    </row>
    <row r="51" spans="1:24" ht="24.75" customHeight="1">
      <c r="A51" s="72"/>
      <c r="B51" s="73"/>
      <c r="C51" s="73"/>
      <c r="D51" s="73"/>
      <c r="E51" s="73"/>
      <c r="F51" s="76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9"/>
      <c r="X51" s="19"/>
    </row>
    <row r="52" spans="1:24" ht="24.75" customHeight="1">
      <c r="A52" s="72"/>
      <c r="B52" s="73"/>
      <c r="C52" s="74"/>
      <c r="D52" s="74"/>
      <c r="E52" s="74"/>
      <c r="F52" s="7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4"/>
      <c r="D53" s="74"/>
      <c r="E53" s="74"/>
      <c r="F53" s="7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3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3"/>
      <c r="D78" s="73"/>
      <c r="E78" s="73"/>
      <c r="F78" s="76"/>
      <c r="G78" s="59"/>
      <c r="H78" s="60"/>
      <c r="I78" s="60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3"/>
      <c r="D79" s="73"/>
      <c r="E79" s="73"/>
      <c r="F79" s="76"/>
      <c r="G79" s="59"/>
      <c r="H79" s="60"/>
      <c r="I79" s="6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4"/>
      <c r="D80" s="74"/>
      <c r="E80" s="74"/>
      <c r="F80" s="75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4.25">
      <c r="A81" s="11"/>
      <c r="B81" s="11"/>
      <c r="C81" s="11"/>
      <c r="D81" s="11"/>
      <c r="E81" s="11"/>
      <c r="F81" s="11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3" s="3" customFormat="1" ht="15">
      <c r="A82" s="11"/>
      <c r="B82" s="11"/>
      <c r="C82" s="17"/>
      <c r="D82" s="17"/>
      <c r="E82" s="17"/>
      <c r="F82" s="17"/>
      <c r="G82" s="11"/>
      <c r="H82"/>
      <c r="I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>
      <c r="A83" s="11"/>
      <c r="B83" s="11"/>
      <c r="C83" s="11"/>
      <c r="D83" s="11"/>
      <c r="E83" s="11"/>
      <c r="F83" s="11"/>
      <c r="G83" s="11"/>
      <c r="H83"/>
      <c r="I83"/>
      <c r="W83" s="3"/>
    </row>
    <row r="84" spans="1:22" ht="15">
      <c r="A84" s="11"/>
      <c r="B84" s="11"/>
      <c r="C84" s="16"/>
      <c r="D84" s="16"/>
      <c r="E84" s="16"/>
      <c r="F84" s="16"/>
      <c r="G84" s="11"/>
      <c r="H84"/>
      <c r="I8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9" ht="14.25">
      <c r="A85" s="11"/>
      <c r="B85" s="11"/>
      <c r="C85" s="11"/>
      <c r="D85" s="11"/>
      <c r="E85" s="11"/>
      <c r="F85" s="11"/>
      <c r="G85" s="11"/>
      <c r="H85"/>
      <c r="I85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23" s="3" customFormat="1" ht="15">
      <c r="A89" s="11"/>
      <c r="B89" s="11"/>
      <c r="C89" s="11"/>
      <c r="D89" s="11"/>
      <c r="E89" s="11"/>
      <c r="F89" s="11"/>
      <c r="G89" s="11"/>
      <c r="H89"/>
      <c r="I8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>
      <c r="A90" s="11"/>
      <c r="B90" s="11"/>
      <c r="C90" s="11"/>
      <c r="D90" s="11"/>
      <c r="E90" s="11"/>
      <c r="F90" s="11"/>
      <c r="G90" s="11"/>
      <c r="H90"/>
      <c r="I90"/>
      <c r="W90" s="3"/>
    </row>
    <row r="91" spans="1:22" ht="15">
      <c r="A91" s="11"/>
      <c r="B91" s="11"/>
      <c r="C91" s="11"/>
      <c r="D91" s="11"/>
      <c r="E91" s="11"/>
      <c r="F91" s="11"/>
      <c r="G91" s="11"/>
      <c r="H91"/>
      <c r="I9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23" s="3" customFormat="1" ht="15">
      <c r="A97" s="11"/>
      <c r="B97" s="11"/>
      <c r="C97" s="11"/>
      <c r="D97" s="11"/>
      <c r="E97" s="11"/>
      <c r="F97" s="11"/>
      <c r="G97" s="11"/>
      <c r="H97"/>
      <c r="I9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>
      <c r="A98" s="11"/>
      <c r="B98" s="11"/>
      <c r="C98" s="11"/>
      <c r="D98" s="11"/>
      <c r="E98" s="11"/>
      <c r="F98" s="11"/>
      <c r="G98" s="11"/>
      <c r="H98"/>
      <c r="I98"/>
      <c r="W98" s="3"/>
    </row>
    <row r="99" spans="1:22" ht="15">
      <c r="A99" s="11"/>
      <c r="B99" s="11"/>
      <c r="C99" s="11"/>
      <c r="D99" s="11"/>
      <c r="E99" s="11"/>
      <c r="F99" s="11"/>
      <c r="G99" s="11"/>
      <c r="H99"/>
      <c r="I9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7:9" ht="14.25">
      <c r="G101" s="11"/>
      <c r="H101"/>
      <c r="I101"/>
    </row>
    <row r="102" spans="8:9" ht="14.25">
      <c r="H102"/>
      <c r="I102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1">
      <selection activeCell="H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91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88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96</v>
      </c>
      <c r="B5" s="51"/>
      <c r="C5" s="51"/>
      <c r="D5" s="51"/>
      <c r="E5" s="51"/>
      <c r="F5" s="27"/>
      <c r="G5" s="39" t="s">
        <v>31</v>
      </c>
      <c r="H5" s="35">
        <v>100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100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100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89</v>
      </c>
      <c r="D9" s="15"/>
      <c r="E9" s="15" t="s">
        <v>89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25</v>
      </c>
      <c r="D10" s="25">
        <f>(0.55*25)</f>
        <v>13.750000000000002</v>
      </c>
      <c r="E10" s="9">
        <v>25</v>
      </c>
      <c r="F10" s="33">
        <f>0.55*25</f>
        <v>13.750000000000002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92</v>
      </c>
      <c r="U10" s="12" t="s">
        <v>93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82">
        <v>192105240001</v>
      </c>
      <c r="C11" s="71">
        <v>20</v>
      </c>
      <c r="D11" s="10">
        <f>COUNTIF(C11:C14,"&gt;="&amp;D10)</f>
        <v>4</v>
      </c>
      <c r="E11" s="71">
        <v>21</v>
      </c>
      <c r="F11" s="29">
        <f>COUNTIF(E11:E14,"&gt;="&amp;F10)</f>
        <v>4</v>
      </c>
      <c r="G11" s="23" t="s">
        <v>6</v>
      </c>
      <c r="H11" s="39">
        <v>3</v>
      </c>
      <c r="I11" s="39">
        <v>1</v>
      </c>
      <c r="J11" s="37">
        <v>3</v>
      </c>
      <c r="K11" s="37">
        <v>3</v>
      </c>
      <c r="L11" s="37">
        <v>3</v>
      </c>
      <c r="M11" s="37">
        <v>1</v>
      </c>
      <c r="N11" s="37">
        <v>1</v>
      </c>
      <c r="O11" s="37">
        <v>3</v>
      </c>
      <c r="P11" s="37">
        <v>1</v>
      </c>
      <c r="Q11" s="37">
        <v>1</v>
      </c>
      <c r="R11" s="37">
        <v>1</v>
      </c>
      <c r="S11" s="37">
        <v>3</v>
      </c>
      <c r="T11" s="37">
        <v>1</v>
      </c>
      <c r="U11" s="37">
        <v>3</v>
      </c>
      <c r="V11" s="37">
        <v>1</v>
      </c>
      <c r="W11" s="37">
        <v>3</v>
      </c>
      <c r="X11" s="37">
        <v>3</v>
      </c>
      <c r="Y11" s="37">
        <v>0</v>
      </c>
    </row>
    <row r="12" spans="1:25" ht="24.75" customHeight="1">
      <c r="A12" s="4">
        <v>2</v>
      </c>
      <c r="B12" s="82">
        <v>192105240003</v>
      </c>
      <c r="C12" s="71">
        <v>22</v>
      </c>
      <c r="D12" s="62">
        <f>(4/4)*100</f>
        <v>100</v>
      </c>
      <c r="E12" s="71">
        <v>23</v>
      </c>
      <c r="F12" s="63">
        <f>(4/4)*100</f>
        <v>100</v>
      </c>
      <c r="G12" s="23" t="s">
        <v>7</v>
      </c>
      <c r="H12" s="79">
        <v>3</v>
      </c>
      <c r="I12" s="79">
        <v>0</v>
      </c>
      <c r="J12" s="37">
        <v>3</v>
      </c>
      <c r="K12" s="37">
        <v>3</v>
      </c>
      <c r="L12" s="37">
        <v>3</v>
      </c>
      <c r="M12" s="37">
        <v>1</v>
      </c>
      <c r="N12" s="37">
        <v>1</v>
      </c>
      <c r="O12" s="37">
        <v>3</v>
      </c>
      <c r="P12" s="37">
        <v>0</v>
      </c>
      <c r="Q12" s="37">
        <v>0</v>
      </c>
      <c r="R12" s="37">
        <v>0</v>
      </c>
      <c r="S12" s="37">
        <v>3</v>
      </c>
      <c r="T12" s="37">
        <v>1</v>
      </c>
      <c r="U12" s="37">
        <v>3</v>
      </c>
      <c r="V12" s="37">
        <v>1</v>
      </c>
      <c r="W12" s="37">
        <v>3</v>
      </c>
      <c r="X12" s="37">
        <v>3</v>
      </c>
      <c r="Y12" s="37">
        <v>0</v>
      </c>
    </row>
    <row r="13" spans="1:25" ht="24.75" customHeight="1">
      <c r="A13" s="4">
        <v>3</v>
      </c>
      <c r="B13" s="82">
        <v>192105240006</v>
      </c>
      <c r="C13" s="71">
        <v>23</v>
      </c>
      <c r="D13" s="10"/>
      <c r="E13" s="71">
        <v>23</v>
      </c>
      <c r="F13" s="30"/>
      <c r="G13" s="23" t="s">
        <v>9</v>
      </c>
      <c r="H13" s="79">
        <v>3</v>
      </c>
      <c r="I13" s="79">
        <v>0</v>
      </c>
      <c r="J13" s="37">
        <v>1</v>
      </c>
      <c r="K13" s="37">
        <v>3</v>
      </c>
      <c r="L13" s="37">
        <v>3</v>
      </c>
      <c r="M13" s="37">
        <v>3</v>
      </c>
      <c r="N13" s="37">
        <v>1</v>
      </c>
      <c r="O13" s="37">
        <v>3</v>
      </c>
      <c r="P13" s="37">
        <v>0</v>
      </c>
      <c r="Q13" s="37">
        <v>0</v>
      </c>
      <c r="R13" s="37">
        <v>0</v>
      </c>
      <c r="S13" s="37">
        <v>3</v>
      </c>
      <c r="T13" s="37">
        <v>1</v>
      </c>
      <c r="U13" s="37">
        <v>3</v>
      </c>
      <c r="V13" s="37">
        <v>3</v>
      </c>
      <c r="W13" s="37">
        <v>3</v>
      </c>
      <c r="X13" s="37">
        <v>3</v>
      </c>
      <c r="Y13" s="37">
        <v>3</v>
      </c>
    </row>
    <row r="14" spans="1:25" ht="35.25" customHeight="1">
      <c r="A14" s="4">
        <v>4</v>
      </c>
      <c r="B14" s="82">
        <v>192105240011</v>
      </c>
      <c r="C14" s="71">
        <v>21</v>
      </c>
      <c r="D14" s="10"/>
      <c r="E14" s="71">
        <v>22</v>
      </c>
      <c r="F14" s="30"/>
      <c r="G14" s="23" t="s">
        <v>90</v>
      </c>
      <c r="H14" s="79">
        <v>3</v>
      </c>
      <c r="I14" s="79">
        <v>0</v>
      </c>
      <c r="J14" s="37">
        <v>3</v>
      </c>
      <c r="K14" s="37">
        <v>3</v>
      </c>
      <c r="L14" s="37">
        <v>3</v>
      </c>
      <c r="M14" s="37">
        <v>1</v>
      </c>
      <c r="N14" s="37">
        <v>1</v>
      </c>
      <c r="O14" s="37">
        <v>3</v>
      </c>
      <c r="P14" s="37">
        <v>0</v>
      </c>
      <c r="Q14" s="37">
        <v>0</v>
      </c>
      <c r="R14" s="37">
        <v>0</v>
      </c>
      <c r="S14" s="37">
        <v>3</v>
      </c>
      <c r="T14" s="37">
        <v>1</v>
      </c>
      <c r="U14" s="37">
        <v>3</v>
      </c>
      <c r="V14" s="37">
        <v>1</v>
      </c>
      <c r="W14" s="37">
        <v>3</v>
      </c>
      <c r="X14" s="37">
        <v>3</v>
      </c>
      <c r="Y14" s="37">
        <v>1</v>
      </c>
    </row>
    <row r="15" spans="2:25" ht="37.5" customHeight="1">
      <c r="B15" s="70"/>
      <c r="C15" s="71"/>
      <c r="D15" s="10"/>
      <c r="E15" s="71"/>
      <c r="F15" s="30"/>
      <c r="G15" s="24" t="s">
        <v>44</v>
      </c>
      <c r="H15" s="18">
        <f>AVERAGE(H11:H14)</f>
        <v>3</v>
      </c>
      <c r="I15" s="18">
        <f aca="true" t="shared" si="0" ref="I15:Y15">AVERAGE(I11:I14)</f>
        <v>0.25</v>
      </c>
      <c r="J15" s="18">
        <f t="shared" si="0"/>
        <v>2.5</v>
      </c>
      <c r="K15" s="18">
        <f t="shared" si="0"/>
        <v>3</v>
      </c>
      <c r="L15" s="18">
        <f t="shared" si="0"/>
        <v>3</v>
      </c>
      <c r="M15" s="18">
        <f t="shared" si="0"/>
        <v>1.5</v>
      </c>
      <c r="N15" s="18">
        <f t="shared" si="0"/>
        <v>1</v>
      </c>
      <c r="O15" s="18">
        <f t="shared" si="0"/>
        <v>3</v>
      </c>
      <c r="P15" s="18">
        <f t="shared" si="0"/>
        <v>0.25</v>
      </c>
      <c r="Q15" s="18">
        <f t="shared" si="0"/>
        <v>0.25</v>
      </c>
      <c r="R15" s="18">
        <f t="shared" si="0"/>
        <v>0.25</v>
      </c>
      <c r="S15" s="18">
        <f t="shared" si="0"/>
        <v>3</v>
      </c>
      <c r="T15" s="18">
        <f t="shared" si="0"/>
        <v>1</v>
      </c>
      <c r="U15" s="18">
        <f t="shared" si="0"/>
        <v>3</v>
      </c>
      <c r="V15" s="18">
        <f t="shared" si="0"/>
        <v>1.5</v>
      </c>
      <c r="W15" s="18">
        <f t="shared" si="0"/>
        <v>3</v>
      </c>
      <c r="X15" s="18">
        <f t="shared" si="0"/>
        <v>3</v>
      </c>
      <c r="Y15" s="18">
        <f t="shared" si="0"/>
        <v>1</v>
      </c>
    </row>
    <row r="16" spans="2:25" ht="24.75" customHeight="1">
      <c r="B16" s="70"/>
      <c r="C16" s="71"/>
      <c r="D16" s="10"/>
      <c r="E16" s="71"/>
      <c r="F16" s="30"/>
      <c r="G16" s="47" t="s">
        <v>46</v>
      </c>
      <c r="H16" s="68">
        <f>(56.25*H15)/100</f>
        <v>1.6875</v>
      </c>
      <c r="I16" s="68">
        <f aca="true" t="shared" si="1" ref="I16:Y16">(56.25*I15)/100</f>
        <v>0.140625</v>
      </c>
      <c r="J16" s="68">
        <f t="shared" si="1"/>
        <v>1.40625</v>
      </c>
      <c r="K16" s="68">
        <f t="shared" si="1"/>
        <v>1.6875</v>
      </c>
      <c r="L16" s="68">
        <f t="shared" si="1"/>
        <v>1.6875</v>
      </c>
      <c r="M16" s="68">
        <f t="shared" si="1"/>
        <v>0.84375</v>
      </c>
      <c r="N16" s="68">
        <f>(56.25*N15)/100</f>
        <v>0.5625</v>
      </c>
      <c r="O16" s="68">
        <f t="shared" si="1"/>
        <v>1.6875</v>
      </c>
      <c r="P16" s="68">
        <f t="shared" si="1"/>
        <v>0.140625</v>
      </c>
      <c r="Q16" s="68">
        <f t="shared" si="1"/>
        <v>0.140625</v>
      </c>
      <c r="R16" s="68">
        <f t="shared" si="1"/>
        <v>0.140625</v>
      </c>
      <c r="S16" s="68">
        <f t="shared" si="1"/>
        <v>1.6875</v>
      </c>
      <c r="T16" s="68">
        <f t="shared" si="1"/>
        <v>0.5625</v>
      </c>
      <c r="U16" s="68">
        <f t="shared" si="1"/>
        <v>1.6875</v>
      </c>
      <c r="V16" s="68">
        <f t="shared" si="1"/>
        <v>0.84375</v>
      </c>
      <c r="W16" s="68">
        <f t="shared" si="1"/>
        <v>1.6875</v>
      </c>
      <c r="X16" s="68">
        <f>(56.25*X15)/100</f>
        <v>1.6875</v>
      </c>
      <c r="Y16" s="68">
        <f t="shared" si="1"/>
        <v>0.5625</v>
      </c>
    </row>
    <row r="17" spans="2:22" ht="40.5" customHeight="1">
      <c r="B17" s="70"/>
      <c r="C17" s="71"/>
      <c r="D17" s="10"/>
      <c r="E17" s="71"/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3" ht="24.75" customHeight="1">
      <c r="B18" s="70"/>
      <c r="C18" s="71"/>
      <c r="D18" s="10"/>
      <c r="E18" s="71"/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2:23" ht="24.75" customHeight="1">
      <c r="B19" s="70"/>
      <c r="C19" s="71"/>
      <c r="D19" s="10"/>
      <c r="E19" s="71"/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2:16" ht="24.75" customHeight="1">
      <c r="B20" s="70"/>
      <c r="C20" s="71"/>
      <c r="D20" s="10"/>
      <c r="E20" s="71"/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2:17" ht="31.5" customHeight="1">
      <c r="B21" s="70"/>
      <c r="C21" s="71"/>
      <c r="D21" s="10"/>
      <c r="E21" s="71"/>
      <c r="F21" s="31"/>
      <c r="H21" s="50"/>
      <c r="I21" s="131"/>
      <c r="J21" s="131"/>
      <c r="M21" s="36"/>
      <c r="N21" s="36"/>
      <c r="O21" s="36"/>
      <c r="P21" s="36"/>
      <c r="Q21" s="36"/>
    </row>
    <row r="22" spans="2:17" ht="24.75" customHeight="1">
      <c r="B22" s="70"/>
      <c r="C22" s="71"/>
      <c r="D22" s="10"/>
      <c r="E22" s="71"/>
      <c r="F22" s="31"/>
      <c r="H22" s="56"/>
      <c r="I22" s="69"/>
      <c r="J22" s="69"/>
      <c r="M22" s="36"/>
      <c r="N22" s="36"/>
      <c r="O22" s="36"/>
      <c r="P22" s="36"/>
      <c r="Q22" s="36"/>
    </row>
    <row r="23" spans="2:24" ht="24.75" customHeight="1">
      <c r="B23" s="70"/>
      <c r="C23" s="71"/>
      <c r="D23" s="10"/>
      <c r="E23" s="71"/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2:24" ht="24.75" customHeight="1">
      <c r="B24" s="70"/>
      <c r="C24" s="71"/>
      <c r="D24" s="10"/>
      <c r="E24" s="71"/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2:24" ht="24.75" customHeight="1">
      <c r="B25" s="70"/>
      <c r="C25" s="71"/>
      <c r="D25" s="13"/>
      <c r="E25" s="71"/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2:24" ht="24.75" customHeight="1">
      <c r="B26" s="70"/>
      <c r="C26" s="71"/>
      <c r="D26" s="10"/>
      <c r="E26" s="71"/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2:24" ht="24.75" customHeight="1">
      <c r="B27" s="70"/>
      <c r="C27" s="71"/>
      <c r="D27" s="10"/>
      <c r="E27" s="71"/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2:24" ht="24.75" customHeight="1">
      <c r="B28" s="70"/>
      <c r="C28" s="71"/>
      <c r="D28" s="10"/>
      <c r="E28" s="7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104"/>
  <sheetViews>
    <sheetView zoomScale="53" zoomScaleNormal="53" zoomScalePageLayoutView="0" workbookViewId="0" topLeftCell="H1">
      <selection activeCell="H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100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95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99</v>
      </c>
      <c r="B5" s="51"/>
      <c r="C5" s="51"/>
      <c r="D5" s="51"/>
      <c r="E5" s="51"/>
      <c r="F5" s="27"/>
      <c r="G5" s="39" t="s">
        <v>31</v>
      </c>
      <c r="H5" s="35">
        <v>100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100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100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89</v>
      </c>
      <c r="D9" s="15"/>
      <c r="E9" s="15" t="s">
        <v>89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40</v>
      </c>
      <c r="D10" s="25">
        <f>(0.55*40)</f>
        <v>22</v>
      </c>
      <c r="E10" s="9">
        <v>60</v>
      </c>
      <c r="F10" s="33">
        <f>0.55*60</f>
        <v>33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>
        <v>192105240001</v>
      </c>
      <c r="C11" s="71">
        <v>32</v>
      </c>
      <c r="D11" s="10">
        <f>COUNTIF(C11:C14,"&gt;="&amp;D10)</f>
        <v>4</v>
      </c>
      <c r="E11" s="71">
        <v>51</v>
      </c>
      <c r="F11" s="29">
        <f>COUNTIF(E11:E14,"&gt;="&amp;F10)</f>
        <v>4</v>
      </c>
      <c r="G11" s="23" t="s">
        <v>6</v>
      </c>
      <c r="H11" s="39">
        <v>3</v>
      </c>
      <c r="I11" s="39">
        <v>1</v>
      </c>
      <c r="J11" s="37">
        <v>2</v>
      </c>
      <c r="K11" s="37">
        <v>1</v>
      </c>
      <c r="L11" s="37">
        <v>3</v>
      </c>
      <c r="M11" s="37">
        <v>2</v>
      </c>
      <c r="N11" s="37">
        <v>2</v>
      </c>
      <c r="O11" s="37">
        <v>1</v>
      </c>
      <c r="P11" s="37">
        <v>1</v>
      </c>
      <c r="Q11" s="37">
        <v>1</v>
      </c>
      <c r="R11" s="37">
        <v>1</v>
      </c>
      <c r="S11" s="37">
        <v>2</v>
      </c>
      <c r="T11" s="37">
        <v>1</v>
      </c>
      <c r="U11" s="37">
        <v>3</v>
      </c>
      <c r="V11" s="37">
        <v>3</v>
      </c>
      <c r="W11" s="37">
        <v>1</v>
      </c>
      <c r="X11" s="37">
        <v>1</v>
      </c>
      <c r="Y11" s="37">
        <v>1</v>
      </c>
    </row>
    <row r="12" spans="1:25" ht="24.75" customHeight="1">
      <c r="A12" s="4">
        <v>2</v>
      </c>
      <c r="B12" s="70">
        <v>192105240003</v>
      </c>
      <c r="C12" s="71">
        <v>38</v>
      </c>
      <c r="D12" s="62">
        <f>(4/4)*100</f>
        <v>100</v>
      </c>
      <c r="E12" s="71">
        <v>54</v>
      </c>
      <c r="F12" s="63">
        <f>(4/4)*100</f>
        <v>100</v>
      </c>
      <c r="G12" s="23" t="s">
        <v>7</v>
      </c>
      <c r="H12" s="79">
        <v>3</v>
      </c>
      <c r="I12" s="79">
        <v>1</v>
      </c>
      <c r="J12" s="37">
        <v>2</v>
      </c>
      <c r="K12" s="37">
        <v>1</v>
      </c>
      <c r="L12" s="37">
        <v>3</v>
      </c>
      <c r="M12" s="37">
        <v>2</v>
      </c>
      <c r="N12" s="37">
        <v>2</v>
      </c>
      <c r="O12" s="37">
        <v>1</v>
      </c>
      <c r="P12" s="37">
        <v>1</v>
      </c>
      <c r="Q12" s="37">
        <v>1</v>
      </c>
      <c r="R12" s="37">
        <v>1</v>
      </c>
      <c r="S12" s="37">
        <v>2</v>
      </c>
      <c r="T12" s="37">
        <v>1</v>
      </c>
      <c r="U12" s="37">
        <v>3</v>
      </c>
      <c r="V12" s="37">
        <v>3</v>
      </c>
      <c r="W12" s="37">
        <v>1</v>
      </c>
      <c r="X12" s="37">
        <v>1</v>
      </c>
      <c r="Y12" s="37">
        <v>1</v>
      </c>
    </row>
    <row r="13" spans="1:25" ht="24.75" customHeight="1">
      <c r="A13" s="4">
        <v>3</v>
      </c>
      <c r="B13" s="70">
        <v>192105240006</v>
      </c>
      <c r="C13" s="71">
        <v>35</v>
      </c>
      <c r="D13" s="10"/>
      <c r="E13" s="71">
        <v>54</v>
      </c>
      <c r="F13" s="30"/>
      <c r="G13" s="23" t="s">
        <v>9</v>
      </c>
      <c r="H13" s="79">
        <v>3</v>
      </c>
      <c r="I13" s="79">
        <v>1</v>
      </c>
      <c r="J13" s="37">
        <v>2</v>
      </c>
      <c r="K13" s="37">
        <v>1</v>
      </c>
      <c r="L13" s="37">
        <v>3</v>
      </c>
      <c r="M13" s="37">
        <v>2</v>
      </c>
      <c r="N13" s="37">
        <v>2</v>
      </c>
      <c r="O13" s="37">
        <v>1</v>
      </c>
      <c r="P13" s="37">
        <v>1</v>
      </c>
      <c r="Q13" s="37">
        <v>1</v>
      </c>
      <c r="R13" s="37">
        <v>1</v>
      </c>
      <c r="S13" s="37">
        <v>2</v>
      </c>
      <c r="T13" s="37">
        <v>2</v>
      </c>
      <c r="U13" s="37">
        <v>3</v>
      </c>
      <c r="V13" s="37">
        <v>3</v>
      </c>
      <c r="W13" s="37">
        <v>2</v>
      </c>
      <c r="X13" s="37">
        <v>2</v>
      </c>
      <c r="Y13" s="37">
        <v>1</v>
      </c>
    </row>
    <row r="14" spans="1:25" ht="35.25" customHeight="1">
      <c r="A14" s="4">
        <v>4</v>
      </c>
      <c r="B14" s="70">
        <v>192105240011</v>
      </c>
      <c r="C14" s="71">
        <v>37</v>
      </c>
      <c r="D14" s="10"/>
      <c r="E14" s="71">
        <v>53</v>
      </c>
      <c r="F14" s="30"/>
      <c r="G14" s="23" t="s">
        <v>90</v>
      </c>
      <c r="H14" s="79">
        <v>3</v>
      </c>
      <c r="I14" s="79">
        <v>1</v>
      </c>
      <c r="J14" s="37">
        <v>2</v>
      </c>
      <c r="K14" s="37">
        <v>1</v>
      </c>
      <c r="L14" s="37">
        <v>3</v>
      </c>
      <c r="M14" s="37">
        <v>2</v>
      </c>
      <c r="N14" s="37">
        <v>2</v>
      </c>
      <c r="O14" s="37">
        <v>1</v>
      </c>
      <c r="P14" s="37">
        <v>1</v>
      </c>
      <c r="Q14" s="37">
        <v>1</v>
      </c>
      <c r="R14" s="37">
        <v>1</v>
      </c>
      <c r="S14" s="37">
        <v>2</v>
      </c>
      <c r="T14" s="37">
        <v>2</v>
      </c>
      <c r="U14" s="37">
        <v>3</v>
      </c>
      <c r="V14" s="37">
        <v>3</v>
      </c>
      <c r="W14" s="37">
        <v>2</v>
      </c>
      <c r="X14" s="37">
        <v>2</v>
      </c>
      <c r="Y14" s="37">
        <v>1</v>
      </c>
    </row>
    <row r="15" spans="2:27" ht="37.5" customHeight="1">
      <c r="B15" s="70"/>
      <c r="C15" s="71"/>
      <c r="D15" s="10"/>
      <c r="E15" s="71"/>
      <c r="F15" s="30"/>
      <c r="G15" s="24" t="s">
        <v>44</v>
      </c>
      <c r="H15" s="18">
        <f>AVERAGE(H11:H14)</f>
        <v>3</v>
      </c>
      <c r="I15" s="18">
        <f aca="true" t="shared" si="0" ref="I15:AA15">AVERAGE(I11:I14)</f>
        <v>1</v>
      </c>
      <c r="J15" s="18">
        <f t="shared" si="0"/>
        <v>2</v>
      </c>
      <c r="K15" s="18">
        <f t="shared" si="0"/>
        <v>1</v>
      </c>
      <c r="L15" s="18">
        <f t="shared" si="0"/>
        <v>3</v>
      </c>
      <c r="M15" s="18">
        <f t="shared" si="0"/>
        <v>2</v>
      </c>
      <c r="N15" s="18">
        <f t="shared" si="0"/>
        <v>2</v>
      </c>
      <c r="O15" s="18">
        <f t="shared" si="0"/>
        <v>1</v>
      </c>
      <c r="P15" s="18">
        <f t="shared" si="0"/>
        <v>1</v>
      </c>
      <c r="Q15" s="18">
        <f t="shared" si="0"/>
        <v>1</v>
      </c>
      <c r="R15" s="18">
        <f t="shared" si="0"/>
        <v>1</v>
      </c>
      <c r="S15" s="18">
        <f t="shared" si="0"/>
        <v>2</v>
      </c>
      <c r="T15" s="18">
        <f t="shared" si="0"/>
        <v>1.5</v>
      </c>
      <c r="U15" s="18">
        <f t="shared" si="0"/>
        <v>3</v>
      </c>
      <c r="V15" s="18">
        <f t="shared" si="0"/>
        <v>3</v>
      </c>
      <c r="W15" s="18">
        <f t="shared" si="0"/>
        <v>1.5</v>
      </c>
      <c r="X15" s="18">
        <f t="shared" si="0"/>
        <v>1.5</v>
      </c>
      <c r="Y15" s="18">
        <f t="shared" si="0"/>
        <v>1</v>
      </c>
      <c r="Z15" s="18"/>
      <c r="AA15" s="18"/>
    </row>
    <row r="16" spans="2:25" ht="24.75" customHeight="1">
      <c r="B16" s="70"/>
      <c r="C16" s="71"/>
      <c r="D16" s="10"/>
      <c r="E16" s="71"/>
      <c r="F16" s="30"/>
      <c r="G16" s="47" t="s">
        <v>46</v>
      </c>
      <c r="H16" s="68">
        <f>(56.25*H15)/100</f>
        <v>1.6875</v>
      </c>
      <c r="I16" s="68">
        <f aca="true" t="shared" si="1" ref="I16:Y16">(56.25*I15)/100</f>
        <v>0.5625</v>
      </c>
      <c r="J16" s="68">
        <f t="shared" si="1"/>
        <v>1.125</v>
      </c>
      <c r="K16" s="68">
        <f t="shared" si="1"/>
        <v>0.5625</v>
      </c>
      <c r="L16" s="68">
        <f t="shared" si="1"/>
        <v>1.6875</v>
      </c>
      <c r="M16" s="68">
        <f t="shared" si="1"/>
        <v>1.125</v>
      </c>
      <c r="N16" s="68">
        <f>(56.25*N15)/100</f>
        <v>1.125</v>
      </c>
      <c r="O16" s="68">
        <f t="shared" si="1"/>
        <v>0.5625</v>
      </c>
      <c r="P16" s="68">
        <f t="shared" si="1"/>
        <v>0.5625</v>
      </c>
      <c r="Q16" s="68">
        <f t="shared" si="1"/>
        <v>0.5625</v>
      </c>
      <c r="R16" s="68">
        <f t="shared" si="1"/>
        <v>0.5625</v>
      </c>
      <c r="S16" s="68">
        <f t="shared" si="1"/>
        <v>1.125</v>
      </c>
      <c r="T16" s="68">
        <f t="shared" si="1"/>
        <v>0.84375</v>
      </c>
      <c r="U16" s="68">
        <f t="shared" si="1"/>
        <v>1.6875</v>
      </c>
      <c r="V16" s="68">
        <f t="shared" si="1"/>
        <v>1.6875</v>
      </c>
      <c r="W16" s="68">
        <f t="shared" si="1"/>
        <v>0.84375</v>
      </c>
      <c r="X16" s="68">
        <f>(56.25*X15)/100</f>
        <v>0.84375</v>
      </c>
      <c r="Y16" s="68">
        <f t="shared" si="1"/>
        <v>0.5625</v>
      </c>
    </row>
    <row r="17" spans="2:22" ht="40.5" customHeight="1">
      <c r="B17" s="70"/>
      <c r="C17" s="71"/>
      <c r="D17" s="10"/>
      <c r="E17" s="71"/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3" ht="24.75" customHeight="1">
      <c r="B18" s="70"/>
      <c r="C18" s="71"/>
      <c r="D18" s="10"/>
      <c r="E18" s="71"/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2:23" ht="24.75" customHeight="1">
      <c r="B19" s="70"/>
      <c r="C19" s="71"/>
      <c r="D19" s="10"/>
      <c r="E19" s="71"/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2:16" ht="24.75" customHeight="1">
      <c r="B20" s="70"/>
      <c r="C20" s="71"/>
      <c r="D20" s="10"/>
      <c r="E20" s="71"/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2:17" ht="31.5" customHeight="1">
      <c r="B21" s="70"/>
      <c r="C21" s="71"/>
      <c r="D21" s="10"/>
      <c r="E21" s="71"/>
      <c r="F21" s="31"/>
      <c r="H21" s="50"/>
      <c r="I21" s="131"/>
      <c r="J21" s="131"/>
      <c r="M21" s="36"/>
      <c r="N21" s="36"/>
      <c r="O21" s="36"/>
      <c r="P21" s="36"/>
      <c r="Q21" s="36"/>
    </row>
    <row r="22" spans="2:17" ht="24.75" customHeight="1">
      <c r="B22" s="70"/>
      <c r="C22" s="71"/>
      <c r="D22" s="10"/>
      <c r="E22" s="71"/>
      <c r="F22" s="31"/>
      <c r="H22" s="56"/>
      <c r="I22" s="69"/>
      <c r="J22" s="69"/>
      <c r="M22" s="36"/>
      <c r="N22" s="36"/>
      <c r="O22" s="36"/>
      <c r="P22" s="36"/>
      <c r="Q22" s="36"/>
    </row>
    <row r="23" spans="2:24" ht="24.75" customHeight="1">
      <c r="B23" s="70"/>
      <c r="C23" s="71"/>
      <c r="D23" s="10"/>
      <c r="E23" s="71"/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2:24" ht="24.75" customHeight="1">
      <c r="B24" s="70"/>
      <c r="C24" s="71"/>
      <c r="D24" s="10"/>
      <c r="E24" s="71"/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2:24" ht="24.75" customHeight="1">
      <c r="B25" s="70"/>
      <c r="C25" s="71"/>
      <c r="D25" s="13"/>
      <c r="E25" s="71"/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2:24" ht="24.75" customHeight="1">
      <c r="B26" s="70"/>
      <c r="C26" s="71"/>
      <c r="D26" s="10"/>
      <c r="E26" s="71"/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2:24" ht="24.75" customHeight="1">
      <c r="B27" s="70"/>
      <c r="C27" s="71"/>
      <c r="D27" s="10"/>
      <c r="E27" s="71"/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2:24" ht="24.75" customHeight="1">
      <c r="B28" s="70"/>
      <c r="C28" s="71"/>
      <c r="D28" s="10"/>
      <c r="E28" s="7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1">
      <selection activeCell="H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94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95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97</v>
      </c>
      <c r="B5" s="51"/>
      <c r="C5" s="51"/>
      <c r="D5" s="51"/>
      <c r="E5" s="51"/>
      <c r="F5" s="27"/>
      <c r="G5" s="39" t="s">
        <v>31</v>
      </c>
      <c r="H5" s="35">
        <v>100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100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100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89</v>
      </c>
      <c r="D9" s="15"/>
      <c r="E9" s="15" t="s">
        <v>89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25</v>
      </c>
      <c r="D10" s="25">
        <f>(0.55*25)</f>
        <v>13.750000000000002</v>
      </c>
      <c r="E10" s="9">
        <v>25</v>
      </c>
      <c r="F10" s="33">
        <f>0.55*25</f>
        <v>13.750000000000002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>
        <v>192105240001</v>
      </c>
      <c r="C11" s="71">
        <v>20</v>
      </c>
      <c r="D11" s="10">
        <f>COUNTIF(C11:C14,"&gt;="&amp;D10)</f>
        <v>4</v>
      </c>
      <c r="E11" s="71">
        <v>21</v>
      </c>
      <c r="F11" s="29">
        <f>COUNTIF(E11:E14,"&gt;="&amp;F10)</f>
        <v>4</v>
      </c>
      <c r="G11" s="23" t="s">
        <v>6</v>
      </c>
      <c r="H11" s="39">
        <v>3</v>
      </c>
      <c r="I11" s="39">
        <v>1</v>
      </c>
      <c r="J11" s="37">
        <v>2</v>
      </c>
      <c r="K11" s="37">
        <v>1</v>
      </c>
      <c r="L11" s="37">
        <v>3</v>
      </c>
      <c r="M11" s="37">
        <v>3</v>
      </c>
      <c r="N11" s="37">
        <v>2</v>
      </c>
      <c r="O11" s="37">
        <v>3</v>
      </c>
      <c r="P11" s="37">
        <v>1</v>
      </c>
      <c r="Q11" s="37">
        <v>1</v>
      </c>
      <c r="R11" s="37">
        <v>1</v>
      </c>
      <c r="S11" s="37">
        <v>2</v>
      </c>
      <c r="T11" s="37">
        <v>3</v>
      </c>
      <c r="U11" s="37">
        <v>3</v>
      </c>
      <c r="V11" s="37">
        <v>3</v>
      </c>
      <c r="W11" s="37">
        <v>2</v>
      </c>
      <c r="X11" s="37">
        <v>2</v>
      </c>
      <c r="Y11" s="37">
        <v>1</v>
      </c>
    </row>
    <row r="12" spans="1:25" ht="24.75" customHeight="1">
      <c r="A12" s="4">
        <v>2</v>
      </c>
      <c r="B12" s="70">
        <v>192105240003</v>
      </c>
      <c r="C12" s="71">
        <v>21</v>
      </c>
      <c r="D12" s="62">
        <f>(4/4)*100</f>
        <v>100</v>
      </c>
      <c r="E12" s="71">
        <v>22</v>
      </c>
      <c r="F12" s="63">
        <f>(4/4)*100</f>
        <v>100</v>
      </c>
      <c r="G12" s="23" t="s">
        <v>7</v>
      </c>
      <c r="H12" s="79">
        <v>3</v>
      </c>
      <c r="I12" s="79">
        <v>1</v>
      </c>
      <c r="J12" s="37">
        <v>2</v>
      </c>
      <c r="K12" s="37">
        <v>1</v>
      </c>
      <c r="L12" s="37">
        <v>3</v>
      </c>
      <c r="M12" s="37">
        <v>3</v>
      </c>
      <c r="N12" s="37">
        <v>2</v>
      </c>
      <c r="O12" s="37">
        <v>3</v>
      </c>
      <c r="P12" s="37">
        <v>1</v>
      </c>
      <c r="Q12" s="37">
        <v>1</v>
      </c>
      <c r="R12" s="37">
        <v>1</v>
      </c>
      <c r="S12" s="37">
        <v>2</v>
      </c>
      <c r="T12" s="37">
        <v>3</v>
      </c>
      <c r="U12" s="37">
        <v>3</v>
      </c>
      <c r="V12" s="37">
        <v>3</v>
      </c>
      <c r="W12" s="37">
        <v>2</v>
      </c>
      <c r="X12" s="37">
        <v>2</v>
      </c>
      <c r="Y12" s="37">
        <v>1</v>
      </c>
    </row>
    <row r="13" spans="1:25" ht="24.75" customHeight="1">
      <c r="A13" s="4">
        <v>3</v>
      </c>
      <c r="B13" s="70">
        <v>192105240006</v>
      </c>
      <c r="C13" s="71">
        <v>21</v>
      </c>
      <c r="D13" s="10"/>
      <c r="E13" s="71">
        <v>20</v>
      </c>
      <c r="F13" s="30"/>
      <c r="G13" s="23" t="s">
        <v>9</v>
      </c>
      <c r="H13" s="79">
        <v>3</v>
      </c>
      <c r="I13" s="79">
        <v>1</v>
      </c>
      <c r="J13" s="37">
        <v>3</v>
      </c>
      <c r="K13" s="37">
        <v>1</v>
      </c>
      <c r="L13" s="37">
        <v>3</v>
      </c>
      <c r="M13" s="37">
        <v>3</v>
      </c>
      <c r="N13" s="37">
        <v>2</v>
      </c>
      <c r="O13" s="37">
        <v>3</v>
      </c>
      <c r="P13" s="37">
        <v>1</v>
      </c>
      <c r="Q13" s="37">
        <v>1</v>
      </c>
      <c r="R13" s="37">
        <v>1</v>
      </c>
      <c r="S13" s="37">
        <v>3</v>
      </c>
      <c r="T13" s="37">
        <v>3</v>
      </c>
      <c r="U13" s="37">
        <v>3</v>
      </c>
      <c r="V13" s="37">
        <v>3</v>
      </c>
      <c r="W13" s="37">
        <v>3</v>
      </c>
      <c r="X13" s="37">
        <v>3</v>
      </c>
      <c r="Y13" s="37">
        <v>1</v>
      </c>
    </row>
    <row r="14" spans="1:25" ht="35.25" customHeight="1">
      <c r="A14" s="4">
        <v>4</v>
      </c>
      <c r="B14" s="70">
        <v>192105240011</v>
      </c>
      <c r="C14" s="71">
        <v>22</v>
      </c>
      <c r="D14" s="10"/>
      <c r="E14" s="71">
        <v>22</v>
      </c>
      <c r="F14" s="30"/>
      <c r="G14" s="23" t="s">
        <v>90</v>
      </c>
      <c r="H14" s="79">
        <v>3</v>
      </c>
      <c r="I14" s="79">
        <v>1</v>
      </c>
      <c r="J14" s="37">
        <v>3</v>
      </c>
      <c r="K14" s="37">
        <v>1</v>
      </c>
      <c r="L14" s="37">
        <v>3</v>
      </c>
      <c r="M14" s="37">
        <v>3</v>
      </c>
      <c r="N14" s="37">
        <v>2</v>
      </c>
      <c r="O14" s="37">
        <v>3</v>
      </c>
      <c r="P14" s="37">
        <v>1</v>
      </c>
      <c r="Q14" s="37">
        <v>1</v>
      </c>
      <c r="R14" s="37">
        <v>1</v>
      </c>
      <c r="S14" s="37">
        <v>3</v>
      </c>
      <c r="T14" s="37">
        <v>3</v>
      </c>
      <c r="U14" s="37">
        <v>3</v>
      </c>
      <c r="V14" s="37">
        <v>3</v>
      </c>
      <c r="W14" s="37">
        <v>3</v>
      </c>
      <c r="X14" s="37">
        <v>3</v>
      </c>
      <c r="Y14" s="37">
        <v>1</v>
      </c>
    </row>
    <row r="15" spans="2:25" ht="37.5" customHeight="1">
      <c r="B15" s="70"/>
      <c r="C15" s="71"/>
      <c r="D15" s="10"/>
      <c r="E15" s="71"/>
      <c r="F15" s="30"/>
      <c r="G15" s="24" t="s">
        <v>44</v>
      </c>
      <c r="H15" s="18">
        <f>AVERAGE(H11:H14)</f>
        <v>3</v>
      </c>
      <c r="I15" s="18">
        <f aca="true" t="shared" si="0" ref="I15:Y15">AVERAGE(I11:I14)</f>
        <v>1</v>
      </c>
      <c r="J15" s="18">
        <f t="shared" si="0"/>
        <v>2.5</v>
      </c>
      <c r="K15" s="18">
        <f t="shared" si="0"/>
        <v>1</v>
      </c>
      <c r="L15" s="18">
        <f t="shared" si="0"/>
        <v>3</v>
      </c>
      <c r="M15" s="18">
        <f t="shared" si="0"/>
        <v>3</v>
      </c>
      <c r="N15" s="18">
        <f t="shared" si="0"/>
        <v>2</v>
      </c>
      <c r="O15" s="18">
        <f t="shared" si="0"/>
        <v>3</v>
      </c>
      <c r="P15" s="18">
        <f t="shared" si="0"/>
        <v>1</v>
      </c>
      <c r="Q15" s="18">
        <f t="shared" si="0"/>
        <v>1</v>
      </c>
      <c r="R15" s="18">
        <f t="shared" si="0"/>
        <v>1</v>
      </c>
      <c r="S15" s="18">
        <f t="shared" si="0"/>
        <v>2.5</v>
      </c>
      <c r="T15" s="18">
        <f t="shared" si="0"/>
        <v>3</v>
      </c>
      <c r="U15" s="18">
        <f t="shared" si="0"/>
        <v>3</v>
      </c>
      <c r="V15" s="18">
        <f t="shared" si="0"/>
        <v>3</v>
      </c>
      <c r="W15" s="18">
        <f t="shared" si="0"/>
        <v>2.5</v>
      </c>
      <c r="X15" s="18">
        <f t="shared" si="0"/>
        <v>2.5</v>
      </c>
      <c r="Y15" s="18">
        <f t="shared" si="0"/>
        <v>1</v>
      </c>
    </row>
    <row r="16" spans="2:25" ht="24.75" customHeight="1">
      <c r="B16" s="70"/>
      <c r="C16" s="71"/>
      <c r="D16" s="10"/>
      <c r="E16" s="71"/>
      <c r="F16" s="30"/>
      <c r="G16" s="47" t="s">
        <v>46</v>
      </c>
      <c r="H16" s="68">
        <f>(56.25*H15)/100</f>
        <v>1.6875</v>
      </c>
      <c r="I16" s="68">
        <f aca="true" t="shared" si="1" ref="I16:Y16">(56.25*I15)/100</f>
        <v>0.5625</v>
      </c>
      <c r="J16" s="68">
        <f t="shared" si="1"/>
        <v>1.40625</v>
      </c>
      <c r="K16" s="68">
        <f t="shared" si="1"/>
        <v>0.5625</v>
      </c>
      <c r="L16" s="68">
        <f t="shared" si="1"/>
        <v>1.6875</v>
      </c>
      <c r="M16" s="68">
        <f t="shared" si="1"/>
        <v>1.6875</v>
      </c>
      <c r="N16" s="68">
        <f>(56.25*N15)/100</f>
        <v>1.125</v>
      </c>
      <c r="O16" s="68">
        <f t="shared" si="1"/>
        <v>1.6875</v>
      </c>
      <c r="P16" s="68">
        <f t="shared" si="1"/>
        <v>0.5625</v>
      </c>
      <c r="Q16" s="68">
        <f t="shared" si="1"/>
        <v>0.5625</v>
      </c>
      <c r="R16" s="68">
        <f t="shared" si="1"/>
        <v>0.5625</v>
      </c>
      <c r="S16" s="68">
        <f t="shared" si="1"/>
        <v>1.40625</v>
      </c>
      <c r="T16" s="68">
        <f t="shared" si="1"/>
        <v>1.6875</v>
      </c>
      <c r="U16" s="68">
        <f t="shared" si="1"/>
        <v>1.6875</v>
      </c>
      <c r="V16" s="68">
        <f t="shared" si="1"/>
        <v>1.6875</v>
      </c>
      <c r="W16" s="68">
        <f t="shared" si="1"/>
        <v>1.40625</v>
      </c>
      <c r="X16" s="68">
        <f>(56.25*X15)/100</f>
        <v>1.40625</v>
      </c>
      <c r="Y16" s="68">
        <f t="shared" si="1"/>
        <v>0.5625</v>
      </c>
    </row>
    <row r="17" spans="2:22" ht="40.5" customHeight="1">
      <c r="B17" s="70"/>
      <c r="C17" s="71"/>
      <c r="D17" s="10"/>
      <c r="E17" s="71"/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3" ht="24.75" customHeight="1">
      <c r="B18" s="70"/>
      <c r="C18" s="71"/>
      <c r="D18" s="10"/>
      <c r="E18" s="71"/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2:23" ht="24.75" customHeight="1">
      <c r="B19" s="70"/>
      <c r="C19" s="71"/>
      <c r="D19" s="10"/>
      <c r="E19" s="71"/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2:16" ht="24.75" customHeight="1">
      <c r="B20" s="70"/>
      <c r="C20" s="71"/>
      <c r="D20" s="10"/>
      <c r="E20" s="71"/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2:17" ht="31.5" customHeight="1">
      <c r="B21" s="70"/>
      <c r="C21" s="71"/>
      <c r="D21" s="10"/>
      <c r="E21" s="71"/>
      <c r="F21" s="31"/>
      <c r="H21" s="50"/>
      <c r="I21" s="131"/>
      <c r="J21" s="131"/>
      <c r="M21" s="36"/>
      <c r="N21" s="36"/>
      <c r="O21" s="36"/>
      <c r="P21" s="36"/>
      <c r="Q21" s="36"/>
    </row>
    <row r="22" spans="2:17" ht="24.75" customHeight="1">
      <c r="B22" s="70"/>
      <c r="C22" s="71"/>
      <c r="D22" s="10"/>
      <c r="E22" s="71"/>
      <c r="F22" s="31"/>
      <c r="H22" s="56"/>
      <c r="I22" s="69"/>
      <c r="J22" s="69"/>
      <c r="M22" s="36"/>
      <c r="N22" s="36"/>
      <c r="O22" s="36"/>
      <c r="P22" s="36"/>
      <c r="Q22" s="36"/>
    </row>
    <row r="23" spans="2:24" ht="24.75" customHeight="1">
      <c r="B23" s="70"/>
      <c r="C23" s="71"/>
      <c r="D23" s="10"/>
      <c r="E23" s="71"/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2:24" ht="24.75" customHeight="1">
      <c r="B24" s="70"/>
      <c r="C24" s="71"/>
      <c r="D24" s="10"/>
      <c r="E24" s="71"/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2:24" ht="24.75" customHeight="1">
      <c r="B25" s="70"/>
      <c r="C25" s="71"/>
      <c r="D25" s="13"/>
      <c r="E25" s="71"/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2:24" ht="24.75" customHeight="1">
      <c r="B26" s="70"/>
      <c r="C26" s="71"/>
      <c r="D26" s="10"/>
      <c r="E26" s="71"/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2:24" ht="24.75" customHeight="1">
      <c r="B27" s="70"/>
      <c r="C27" s="71"/>
      <c r="D27" s="10"/>
      <c r="E27" s="71"/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2:24" ht="24.75" customHeight="1">
      <c r="B28" s="70"/>
      <c r="C28" s="71"/>
      <c r="D28" s="10"/>
      <c r="E28" s="7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1">
      <selection activeCell="H16" sqref="H16:Y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102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103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101</v>
      </c>
      <c r="B5" s="51"/>
      <c r="C5" s="51"/>
      <c r="D5" s="51"/>
      <c r="E5" s="51"/>
      <c r="F5" s="27"/>
      <c r="G5" s="39" t="s">
        <v>31</v>
      </c>
      <c r="H5" s="35">
        <v>100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100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100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89</v>
      </c>
      <c r="D9" s="15"/>
      <c r="E9" s="15" t="s">
        <v>89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40</v>
      </c>
      <c r="D10" s="25">
        <f>(0.55*40)</f>
        <v>22</v>
      </c>
      <c r="E10" s="9">
        <v>60</v>
      </c>
      <c r="F10" s="33">
        <f>0.55*60</f>
        <v>33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82">
        <v>192105240001</v>
      </c>
      <c r="C11" s="71">
        <v>35</v>
      </c>
      <c r="D11" s="10">
        <f>COUNTIF(C11:C14,"&gt;="&amp;D10)</f>
        <v>4</v>
      </c>
      <c r="E11" s="71">
        <v>35</v>
      </c>
      <c r="F11" s="29">
        <f>COUNTIF(E11:E14,"&gt;="&amp;F10)</f>
        <v>4</v>
      </c>
      <c r="G11" s="23" t="s">
        <v>6</v>
      </c>
      <c r="H11" s="39">
        <v>3</v>
      </c>
      <c r="I11" s="39">
        <v>1</v>
      </c>
      <c r="J11" s="37">
        <v>1</v>
      </c>
      <c r="K11" s="37">
        <v>0</v>
      </c>
      <c r="L11" s="37">
        <v>3</v>
      </c>
      <c r="M11" s="37">
        <v>3</v>
      </c>
      <c r="N11" s="37">
        <v>1</v>
      </c>
      <c r="O11" s="37">
        <v>3</v>
      </c>
      <c r="P11" s="37">
        <v>1</v>
      </c>
      <c r="Q11" s="37">
        <v>1</v>
      </c>
      <c r="R11" s="37">
        <v>1</v>
      </c>
      <c r="S11" s="37">
        <v>1</v>
      </c>
      <c r="T11" s="37">
        <v>1</v>
      </c>
      <c r="U11" s="37">
        <v>3</v>
      </c>
      <c r="V11" s="37">
        <v>2</v>
      </c>
      <c r="W11" s="37">
        <v>3</v>
      </c>
      <c r="X11" s="37">
        <v>3</v>
      </c>
      <c r="Y11" s="37">
        <v>1</v>
      </c>
    </row>
    <row r="12" spans="1:25" ht="24.75" customHeight="1">
      <c r="A12" s="4">
        <v>2</v>
      </c>
      <c r="B12" s="82">
        <v>192105240003</v>
      </c>
      <c r="C12" s="71">
        <v>36</v>
      </c>
      <c r="D12" s="62">
        <f>(4/4)*100</f>
        <v>100</v>
      </c>
      <c r="E12" s="71">
        <v>47</v>
      </c>
      <c r="F12" s="63">
        <f>(4/4)*100</f>
        <v>100</v>
      </c>
      <c r="G12" s="23" t="s">
        <v>7</v>
      </c>
      <c r="H12" s="79">
        <v>3</v>
      </c>
      <c r="I12" s="79">
        <v>0</v>
      </c>
      <c r="J12" s="37">
        <v>3</v>
      </c>
      <c r="K12" s="37">
        <v>1</v>
      </c>
      <c r="L12" s="37">
        <v>1</v>
      </c>
      <c r="M12" s="37">
        <v>1</v>
      </c>
      <c r="N12" s="37">
        <v>1</v>
      </c>
      <c r="O12" s="37">
        <v>3</v>
      </c>
      <c r="P12" s="37">
        <v>0</v>
      </c>
      <c r="Q12" s="37">
        <v>0</v>
      </c>
      <c r="R12" s="37">
        <v>0</v>
      </c>
      <c r="S12" s="37">
        <v>1</v>
      </c>
      <c r="T12" s="37">
        <v>1</v>
      </c>
      <c r="U12" s="37">
        <v>3</v>
      </c>
      <c r="V12" s="37">
        <v>2</v>
      </c>
      <c r="W12" s="37">
        <v>3</v>
      </c>
      <c r="X12" s="37">
        <v>3</v>
      </c>
      <c r="Y12" s="37">
        <v>1</v>
      </c>
    </row>
    <row r="13" spans="1:25" ht="24.75" customHeight="1">
      <c r="A13" s="4">
        <v>3</v>
      </c>
      <c r="B13" s="82">
        <v>192105240006</v>
      </c>
      <c r="C13" s="71">
        <v>36</v>
      </c>
      <c r="D13" s="10"/>
      <c r="E13" s="71">
        <v>39</v>
      </c>
      <c r="F13" s="30"/>
      <c r="G13" s="23" t="s">
        <v>9</v>
      </c>
      <c r="H13" s="79">
        <v>1</v>
      </c>
      <c r="I13" s="79">
        <v>0</v>
      </c>
      <c r="J13" s="37">
        <v>3</v>
      </c>
      <c r="K13" s="37">
        <v>3</v>
      </c>
      <c r="L13" s="37">
        <v>0</v>
      </c>
      <c r="M13" s="37">
        <v>3</v>
      </c>
      <c r="N13" s="37">
        <v>2</v>
      </c>
      <c r="O13" s="37">
        <v>1</v>
      </c>
      <c r="P13" s="37">
        <v>0</v>
      </c>
      <c r="Q13" s="37">
        <v>0</v>
      </c>
      <c r="R13" s="37">
        <v>3</v>
      </c>
      <c r="S13" s="37">
        <v>1</v>
      </c>
      <c r="T13" s="37">
        <v>1</v>
      </c>
      <c r="U13" s="37">
        <v>3</v>
      </c>
      <c r="V13" s="37">
        <v>2</v>
      </c>
      <c r="W13" s="37">
        <v>3</v>
      </c>
      <c r="X13" s="37">
        <v>3</v>
      </c>
      <c r="Y13" s="37">
        <v>0</v>
      </c>
    </row>
    <row r="14" spans="1:25" ht="35.25" customHeight="1">
      <c r="A14" s="4">
        <v>4</v>
      </c>
      <c r="B14" s="82">
        <v>192105240011</v>
      </c>
      <c r="C14" s="71">
        <v>35</v>
      </c>
      <c r="D14" s="10"/>
      <c r="E14" s="71">
        <v>44</v>
      </c>
      <c r="F14" s="30"/>
      <c r="G14" s="23" t="s">
        <v>90</v>
      </c>
      <c r="H14" s="79">
        <v>3</v>
      </c>
      <c r="I14" s="79">
        <v>0</v>
      </c>
      <c r="J14" s="37">
        <v>3</v>
      </c>
      <c r="K14" s="37">
        <v>2</v>
      </c>
      <c r="L14" s="37">
        <v>2</v>
      </c>
      <c r="M14" s="37">
        <v>2</v>
      </c>
      <c r="N14" s="37">
        <v>2</v>
      </c>
      <c r="O14" s="37">
        <v>1</v>
      </c>
      <c r="P14" s="37">
        <v>0</v>
      </c>
      <c r="Q14" s="37">
        <v>0</v>
      </c>
      <c r="R14" s="37">
        <v>3</v>
      </c>
      <c r="S14" s="37">
        <v>1</v>
      </c>
      <c r="T14" s="37">
        <v>1</v>
      </c>
      <c r="U14" s="37">
        <v>3</v>
      </c>
      <c r="V14" s="37">
        <v>2</v>
      </c>
      <c r="W14" s="37">
        <v>3</v>
      </c>
      <c r="X14" s="37">
        <v>3</v>
      </c>
      <c r="Y14" s="37">
        <v>3</v>
      </c>
    </row>
    <row r="15" spans="2:25" ht="37.5" customHeight="1">
      <c r="B15" s="70"/>
      <c r="C15" s="71"/>
      <c r="D15" s="10"/>
      <c r="E15" s="71"/>
      <c r="F15" s="30"/>
      <c r="G15" s="24" t="s">
        <v>44</v>
      </c>
      <c r="H15" s="18">
        <f>AVERAGE(H11:H14)</f>
        <v>2.5</v>
      </c>
      <c r="I15" s="18">
        <f aca="true" t="shared" si="0" ref="I15:Y15">AVERAGE(I11:I14)</f>
        <v>0.25</v>
      </c>
      <c r="J15" s="18">
        <f t="shared" si="0"/>
        <v>2.5</v>
      </c>
      <c r="K15" s="18">
        <f t="shared" si="0"/>
        <v>1.5</v>
      </c>
      <c r="L15" s="18">
        <f t="shared" si="0"/>
        <v>1.5</v>
      </c>
      <c r="M15" s="18">
        <f t="shared" si="0"/>
        <v>2.25</v>
      </c>
      <c r="N15" s="18">
        <f t="shared" si="0"/>
        <v>1.5</v>
      </c>
      <c r="O15" s="18">
        <f t="shared" si="0"/>
        <v>2</v>
      </c>
      <c r="P15" s="18">
        <f t="shared" si="0"/>
        <v>0.25</v>
      </c>
      <c r="Q15" s="18">
        <f t="shared" si="0"/>
        <v>0.25</v>
      </c>
      <c r="R15" s="18">
        <f t="shared" si="0"/>
        <v>1.75</v>
      </c>
      <c r="S15" s="18">
        <f t="shared" si="0"/>
        <v>1</v>
      </c>
      <c r="T15" s="18">
        <f t="shared" si="0"/>
        <v>1</v>
      </c>
      <c r="U15" s="18">
        <f t="shared" si="0"/>
        <v>3</v>
      </c>
      <c r="V15" s="18">
        <f t="shared" si="0"/>
        <v>2</v>
      </c>
      <c r="W15" s="18">
        <f t="shared" si="0"/>
        <v>3</v>
      </c>
      <c r="X15" s="18">
        <f t="shared" si="0"/>
        <v>3</v>
      </c>
      <c r="Y15" s="18">
        <f t="shared" si="0"/>
        <v>1.25</v>
      </c>
    </row>
    <row r="16" spans="2:25" ht="24.75" customHeight="1">
      <c r="B16" s="70"/>
      <c r="C16" s="71"/>
      <c r="D16" s="10"/>
      <c r="E16" s="71"/>
      <c r="F16" s="30"/>
      <c r="G16" s="47" t="s">
        <v>46</v>
      </c>
      <c r="H16" s="68">
        <f>(56.25*H15)/100</f>
        <v>1.40625</v>
      </c>
      <c r="I16" s="68">
        <f aca="true" t="shared" si="1" ref="I16:Y16">(56.25*I15)/100</f>
        <v>0.140625</v>
      </c>
      <c r="J16" s="68">
        <f t="shared" si="1"/>
        <v>1.40625</v>
      </c>
      <c r="K16" s="68">
        <f t="shared" si="1"/>
        <v>0.84375</v>
      </c>
      <c r="L16" s="68">
        <f t="shared" si="1"/>
        <v>0.84375</v>
      </c>
      <c r="M16" s="68">
        <f t="shared" si="1"/>
        <v>1.265625</v>
      </c>
      <c r="N16" s="68">
        <f>(56.25*N15)/100</f>
        <v>0.84375</v>
      </c>
      <c r="O16" s="68">
        <f t="shared" si="1"/>
        <v>1.125</v>
      </c>
      <c r="P16" s="68">
        <f t="shared" si="1"/>
        <v>0.140625</v>
      </c>
      <c r="Q16" s="68">
        <f t="shared" si="1"/>
        <v>0.140625</v>
      </c>
      <c r="R16" s="68">
        <f t="shared" si="1"/>
        <v>0.984375</v>
      </c>
      <c r="S16" s="68">
        <f t="shared" si="1"/>
        <v>0.5625</v>
      </c>
      <c r="T16" s="68">
        <f t="shared" si="1"/>
        <v>0.5625</v>
      </c>
      <c r="U16" s="68">
        <f t="shared" si="1"/>
        <v>1.6875</v>
      </c>
      <c r="V16" s="68">
        <f t="shared" si="1"/>
        <v>1.125</v>
      </c>
      <c r="W16" s="68">
        <f t="shared" si="1"/>
        <v>1.6875</v>
      </c>
      <c r="X16" s="68">
        <f>(56.25*X15)/100</f>
        <v>1.6875</v>
      </c>
      <c r="Y16" s="68">
        <f t="shared" si="1"/>
        <v>0.703125</v>
      </c>
    </row>
    <row r="17" spans="2:22" ht="40.5" customHeight="1">
      <c r="B17" s="70"/>
      <c r="C17" s="71"/>
      <c r="D17" s="10"/>
      <c r="E17" s="71"/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3" ht="24.75" customHeight="1">
      <c r="B18" s="70"/>
      <c r="C18" s="71"/>
      <c r="D18" s="10"/>
      <c r="E18" s="71"/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2:23" ht="24.75" customHeight="1">
      <c r="B19" s="70"/>
      <c r="C19" s="71"/>
      <c r="D19" s="10"/>
      <c r="E19" s="71"/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2:16" ht="24.75" customHeight="1">
      <c r="B20" s="70"/>
      <c r="C20" s="71"/>
      <c r="D20" s="10"/>
      <c r="E20" s="71"/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2:17" ht="31.5" customHeight="1">
      <c r="B21" s="70"/>
      <c r="C21" s="71"/>
      <c r="D21" s="10"/>
      <c r="E21" s="71"/>
      <c r="F21" s="31"/>
      <c r="H21" s="50"/>
      <c r="I21" s="131"/>
      <c r="J21" s="131"/>
      <c r="M21" s="36"/>
      <c r="N21" s="36"/>
      <c r="O21" s="36"/>
      <c r="P21" s="36"/>
      <c r="Q21" s="36"/>
    </row>
    <row r="22" spans="2:17" ht="24.75" customHeight="1">
      <c r="B22" s="70"/>
      <c r="C22" s="71"/>
      <c r="D22" s="10"/>
      <c r="E22" s="71"/>
      <c r="F22" s="31"/>
      <c r="H22" s="56"/>
      <c r="I22" s="69"/>
      <c r="J22" s="69"/>
      <c r="M22" s="36"/>
      <c r="N22" s="36"/>
      <c r="O22" s="36"/>
      <c r="P22" s="36"/>
      <c r="Q22" s="36"/>
    </row>
    <row r="23" spans="2:24" ht="24.75" customHeight="1">
      <c r="B23" s="70"/>
      <c r="C23" s="71"/>
      <c r="D23" s="10"/>
      <c r="E23" s="71"/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2:24" ht="24.75" customHeight="1">
      <c r="B24" s="70"/>
      <c r="C24" s="71"/>
      <c r="D24" s="10"/>
      <c r="E24" s="71"/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2:24" ht="24.75" customHeight="1">
      <c r="B25" s="70"/>
      <c r="C25" s="71"/>
      <c r="D25" s="13"/>
      <c r="E25" s="71"/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2:24" ht="24.75" customHeight="1">
      <c r="B26" s="70"/>
      <c r="C26" s="71"/>
      <c r="D26" s="10"/>
      <c r="E26" s="71"/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2:24" ht="24.75" customHeight="1">
      <c r="B27" s="70"/>
      <c r="C27" s="71"/>
      <c r="D27" s="10"/>
      <c r="E27" s="71"/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2:24" ht="24.75" customHeight="1">
      <c r="B28" s="70"/>
      <c r="C28" s="71"/>
      <c r="D28" s="10"/>
      <c r="E28" s="7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Y104"/>
  <sheetViews>
    <sheetView tabSelected="1" zoomScale="53" zoomScaleNormal="53" zoomScalePageLayoutView="0" workbookViewId="0" topLeftCell="H1">
      <selection activeCell="L23" sqref="L23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105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106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104</v>
      </c>
      <c r="B5" s="51"/>
      <c r="C5" s="51"/>
      <c r="D5" s="51"/>
      <c r="E5" s="51"/>
      <c r="F5" s="27"/>
      <c r="G5" s="39" t="s">
        <v>31</v>
      </c>
      <c r="H5" s="35">
        <v>100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100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100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89</v>
      </c>
      <c r="D9" s="15"/>
      <c r="E9" s="15" t="s">
        <v>89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25</v>
      </c>
      <c r="D10" s="25">
        <f>(0.55*25)</f>
        <v>13.750000000000002</v>
      </c>
      <c r="E10" s="9">
        <v>25</v>
      </c>
      <c r="F10" s="33">
        <f>0.55*25</f>
        <v>13.750000000000002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92</v>
      </c>
      <c r="U10" s="12" t="s">
        <v>93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82">
        <v>192105240001</v>
      </c>
      <c r="C11" s="71">
        <v>21</v>
      </c>
      <c r="D11" s="10">
        <f>COUNTIF(C11:C14,"&gt;="&amp;D10)</f>
        <v>4</v>
      </c>
      <c r="E11" s="71">
        <v>21</v>
      </c>
      <c r="F11" s="29">
        <f>COUNTIF(E11:E14,"&gt;="&amp;F10)</f>
        <v>4</v>
      </c>
      <c r="G11" s="23" t="s">
        <v>6</v>
      </c>
      <c r="H11" s="39">
        <v>3</v>
      </c>
      <c r="I11" s="39">
        <v>1</v>
      </c>
      <c r="J11" s="37">
        <v>1</v>
      </c>
      <c r="K11" s="37">
        <v>0</v>
      </c>
      <c r="L11" s="37">
        <v>3</v>
      </c>
      <c r="M11" s="37">
        <v>3</v>
      </c>
      <c r="N11" s="37">
        <v>1</v>
      </c>
      <c r="O11" s="37">
        <v>3</v>
      </c>
      <c r="P11" s="37">
        <v>1</v>
      </c>
      <c r="Q11" s="37">
        <v>1</v>
      </c>
      <c r="R11" s="37">
        <v>1</v>
      </c>
      <c r="S11" s="37">
        <v>1</v>
      </c>
      <c r="T11" s="37">
        <v>1</v>
      </c>
      <c r="U11" s="37">
        <v>3</v>
      </c>
      <c r="V11" s="37">
        <v>2</v>
      </c>
      <c r="W11" s="37">
        <v>3</v>
      </c>
      <c r="X11" s="37">
        <v>3</v>
      </c>
      <c r="Y11" s="37">
        <v>1</v>
      </c>
    </row>
    <row r="12" spans="1:25" ht="24.75" customHeight="1">
      <c r="A12" s="4">
        <v>2</v>
      </c>
      <c r="B12" s="82">
        <v>192105240003</v>
      </c>
      <c r="C12" s="71">
        <v>23</v>
      </c>
      <c r="D12" s="62">
        <f>(4/4)*100</f>
        <v>100</v>
      </c>
      <c r="E12" s="71">
        <v>23</v>
      </c>
      <c r="F12" s="63">
        <f>(4/4)*100</f>
        <v>100</v>
      </c>
      <c r="G12" s="23" t="s">
        <v>7</v>
      </c>
      <c r="H12" s="79">
        <v>3</v>
      </c>
      <c r="I12" s="79">
        <v>0</v>
      </c>
      <c r="J12" s="37">
        <v>3</v>
      </c>
      <c r="K12" s="37">
        <v>1</v>
      </c>
      <c r="L12" s="37">
        <v>1</v>
      </c>
      <c r="M12" s="37">
        <v>1</v>
      </c>
      <c r="N12" s="37">
        <v>1</v>
      </c>
      <c r="O12" s="37">
        <v>3</v>
      </c>
      <c r="P12" s="37">
        <v>0</v>
      </c>
      <c r="Q12" s="37">
        <v>0</v>
      </c>
      <c r="R12" s="37">
        <v>0</v>
      </c>
      <c r="S12" s="37">
        <v>1</v>
      </c>
      <c r="T12" s="37">
        <v>1</v>
      </c>
      <c r="U12" s="37">
        <v>3</v>
      </c>
      <c r="V12" s="37">
        <v>2</v>
      </c>
      <c r="W12" s="37">
        <v>3</v>
      </c>
      <c r="X12" s="37">
        <v>3</v>
      </c>
      <c r="Y12" s="37">
        <v>1</v>
      </c>
    </row>
    <row r="13" spans="1:25" ht="24.75" customHeight="1">
      <c r="A13" s="4">
        <v>3</v>
      </c>
      <c r="B13" s="82">
        <v>192105240006</v>
      </c>
      <c r="C13" s="71">
        <v>22</v>
      </c>
      <c r="D13" s="10"/>
      <c r="E13" s="71">
        <v>21</v>
      </c>
      <c r="F13" s="30"/>
      <c r="G13" s="23" t="s">
        <v>9</v>
      </c>
      <c r="H13" s="79">
        <v>1</v>
      </c>
      <c r="I13" s="79">
        <v>0</v>
      </c>
      <c r="J13" s="37">
        <v>3</v>
      </c>
      <c r="K13" s="37">
        <v>3</v>
      </c>
      <c r="L13" s="37">
        <v>0</v>
      </c>
      <c r="M13" s="37">
        <v>3</v>
      </c>
      <c r="N13" s="37">
        <v>2</v>
      </c>
      <c r="O13" s="37">
        <v>1</v>
      </c>
      <c r="P13" s="37">
        <v>0</v>
      </c>
      <c r="Q13" s="37">
        <v>0</v>
      </c>
      <c r="R13" s="37">
        <v>3</v>
      </c>
      <c r="S13" s="37">
        <v>1</v>
      </c>
      <c r="T13" s="37">
        <v>1</v>
      </c>
      <c r="U13" s="37">
        <v>3</v>
      </c>
      <c r="V13" s="37">
        <v>2</v>
      </c>
      <c r="W13" s="37">
        <v>3</v>
      </c>
      <c r="X13" s="37">
        <v>3</v>
      </c>
      <c r="Y13" s="37">
        <v>0</v>
      </c>
    </row>
    <row r="14" spans="1:25" ht="35.25" customHeight="1">
      <c r="A14" s="4">
        <v>4</v>
      </c>
      <c r="B14" s="82">
        <v>192105240011</v>
      </c>
      <c r="C14" s="71">
        <v>22</v>
      </c>
      <c r="D14" s="10"/>
      <c r="E14" s="71">
        <v>23</v>
      </c>
      <c r="F14" s="30"/>
      <c r="G14" s="23" t="s">
        <v>90</v>
      </c>
      <c r="H14" s="79">
        <v>3</v>
      </c>
      <c r="I14" s="79">
        <v>0</v>
      </c>
      <c r="J14" s="37">
        <v>3</v>
      </c>
      <c r="K14" s="37">
        <v>2</v>
      </c>
      <c r="L14" s="37">
        <v>2</v>
      </c>
      <c r="M14" s="37">
        <v>2</v>
      </c>
      <c r="N14" s="37">
        <v>2</v>
      </c>
      <c r="O14" s="37">
        <v>1</v>
      </c>
      <c r="P14" s="37">
        <v>0</v>
      </c>
      <c r="Q14" s="37">
        <v>0</v>
      </c>
      <c r="R14" s="37">
        <v>3</v>
      </c>
      <c r="S14" s="37">
        <v>1</v>
      </c>
      <c r="T14" s="37">
        <v>1</v>
      </c>
      <c r="U14" s="37">
        <v>3</v>
      </c>
      <c r="V14" s="37">
        <v>2</v>
      </c>
      <c r="W14" s="37">
        <v>3</v>
      </c>
      <c r="X14" s="37">
        <v>3</v>
      </c>
      <c r="Y14" s="37">
        <v>3</v>
      </c>
    </row>
    <row r="15" spans="2:25" ht="37.5" customHeight="1">
      <c r="B15" s="70"/>
      <c r="C15" s="71"/>
      <c r="D15" s="10"/>
      <c r="E15" s="71"/>
      <c r="F15" s="30"/>
      <c r="G15" s="24" t="s">
        <v>44</v>
      </c>
      <c r="H15" s="18">
        <f>AVERAGE(H11:H14)</f>
        <v>2.5</v>
      </c>
      <c r="I15" s="18">
        <f aca="true" t="shared" si="0" ref="I15:Y15">AVERAGE(I11:I14)</f>
        <v>0.25</v>
      </c>
      <c r="J15" s="18">
        <f t="shared" si="0"/>
        <v>2.5</v>
      </c>
      <c r="K15" s="18">
        <f t="shared" si="0"/>
        <v>1.5</v>
      </c>
      <c r="L15" s="18">
        <f t="shared" si="0"/>
        <v>1.5</v>
      </c>
      <c r="M15" s="18">
        <f t="shared" si="0"/>
        <v>2.25</v>
      </c>
      <c r="N15" s="18">
        <f t="shared" si="0"/>
        <v>1.5</v>
      </c>
      <c r="O15" s="18">
        <f t="shared" si="0"/>
        <v>2</v>
      </c>
      <c r="P15" s="18">
        <f t="shared" si="0"/>
        <v>0.25</v>
      </c>
      <c r="Q15" s="18">
        <f t="shared" si="0"/>
        <v>0.25</v>
      </c>
      <c r="R15" s="18">
        <f t="shared" si="0"/>
        <v>1.75</v>
      </c>
      <c r="S15" s="18">
        <f t="shared" si="0"/>
        <v>1</v>
      </c>
      <c r="T15" s="18">
        <f t="shared" si="0"/>
        <v>1</v>
      </c>
      <c r="U15" s="18">
        <f t="shared" si="0"/>
        <v>3</v>
      </c>
      <c r="V15" s="18">
        <f t="shared" si="0"/>
        <v>2</v>
      </c>
      <c r="W15" s="18">
        <f t="shared" si="0"/>
        <v>3</v>
      </c>
      <c r="X15" s="18">
        <f t="shared" si="0"/>
        <v>3</v>
      </c>
      <c r="Y15" s="18">
        <f t="shared" si="0"/>
        <v>1.25</v>
      </c>
    </row>
    <row r="16" spans="2:25" ht="24.75" customHeight="1">
      <c r="B16" s="70"/>
      <c r="C16" s="71"/>
      <c r="D16" s="10"/>
      <c r="E16" s="71"/>
      <c r="F16" s="30"/>
      <c r="G16" s="47" t="s">
        <v>46</v>
      </c>
      <c r="H16" s="68">
        <f>(56.25*H15)/100</f>
        <v>1.40625</v>
      </c>
      <c r="I16" s="68">
        <f aca="true" t="shared" si="1" ref="I16:Y16">(56.25*I15)/100</f>
        <v>0.140625</v>
      </c>
      <c r="J16" s="68">
        <f t="shared" si="1"/>
        <v>1.40625</v>
      </c>
      <c r="K16" s="68">
        <f t="shared" si="1"/>
        <v>0.84375</v>
      </c>
      <c r="L16" s="68">
        <f t="shared" si="1"/>
        <v>0.84375</v>
      </c>
      <c r="M16" s="68">
        <f t="shared" si="1"/>
        <v>1.265625</v>
      </c>
      <c r="N16" s="68">
        <f>(56.25*N15)/100</f>
        <v>0.84375</v>
      </c>
      <c r="O16" s="68">
        <f t="shared" si="1"/>
        <v>1.125</v>
      </c>
      <c r="P16" s="68">
        <f t="shared" si="1"/>
        <v>0.140625</v>
      </c>
      <c r="Q16" s="68">
        <f t="shared" si="1"/>
        <v>0.140625</v>
      </c>
      <c r="R16" s="68">
        <f t="shared" si="1"/>
        <v>0.984375</v>
      </c>
      <c r="S16" s="68">
        <f t="shared" si="1"/>
        <v>0.5625</v>
      </c>
      <c r="T16" s="68">
        <f t="shared" si="1"/>
        <v>0.5625</v>
      </c>
      <c r="U16" s="68">
        <f t="shared" si="1"/>
        <v>1.6875</v>
      </c>
      <c r="V16" s="68">
        <f t="shared" si="1"/>
        <v>1.125</v>
      </c>
      <c r="W16" s="68">
        <f t="shared" si="1"/>
        <v>1.6875</v>
      </c>
      <c r="X16" s="68">
        <f>(56.25*X15)/100</f>
        <v>1.6875</v>
      </c>
      <c r="Y16" s="68">
        <f t="shared" si="1"/>
        <v>0.703125</v>
      </c>
    </row>
    <row r="17" spans="2:22" ht="40.5" customHeight="1">
      <c r="B17" s="70"/>
      <c r="C17" s="71"/>
      <c r="D17" s="10"/>
      <c r="E17" s="71"/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3" ht="24.75" customHeight="1">
      <c r="B18" s="70"/>
      <c r="C18" s="71"/>
      <c r="D18" s="10"/>
      <c r="E18" s="71"/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2:23" ht="24.75" customHeight="1">
      <c r="B19" s="70"/>
      <c r="C19" s="71"/>
      <c r="D19" s="10"/>
      <c r="E19" s="71"/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2:16" ht="24.75" customHeight="1">
      <c r="B20" s="70"/>
      <c r="C20" s="71"/>
      <c r="D20" s="10"/>
      <c r="E20" s="71"/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2:17" ht="31.5" customHeight="1">
      <c r="B21" s="70"/>
      <c r="C21" s="71"/>
      <c r="D21" s="10"/>
      <c r="E21" s="71"/>
      <c r="F21" s="31"/>
      <c r="H21" s="50"/>
      <c r="I21" s="131"/>
      <c r="J21" s="131"/>
      <c r="M21" s="36"/>
      <c r="N21" s="36"/>
      <c r="O21" s="36"/>
      <c r="P21" s="36"/>
      <c r="Q21" s="36"/>
    </row>
    <row r="22" spans="2:17" ht="24.75" customHeight="1">
      <c r="B22" s="70"/>
      <c r="C22" s="71"/>
      <c r="D22" s="10"/>
      <c r="E22" s="71"/>
      <c r="F22" s="31"/>
      <c r="H22" s="56"/>
      <c r="I22" s="69"/>
      <c r="J22" s="69"/>
      <c r="M22" s="36"/>
      <c r="N22" s="36"/>
      <c r="O22" s="36"/>
      <c r="P22" s="36"/>
      <c r="Q22" s="36"/>
    </row>
    <row r="23" spans="2:24" ht="24.75" customHeight="1">
      <c r="B23" s="70"/>
      <c r="C23" s="71"/>
      <c r="D23" s="10"/>
      <c r="E23" s="71"/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2:24" ht="24.75" customHeight="1">
      <c r="B24" s="70"/>
      <c r="C24" s="71"/>
      <c r="D24" s="10"/>
      <c r="E24" s="71"/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2:24" ht="24.75" customHeight="1">
      <c r="B25" s="70"/>
      <c r="C25" s="71"/>
      <c r="D25" s="13"/>
      <c r="E25" s="71"/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2:24" ht="24.75" customHeight="1">
      <c r="B26" s="70"/>
      <c r="C26" s="71"/>
      <c r="D26" s="10"/>
      <c r="E26" s="71"/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2:24" ht="24.75" customHeight="1">
      <c r="B27" s="70"/>
      <c r="C27" s="71"/>
      <c r="D27" s="10"/>
      <c r="E27" s="71"/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2:24" ht="24.75" customHeight="1">
      <c r="B28" s="70"/>
      <c r="C28" s="71"/>
      <c r="D28" s="10"/>
      <c r="E28" s="7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1">
      <selection activeCell="Y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165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166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9" t="s">
        <v>167</v>
      </c>
      <c r="B5" s="88"/>
      <c r="C5" s="88"/>
      <c r="D5" s="88"/>
      <c r="E5" s="88"/>
      <c r="F5" s="27"/>
      <c r="G5" s="39" t="s">
        <v>31</v>
      </c>
      <c r="H5" s="35">
        <f>(14/18)*100</f>
        <v>77.77777777777779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(16/18)*100</f>
        <v>88.88888888888889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83.33333333333334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30</v>
      </c>
      <c r="D10" s="25">
        <f>(0.55*30)</f>
        <v>16.5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75</v>
      </c>
      <c r="W10" s="12" t="s">
        <v>23</v>
      </c>
      <c r="X10" s="12" t="s">
        <v>24</v>
      </c>
      <c r="Y10" s="12" t="s">
        <v>25</v>
      </c>
    </row>
    <row r="11" spans="1:25" ht="24.75" customHeight="1">
      <c r="A11" s="4">
        <v>1</v>
      </c>
      <c r="B11" s="80" t="s">
        <v>51</v>
      </c>
      <c r="C11" s="81">
        <v>15</v>
      </c>
      <c r="D11" s="10">
        <f>COUNTIF(C11:C28,"&gt;="&amp;D10)</f>
        <v>14</v>
      </c>
      <c r="E11" s="81">
        <v>36</v>
      </c>
      <c r="F11" s="29">
        <f>COUNTIF(E11:E28,"&gt;="&amp;F10)</f>
        <v>16</v>
      </c>
      <c r="G11" s="23" t="s">
        <v>6</v>
      </c>
      <c r="H11" s="92">
        <v>3</v>
      </c>
      <c r="I11" s="93">
        <v>2</v>
      </c>
      <c r="J11" s="93">
        <v>2</v>
      </c>
      <c r="K11" s="36"/>
      <c r="L11" s="93"/>
      <c r="M11" s="93">
        <v>2</v>
      </c>
      <c r="N11" s="93"/>
      <c r="O11" s="93">
        <v>1</v>
      </c>
      <c r="P11" s="93"/>
      <c r="Q11" s="93">
        <v>1</v>
      </c>
      <c r="R11" s="93">
        <v>2</v>
      </c>
      <c r="S11" s="93">
        <v>1</v>
      </c>
      <c r="T11" s="37">
        <v>3</v>
      </c>
      <c r="U11" s="37">
        <v>2</v>
      </c>
      <c r="V11" s="37">
        <v>1</v>
      </c>
      <c r="W11" s="37">
        <v>1</v>
      </c>
      <c r="X11" s="90">
        <v>2</v>
      </c>
      <c r="Y11" s="90">
        <v>2</v>
      </c>
    </row>
    <row r="12" spans="1:25" ht="24.75" customHeight="1">
      <c r="A12" s="4">
        <v>2</v>
      </c>
      <c r="B12" s="80" t="s">
        <v>52</v>
      </c>
      <c r="C12" s="81">
        <v>25</v>
      </c>
      <c r="D12" s="62">
        <f>(14/18)*100</f>
        <v>77.77777777777779</v>
      </c>
      <c r="E12" s="81">
        <v>56</v>
      </c>
      <c r="F12" s="63">
        <f>(16/18)*100</f>
        <v>88.88888888888889</v>
      </c>
      <c r="G12" s="23" t="s">
        <v>7</v>
      </c>
      <c r="H12" s="18">
        <v>3</v>
      </c>
      <c r="I12" s="95"/>
      <c r="J12" s="96"/>
      <c r="K12" s="93">
        <v>2</v>
      </c>
      <c r="L12" s="95">
        <v>1</v>
      </c>
      <c r="M12" s="95">
        <v>2</v>
      </c>
      <c r="N12" s="95"/>
      <c r="O12" s="95"/>
      <c r="P12" s="95"/>
      <c r="Q12" s="95"/>
      <c r="R12" s="95">
        <v>1</v>
      </c>
      <c r="S12" s="95">
        <v>1</v>
      </c>
      <c r="T12" s="37">
        <v>3</v>
      </c>
      <c r="U12" s="37">
        <v>2</v>
      </c>
      <c r="V12" s="37">
        <v>2</v>
      </c>
      <c r="W12" s="37">
        <v>2</v>
      </c>
      <c r="X12" s="90">
        <v>3</v>
      </c>
      <c r="Y12" s="90">
        <v>2</v>
      </c>
    </row>
    <row r="13" spans="1:25" ht="24.75" customHeight="1">
      <c r="A13" s="4">
        <v>3</v>
      </c>
      <c r="B13" s="80" t="s">
        <v>53</v>
      </c>
      <c r="C13" s="81">
        <v>22</v>
      </c>
      <c r="D13" s="10"/>
      <c r="E13" s="81">
        <v>59</v>
      </c>
      <c r="F13" s="30"/>
      <c r="G13" s="23" t="s">
        <v>9</v>
      </c>
      <c r="H13" s="18">
        <v>3</v>
      </c>
      <c r="I13" s="95">
        <v>1</v>
      </c>
      <c r="J13" s="96"/>
      <c r="K13" s="95">
        <v>1</v>
      </c>
      <c r="L13" s="95"/>
      <c r="M13" s="95">
        <v>1</v>
      </c>
      <c r="N13" s="95">
        <v>1</v>
      </c>
      <c r="O13" s="95"/>
      <c r="P13" s="95"/>
      <c r="Q13" s="95">
        <v>1</v>
      </c>
      <c r="R13" s="95"/>
      <c r="S13" s="95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80" t="s">
        <v>54</v>
      </c>
      <c r="C14" s="81">
        <v>16</v>
      </c>
      <c r="D14" s="10"/>
      <c r="E14" s="81">
        <v>47</v>
      </c>
      <c r="F14" s="30"/>
      <c r="G14" s="24" t="s">
        <v>44</v>
      </c>
      <c r="H14" s="18">
        <f>AVERAGE(H11:H13)</f>
        <v>3</v>
      </c>
      <c r="I14" s="18">
        <f>AVERAGE(I13)</f>
        <v>1</v>
      </c>
      <c r="J14" s="18">
        <f aca="true" t="shared" si="0" ref="J14:S14">AVERAGE(J11:J13)</f>
        <v>2</v>
      </c>
      <c r="K14" s="18">
        <f>AVERAGE(K11:K13)</f>
        <v>1.5</v>
      </c>
      <c r="L14" s="18">
        <f t="shared" si="0"/>
        <v>1</v>
      </c>
      <c r="M14" s="18">
        <f t="shared" si="0"/>
        <v>1.6666666666666667</v>
      </c>
      <c r="N14" s="18">
        <f>AVERAGE(N11:N13)</f>
        <v>1</v>
      </c>
      <c r="O14" s="18">
        <f>AVERAGE(O11:O13)</f>
        <v>1</v>
      </c>
      <c r="P14" s="18"/>
      <c r="Q14" s="18">
        <f t="shared" si="0"/>
        <v>1</v>
      </c>
      <c r="R14" s="18">
        <f t="shared" si="0"/>
        <v>1.5</v>
      </c>
      <c r="S14" s="18">
        <f t="shared" si="0"/>
        <v>1</v>
      </c>
      <c r="T14" s="18">
        <f>AVERAGE(T11:T13)</f>
        <v>3</v>
      </c>
      <c r="U14" s="18">
        <f>AVERAGE(U11:U13)</f>
        <v>2</v>
      </c>
      <c r="V14" s="18">
        <f>AVERAGE(V11:V13)</f>
        <v>1.5</v>
      </c>
      <c r="W14" s="18">
        <f>AVERAGE(W11:W13)</f>
        <v>1.5</v>
      </c>
      <c r="X14" s="18">
        <f>AVERAGE(X11:X13)</f>
        <v>2.5</v>
      </c>
      <c r="Y14" s="18">
        <f>AVERAGE(Y11:Y13)</f>
        <v>2</v>
      </c>
    </row>
    <row r="15" spans="1:25" ht="37.5" customHeight="1">
      <c r="A15" s="4">
        <v>5</v>
      </c>
      <c r="B15" s="80" t="s">
        <v>55</v>
      </c>
      <c r="C15" s="81">
        <v>26</v>
      </c>
      <c r="D15" s="10"/>
      <c r="E15" s="81">
        <v>56</v>
      </c>
      <c r="F15" s="30"/>
      <c r="G15" s="47" t="s">
        <v>46</v>
      </c>
      <c r="H15" s="68">
        <f aca="true" t="shared" si="1" ref="H15:O15">(83.33*H14)/100</f>
        <v>2.4999000000000002</v>
      </c>
      <c r="I15" s="68">
        <f t="shared" si="1"/>
        <v>0.8332999999999999</v>
      </c>
      <c r="J15" s="68">
        <f t="shared" si="1"/>
        <v>1.6665999999999999</v>
      </c>
      <c r="K15" s="68">
        <f t="shared" si="1"/>
        <v>1.2499500000000001</v>
      </c>
      <c r="L15" s="68">
        <f t="shared" si="1"/>
        <v>0.8332999999999999</v>
      </c>
      <c r="M15" s="68">
        <f t="shared" si="1"/>
        <v>1.3888333333333334</v>
      </c>
      <c r="N15" s="68">
        <f t="shared" si="1"/>
        <v>0.8332999999999999</v>
      </c>
      <c r="O15" s="68">
        <f t="shared" si="1"/>
        <v>0.8332999999999999</v>
      </c>
      <c r="P15" s="68"/>
      <c r="Q15" s="68">
        <f>(83.33*Q14)/100</f>
        <v>0.8332999999999999</v>
      </c>
      <c r="R15" s="68">
        <f>(83.33*R14)/100</f>
        <v>1.2499500000000001</v>
      </c>
      <c r="S15" s="68">
        <f>(83.33*S14)/100</f>
        <v>0.8332999999999999</v>
      </c>
      <c r="T15" s="68">
        <f>(56.25*T14)/100</f>
        <v>1.6875</v>
      </c>
      <c r="U15" s="68">
        <f>(56.25*U14)/100</f>
        <v>1.125</v>
      </c>
      <c r="V15" s="68">
        <f>(56.25*V14)/100</f>
        <v>0.84375</v>
      </c>
      <c r="W15" s="68">
        <f>(56.25*W14)/100</f>
        <v>0.84375</v>
      </c>
      <c r="X15" s="68">
        <f>(56.25*X14)/100</f>
        <v>1.40625</v>
      </c>
      <c r="Y15" s="68">
        <f>(56.25*Y14)/100</f>
        <v>1.125</v>
      </c>
    </row>
    <row r="16" spans="1:22" ht="24.75" customHeight="1">
      <c r="A16" s="4">
        <v>6</v>
      </c>
      <c r="B16" s="80" t="s">
        <v>56</v>
      </c>
      <c r="C16" s="81">
        <v>18</v>
      </c>
      <c r="D16" s="10"/>
      <c r="E16" s="81">
        <v>45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9" ht="40.5" customHeight="1">
      <c r="A17" s="4">
        <v>7</v>
      </c>
      <c r="B17" s="80" t="s">
        <v>57</v>
      </c>
      <c r="C17" s="81">
        <v>27</v>
      </c>
      <c r="D17" s="10"/>
      <c r="E17" s="81">
        <v>54</v>
      </c>
      <c r="F17" s="10"/>
      <c r="H17" s="14"/>
      <c r="I17" s="14"/>
    </row>
    <row r="18" spans="1:9" ht="24.75" customHeight="1">
      <c r="A18" s="4">
        <v>8</v>
      </c>
      <c r="B18" s="80" t="s">
        <v>58</v>
      </c>
      <c r="C18" s="81">
        <v>20</v>
      </c>
      <c r="D18" s="10"/>
      <c r="E18" s="81">
        <v>51</v>
      </c>
      <c r="F18" s="31"/>
      <c r="G18" s="8"/>
      <c r="H18" s="19"/>
      <c r="I18" s="19"/>
    </row>
    <row r="19" spans="1:23" ht="24.75" customHeight="1">
      <c r="A19" s="4">
        <v>9</v>
      </c>
      <c r="B19" s="80" t="s">
        <v>59</v>
      </c>
      <c r="C19" s="81">
        <v>17</v>
      </c>
      <c r="D19" s="10"/>
      <c r="E19" s="81">
        <v>46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80" t="s">
        <v>60</v>
      </c>
      <c r="C20" s="81">
        <v>21</v>
      </c>
      <c r="D20" s="10"/>
      <c r="E20" s="81">
        <v>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80" t="s">
        <v>61</v>
      </c>
      <c r="C21" s="81">
        <v>25</v>
      </c>
      <c r="D21" s="10"/>
      <c r="E21" s="81">
        <v>54</v>
      </c>
      <c r="F21" s="31"/>
      <c r="H21" s="87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80" t="s">
        <v>62</v>
      </c>
      <c r="C22" s="81">
        <v>20</v>
      </c>
      <c r="D22" s="10"/>
      <c r="E22" s="81">
        <v>51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80" t="s">
        <v>63</v>
      </c>
      <c r="C23" s="81">
        <v>16</v>
      </c>
      <c r="D23" s="10"/>
      <c r="E23" s="81">
        <v>51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80" t="s">
        <v>64</v>
      </c>
      <c r="C24" s="81">
        <v>18</v>
      </c>
      <c r="D24" s="10"/>
      <c r="E24" s="81">
        <v>50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80" t="s">
        <v>65</v>
      </c>
      <c r="C25" s="81">
        <v>17</v>
      </c>
      <c r="D25" s="13"/>
      <c r="E25" s="81">
        <v>40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80" t="s">
        <v>66</v>
      </c>
      <c r="C26" s="81">
        <v>26</v>
      </c>
      <c r="D26" s="10"/>
      <c r="E26" s="81">
        <v>58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80" t="s">
        <v>67</v>
      </c>
      <c r="C27" s="81">
        <v>18</v>
      </c>
      <c r="D27" s="10"/>
      <c r="E27" s="81">
        <v>45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4">
        <v>18</v>
      </c>
      <c r="B28" s="80" t="s">
        <v>68</v>
      </c>
      <c r="C28" s="81">
        <v>15</v>
      </c>
      <c r="D28" s="10"/>
      <c r="E28" s="81">
        <v>41</v>
      </c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74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50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111</v>
      </c>
      <c r="B5" s="51"/>
      <c r="C5" s="51"/>
      <c r="D5" s="51"/>
      <c r="E5" s="51"/>
      <c r="F5" s="27"/>
      <c r="G5" s="39" t="s">
        <v>31</v>
      </c>
      <c r="H5" s="35">
        <f>(13/18)*100</f>
        <v>72.22222222222221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(15/18)*100</f>
        <v>83.33333333333334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77.77777777777777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30</v>
      </c>
      <c r="D10" s="25">
        <f>(0.55*30)</f>
        <v>16.5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 t="s">
        <v>51</v>
      </c>
      <c r="C11" s="71">
        <v>15</v>
      </c>
      <c r="D11" s="10">
        <f>COUNTIF(C11:C28,"&gt;="&amp;D10)</f>
        <v>13</v>
      </c>
      <c r="E11" s="71">
        <v>39</v>
      </c>
      <c r="F11" s="29">
        <f>COUNTIF(E11:E28,"&gt;="&amp;F10)</f>
        <v>15</v>
      </c>
      <c r="G11" s="23" t="s">
        <v>6</v>
      </c>
      <c r="H11" s="39">
        <v>3</v>
      </c>
      <c r="I11" s="39">
        <v>1</v>
      </c>
      <c r="J11" s="37">
        <v>3</v>
      </c>
      <c r="K11" s="37">
        <v>2</v>
      </c>
      <c r="L11" s="37">
        <v>3</v>
      </c>
      <c r="M11" s="37">
        <v>2</v>
      </c>
      <c r="N11" s="37">
        <v>1</v>
      </c>
      <c r="O11" s="37">
        <v>1</v>
      </c>
      <c r="P11" s="37">
        <v>1</v>
      </c>
      <c r="Q11" s="37">
        <v>1</v>
      </c>
      <c r="R11" s="37">
        <v>1</v>
      </c>
      <c r="S11" s="37">
        <v>3</v>
      </c>
      <c r="T11" s="37">
        <v>2</v>
      </c>
      <c r="U11" s="37">
        <v>2</v>
      </c>
      <c r="V11" s="37">
        <v>2</v>
      </c>
      <c r="W11" s="37">
        <v>2</v>
      </c>
      <c r="X11" s="37">
        <v>2</v>
      </c>
      <c r="Y11" s="37">
        <v>1</v>
      </c>
    </row>
    <row r="12" spans="1:25" ht="24.75" customHeight="1">
      <c r="A12" s="4">
        <v>2</v>
      </c>
      <c r="B12" s="70" t="s">
        <v>52</v>
      </c>
      <c r="C12" s="71">
        <v>22</v>
      </c>
      <c r="D12" s="62">
        <f>(13/18)*100</f>
        <v>72.22222222222221</v>
      </c>
      <c r="E12" s="71">
        <v>52</v>
      </c>
      <c r="F12" s="63">
        <f>(15/18)*100</f>
        <v>83.33333333333334</v>
      </c>
      <c r="G12" s="23" t="s">
        <v>7</v>
      </c>
      <c r="H12" s="79">
        <v>3</v>
      </c>
      <c r="I12" s="79">
        <v>1</v>
      </c>
      <c r="J12" s="37">
        <v>3</v>
      </c>
      <c r="K12" s="37">
        <v>2</v>
      </c>
      <c r="L12" s="37">
        <v>3</v>
      </c>
      <c r="M12" s="37">
        <v>2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3</v>
      </c>
      <c r="T12" s="37">
        <v>2</v>
      </c>
      <c r="U12" s="37">
        <v>2</v>
      </c>
      <c r="V12" s="37">
        <v>2</v>
      </c>
      <c r="W12" s="37">
        <v>2</v>
      </c>
      <c r="X12" s="37">
        <v>2</v>
      </c>
      <c r="Y12" s="37">
        <v>1</v>
      </c>
    </row>
    <row r="13" spans="1:25" ht="24.75" customHeight="1">
      <c r="A13" s="4">
        <v>3</v>
      </c>
      <c r="B13" s="70" t="s">
        <v>53</v>
      </c>
      <c r="C13" s="71">
        <v>26</v>
      </c>
      <c r="D13" s="10"/>
      <c r="E13" s="71">
        <v>59</v>
      </c>
      <c r="F13" s="30"/>
      <c r="G13" s="23" t="s">
        <v>9</v>
      </c>
      <c r="H13" s="79">
        <v>3</v>
      </c>
      <c r="I13" s="79">
        <v>1</v>
      </c>
      <c r="J13" s="37">
        <v>2</v>
      </c>
      <c r="K13" s="37">
        <v>1</v>
      </c>
      <c r="L13" s="37">
        <v>3</v>
      </c>
      <c r="M13" s="37">
        <v>3</v>
      </c>
      <c r="N13" s="37">
        <v>1</v>
      </c>
      <c r="O13" s="37">
        <v>2</v>
      </c>
      <c r="P13" s="37">
        <v>1</v>
      </c>
      <c r="Q13" s="37">
        <v>1</v>
      </c>
      <c r="R13" s="37">
        <v>1</v>
      </c>
      <c r="S13" s="37">
        <v>3</v>
      </c>
      <c r="T13" s="37">
        <v>2</v>
      </c>
      <c r="U13" s="37">
        <v>2</v>
      </c>
      <c r="V13" s="37">
        <v>2</v>
      </c>
      <c r="W13" s="37">
        <v>2</v>
      </c>
      <c r="X13" s="37">
        <v>2</v>
      </c>
      <c r="Y13" s="37">
        <v>1</v>
      </c>
    </row>
    <row r="14" spans="1:25" ht="35.25" customHeight="1">
      <c r="A14" s="4">
        <v>4</v>
      </c>
      <c r="B14" s="70" t="s">
        <v>54</v>
      </c>
      <c r="C14" s="71">
        <v>15</v>
      </c>
      <c r="D14" s="10"/>
      <c r="E14" s="71">
        <v>36</v>
      </c>
      <c r="F14" s="30"/>
      <c r="G14" s="24" t="s">
        <v>44</v>
      </c>
      <c r="H14" s="18">
        <f>AVERAGE(H11:H13)</f>
        <v>3</v>
      </c>
      <c r="I14" s="18">
        <f>AVERAGE(I13)</f>
        <v>1</v>
      </c>
      <c r="J14" s="18">
        <f aca="true" t="shared" si="0" ref="J14:V14">AVERAGE(J11:J13)</f>
        <v>2.6666666666666665</v>
      </c>
      <c r="K14" s="18">
        <f>AVERAGE(K11:K13)</f>
        <v>1.6666666666666667</v>
      </c>
      <c r="L14" s="18">
        <f t="shared" si="0"/>
        <v>3</v>
      </c>
      <c r="M14" s="18">
        <f t="shared" si="0"/>
        <v>2.3333333333333335</v>
      </c>
      <c r="N14" s="18">
        <f>AVERAGE(N11:N13)</f>
        <v>1</v>
      </c>
      <c r="O14" s="18">
        <f>AVERAGE(O11:O13)</f>
        <v>1.3333333333333333</v>
      </c>
      <c r="P14" s="18">
        <f>AVERAGE(P11:P13)</f>
        <v>1</v>
      </c>
      <c r="Q14" s="18">
        <f t="shared" si="0"/>
        <v>1</v>
      </c>
      <c r="R14" s="18">
        <f t="shared" si="0"/>
        <v>1</v>
      </c>
      <c r="S14" s="18">
        <f t="shared" si="0"/>
        <v>3</v>
      </c>
      <c r="T14" s="18">
        <f>AVERAGE(T11:T13)</f>
        <v>2</v>
      </c>
      <c r="U14" s="18">
        <f t="shared" si="0"/>
        <v>2</v>
      </c>
      <c r="V14" s="18">
        <f t="shared" si="0"/>
        <v>2</v>
      </c>
      <c r="W14" s="18">
        <f>AVERAGE(W11:W13)</f>
        <v>2</v>
      </c>
      <c r="X14" s="18">
        <f>AVERAGE(X11:X13)</f>
        <v>2</v>
      </c>
      <c r="Y14" s="18">
        <f>AVERAGE(Y11:Y13)</f>
        <v>1</v>
      </c>
    </row>
    <row r="15" spans="1:25" ht="37.5" customHeight="1">
      <c r="A15" s="4">
        <v>5</v>
      </c>
      <c r="B15" s="70" t="s">
        <v>55</v>
      </c>
      <c r="C15" s="71">
        <v>27</v>
      </c>
      <c r="D15" s="10"/>
      <c r="E15" s="71">
        <v>56</v>
      </c>
      <c r="F15" s="30"/>
      <c r="G15" s="47" t="s">
        <v>46</v>
      </c>
      <c r="H15" s="68">
        <f>(56.25*H14)/100</f>
        <v>1.6875</v>
      </c>
      <c r="I15" s="68">
        <f aca="true" t="shared" si="1" ref="I15:V15">(56.25*I14)/100</f>
        <v>0.5625</v>
      </c>
      <c r="J15" s="68">
        <f t="shared" si="1"/>
        <v>1.5</v>
      </c>
      <c r="K15" s="68">
        <f t="shared" si="1"/>
        <v>0.9375</v>
      </c>
      <c r="L15" s="68">
        <f t="shared" si="1"/>
        <v>1.6875</v>
      </c>
      <c r="M15" s="68">
        <f t="shared" si="1"/>
        <v>1.3125</v>
      </c>
      <c r="N15" s="68">
        <f>(56.25*N14)/100</f>
        <v>0.5625</v>
      </c>
      <c r="O15" s="68">
        <f t="shared" si="1"/>
        <v>0.75</v>
      </c>
      <c r="P15" s="68">
        <f>(56.25*P14)/100</f>
        <v>0.5625</v>
      </c>
      <c r="Q15" s="68">
        <f t="shared" si="1"/>
        <v>0.5625</v>
      </c>
      <c r="R15" s="68">
        <f t="shared" si="1"/>
        <v>0.5625</v>
      </c>
      <c r="S15" s="68">
        <f t="shared" si="1"/>
        <v>1.6875</v>
      </c>
      <c r="T15" s="68">
        <f>(56.25*T14)/100</f>
        <v>1.125</v>
      </c>
      <c r="U15" s="68">
        <f t="shared" si="1"/>
        <v>1.125</v>
      </c>
      <c r="V15" s="68">
        <f t="shared" si="1"/>
        <v>1.125</v>
      </c>
      <c r="W15" s="68">
        <f>(56.25*W14)/100</f>
        <v>1.125</v>
      </c>
      <c r="X15" s="68">
        <f>(56.25*X14)/100</f>
        <v>1.125</v>
      </c>
      <c r="Y15" s="68">
        <f>(56.25*Y14)/100</f>
        <v>0.5625</v>
      </c>
    </row>
    <row r="16" spans="1:22" ht="24.75" customHeight="1">
      <c r="A16" s="4">
        <v>6</v>
      </c>
      <c r="B16" s="70" t="s">
        <v>56</v>
      </c>
      <c r="C16" s="71">
        <v>21</v>
      </c>
      <c r="D16" s="10"/>
      <c r="E16" s="71">
        <v>48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 t="s">
        <v>57</v>
      </c>
      <c r="C17" s="71">
        <v>24</v>
      </c>
      <c r="D17" s="10"/>
      <c r="E17" s="71">
        <v>52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 t="s">
        <v>58</v>
      </c>
      <c r="C18" s="71">
        <v>21</v>
      </c>
      <c r="D18" s="10"/>
      <c r="E18" s="71">
        <v>51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 t="s">
        <v>59</v>
      </c>
      <c r="C19" s="71">
        <v>17</v>
      </c>
      <c r="D19" s="10"/>
      <c r="E19" s="71">
        <v>41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 t="s">
        <v>60</v>
      </c>
      <c r="C20" s="71">
        <v>22</v>
      </c>
      <c r="D20" s="10"/>
      <c r="E20" s="71">
        <v>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 t="s">
        <v>61</v>
      </c>
      <c r="C21" s="71">
        <v>23</v>
      </c>
      <c r="D21" s="10"/>
      <c r="E21" s="71">
        <v>54</v>
      </c>
      <c r="F21" s="31"/>
      <c r="H21" s="50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 t="s">
        <v>62</v>
      </c>
      <c r="C22" s="71">
        <v>19</v>
      </c>
      <c r="D22" s="10"/>
      <c r="E22" s="71">
        <v>52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 t="s">
        <v>63</v>
      </c>
      <c r="C23" s="71">
        <v>19</v>
      </c>
      <c r="D23" s="10"/>
      <c r="E23" s="71">
        <v>51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 t="s">
        <v>64</v>
      </c>
      <c r="C24" s="71">
        <v>15</v>
      </c>
      <c r="D24" s="10"/>
      <c r="E24" s="71">
        <v>48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 t="s">
        <v>65</v>
      </c>
      <c r="C25" s="71">
        <v>16</v>
      </c>
      <c r="D25" s="13"/>
      <c r="E25" s="71">
        <v>34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 t="s">
        <v>66</v>
      </c>
      <c r="C26" s="71">
        <v>26</v>
      </c>
      <c r="D26" s="10"/>
      <c r="E26" s="71">
        <v>62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 t="s">
        <v>67</v>
      </c>
      <c r="C27" s="71">
        <v>17</v>
      </c>
      <c r="D27" s="10"/>
      <c r="E27" s="71">
        <v>51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4">
        <v>18</v>
      </c>
      <c r="B28" s="70" t="s">
        <v>68</v>
      </c>
      <c r="C28" s="71">
        <v>16</v>
      </c>
      <c r="D28" s="10"/>
      <c r="E28" s="71">
        <v>49</v>
      </c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73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50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112</v>
      </c>
      <c r="B5" s="85"/>
      <c r="C5" s="85"/>
      <c r="D5" s="85"/>
      <c r="E5" s="85"/>
      <c r="F5" s="27"/>
      <c r="G5" s="39" t="s">
        <v>31</v>
      </c>
      <c r="H5" s="35">
        <v>88.89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94.44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91.66499999999999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 t="s">
        <v>51</v>
      </c>
      <c r="C11" s="71">
        <v>30</v>
      </c>
      <c r="D11" s="10">
        <f>COUNTIF(C11:C28,"&gt;="&amp;D10)</f>
        <v>18</v>
      </c>
      <c r="E11" s="71">
        <v>36</v>
      </c>
      <c r="F11" s="29">
        <f>COUNTIF(E11:E28,"&gt;="&amp;F10)</f>
        <v>17</v>
      </c>
      <c r="G11" s="23" t="s">
        <v>6</v>
      </c>
      <c r="H11" s="39">
        <v>3</v>
      </c>
      <c r="I11" s="39">
        <v>1</v>
      </c>
      <c r="J11" s="37">
        <v>3</v>
      </c>
      <c r="K11" s="37">
        <v>2</v>
      </c>
      <c r="L11" s="37">
        <v>3</v>
      </c>
      <c r="M11" s="37">
        <v>2</v>
      </c>
      <c r="N11" s="37">
        <v>1</v>
      </c>
      <c r="O11" s="37">
        <v>1</v>
      </c>
      <c r="P11" s="37">
        <v>1</v>
      </c>
      <c r="Q11" s="37">
        <v>1</v>
      </c>
      <c r="R11" s="37">
        <v>1</v>
      </c>
      <c r="S11" s="37">
        <v>3</v>
      </c>
      <c r="T11" s="37">
        <v>2</v>
      </c>
      <c r="U11" s="37">
        <v>3</v>
      </c>
      <c r="V11" s="37">
        <v>3</v>
      </c>
      <c r="W11" s="37">
        <v>3</v>
      </c>
      <c r="X11" s="37">
        <v>3</v>
      </c>
      <c r="Y11" s="37">
        <v>1</v>
      </c>
    </row>
    <row r="12" spans="1:25" ht="24.75" customHeight="1">
      <c r="A12" s="4">
        <v>2</v>
      </c>
      <c r="B12" s="70" t="s">
        <v>52</v>
      </c>
      <c r="C12" s="71">
        <v>36</v>
      </c>
      <c r="D12" s="62">
        <f>(18/18)*100</f>
        <v>100</v>
      </c>
      <c r="E12" s="71">
        <v>40</v>
      </c>
      <c r="F12" s="63">
        <f>(17/18)*100</f>
        <v>94.44444444444444</v>
      </c>
      <c r="G12" s="23" t="s">
        <v>7</v>
      </c>
      <c r="H12" s="79">
        <v>3</v>
      </c>
      <c r="I12" s="79">
        <v>1</v>
      </c>
      <c r="J12" s="37">
        <v>3</v>
      </c>
      <c r="K12" s="37">
        <v>2</v>
      </c>
      <c r="L12" s="37">
        <v>3</v>
      </c>
      <c r="M12" s="37">
        <v>2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3</v>
      </c>
      <c r="T12" s="37">
        <v>2</v>
      </c>
      <c r="U12" s="37">
        <v>3</v>
      </c>
      <c r="V12" s="37">
        <v>3</v>
      </c>
      <c r="W12" s="37">
        <v>3</v>
      </c>
      <c r="X12" s="37">
        <v>3</v>
      </c>
      <c r="Y12" s="37">
        <v>1</v>
      </c>
    </row>
    <row r="13" spans="1:25" ht="24.75" customHeight="1">
      <c r="A13" s="4">
        <v>3</v>
      </c>
      <c r="B13" s="70" t="s">
        <v>53</v>
      </c>
      <c r="C13" s="71">
        <v>31</v>
      </c>
      <c r="D13" s="10"/>
      <c r="E13" s="71">
        <v>40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70" t="s">
        <v>54</v>
      </c>
      <c r="C14" s="71">
        <v>30</v>
      </c>
      <c r="D14" s="10"/>
      <c r="E14" s="71">
        <v>35</v>
      </c>
      <c r="F14" s="30"/>
      <c r="G14" s="24" t="s">
        <v>44</v>
      </c>
      <c r="H14" s="18">
        <f>AVERAGE(H11:H13)</f>
        <v>3</v>
      </c>
      <c r="I14" s="18">
        <f aca="true" t="shared" si="0" ref="I14:O14">AVERAGE(I11:I13)</f>
        <v>1</v>
      </c>
      <c r="J14" s="18">
        <f t="shared" si="0"/>
        <v>3</v>
      </c>
      <c r="K14" s="18">
        <f t="shared" si="0"/>
        <v>2</v>
      </c>
      <c r="L14" s="18">
        <f t="shared" si="0"/>
        <v>3</v>
      </c>
      <c r="M14" s="18">
        <f t="shared" si="0"/>
        <v>2</v>
      </c>
      <c r="N14" s="18">
        <f t="shared" si="0"/>
        <v>1</v>
      </c>
      <c r="O14" s="18">
        <f t="shared" si="0"/>
        <v>1</v>
      </c>
      <c r="P14" s="18"/>
      <c r="Q14" s="18">
        <f aca="true" t="shared" si="1" ref="Q14:Y14">AVERAGE(Q11:Q13)</f>
        <v>1</v>
      </c>
      <c r="R14" s="18">
        <f t="shared" si="1"/>
        <v>1</v>
      </c>
      <c r="S14" s="18">
        <f t="shared" si="1"/>
        <v>3</v>
      </c>
      <c r="T14" s="18">
        <f t="shared" si="1"/>
        <v>2</v>
      </c>
      <c r="U14" s="18">
        <f t="shared" si="1"/>
        <v>3</v>
      </c>
      <c r="V14" s="18">
        <f t="shared" si="1"/>
        <v>3</v>
      </c>
      <c r="W14" s="18">
        <f t="shared" si="1"/>
        <v>3</v>
      </c>
      <c r="X14" s="18">
        <f t="shared" si="1"/>
        <v>3</v>
      </c>
      <c r="Y14" s="18">
        <f t="shared" si="1"/>
        <v>1</v>
      </c>
    </row>
    <row r="15" spans="1:25" ht="37.5" customHeight="1">
      <c r="A15" s="4">
        <v>5</v>
      </c>
      <c r="B15" s="70" t="s">
        <v>55</v>
      </c>
      <c r="C15" s="71">
        <v>40</v>
      </c>
      <c r="D15" s="10"/>
      <c r="E15" s="71">
        <v>39</v>
      </c>
      <c r="F15" s="30"/>
      <c r="G15" s="47" t="s">
        <v>46</v>
      </c>
      <c r="H15" s="68">
        <f>(56.25*H14)/100</f>
        <v>1.6875</v>
      </c>
      <c r="I15" s="68">
        <f aca="true" t="shared" si="2" ref="I15:Y15">(56.25*I14)/100</f>
        <v>0.5625</v>
      </c>
      <c r="J15" s="68">
        <f t="shared" si="2"/>
        <v>1.6875</v>
      </c>
      <c r="K15" s="68">
        <f t="shared" si="2"/>
        <v>1.125</v>
      </c>
      <c r="L15" s="68">
        <f t="shared" si="2"/>
        <v>1.6875</v>
      </c>
      <c r="M15" s="68">
        <f t="shared" si="2"/>
        <v>1.125</v>
      </c>
      <c r="N15" s="68">
        <f>(56.25*N14)/100</f>
        <v>0.5625</v>
      </c>
      <c r="O15" s="68">
        <f t="shared" si="2"/>
        <v>0.5625</v>
      </c>
      <c r="P15" s="68"/>
      <c r="Q15" s="68">
        <f t="shared" si="2"/>
        <v>0.5625</v>
      </c>
      <c r="R15" s="68">
        <f t="shared" si="2"/>
        <v>0.5625</v>
      </c>
      <c r="S15" s="68">
        <f t="shared" si="2"/>
        <v>1.6875</v>
      </c>
      <c r="T15" s="68">
        <f t="shared" si="2"/>
        <v>1.125</v>
      </c>
      <c r="U15" s="68">
        <f t="shared" si="2"/>
        <v>1.6875</v>
      </c>
      <c r="V15" s="68">
        <f t="shared" si="2"/>
        <v>1.6875</v>
      </c>
      <c r="W15" s="68">
        <f t="shared" si="2"/>
        <v>1.6875</v>
      </c>
      <c r="X15" s="68">
        <f>(56.25*X14)/100</f>
        <v>1.6875</v>
      </c>
      <c r="Y15" s="68">
        <f t="shared" si="2"/>
        <v>0.5625</v>
      </c>
    </row>
    <row r="16" spans="1:22" ht="24.75" customHeight="1">
      <c r="A16" s="4">
        <v>6</v>
      </c>
      <c r="B16" s="70" t="s">
        <v>56</v>
      </c>
      <c r="C16" s="71">
        <v>37</v>
      </c>
      <c r="D16" s="10"/>
      <c r="E16" s="71">
        <v>40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 t="s">
        <v>57</v>
      </c>
      <c r="C17" s="71">
        <v>39</v>
      </c>
      <c r="D17" s="10"/>
      <c r="E17" s="71">
        <v>41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 t="s">
        <v>58</v>
      </c>
      <c r="C18" s="71">
        <v>34</v>
      </c>
      <c r="D18" s="10"/>
      <c r="E18" s="71">
        <v>38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 t="s">
        <v>59</v>
      </c>
      <c r="C19" s="71">
        <v>36</v>
      </c>
      <c r="D19" s="10"/>
      <c r="E19" s="71">
        <v>37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 t="s">
        <v>60</v>
      </c>
      <c r="C20" s="71">
        <v>41</v>
      </c>
      <c r="D20" s="10"/>
      <c r="E20" s="71">
        <v>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 t="s">
        <v>61</v>
      </c>
      <c r="C21" s="71">
        <v>34</v>
      </c>
      <c r="D21" s="10"/>
      <c r="E21" s="71">
        <v>39</v>
      </c>
      <c r="F21" s="31"/>
      <c r="H21" s="84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 t="s">
        <v>62</v>
      </c>
      <c r="C22" s="71">
        <v>33</v>
      </c>
      <c r="D22" s="10"/>
      <c r="E22" s="71">
        <v>38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 t="s">
        <v>63</v>
      </c>
      <c r="C23" s="71">
        <v>39</v>
      </c>
      <c r="D23" s="10"/>
      <c r="E23" s="71">
        <v>39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 t="s">
        <v>64</v>
      </c>
      <c r="C24" s="71">
        <v>31</v>
      </c>
      <c r="D24" s="10"/>
      <c r="E24" s="71">
        <v>38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 t="s">
        <v>65</v>
      </c>
      <c r="C25" s="71">
        <v>31</v>
      </c>
      <c r="D25" s="13"/>
      <c r="E25" s="71">
        <v>38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 t="s">
        <v>66</v>
      </c>
      <c r="C26" s="71">
        <v>42</v>
      </c>
      <c r="D26" s="10"/>
      <c r="E26" s="71">
        <v>41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 t="s">
        <v>67</v>
      </c>
      <c r="C27" s="71">
        <v>36</v>
      </c>
      <c r="D27" s="10"/>
      <c r="E27" s="71">
        <v>38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4">
        <v>18</v>
      </c>
      <c r="B28" s="70" t="s">
        <v>68</v>
      </c>
      <c r="C28" s="71">
        <v>33</v>
      </c>
      <c r="D28" s="10"/>
      <c r="E28" s="71">
        <v>38</v>
      </c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H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168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169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9" t="s">
        <v>113</v>
      </c>
      <c r="B5" s="88"/>
      <c r="C5" s="88"/>
      <c r="D5" s="88"/>
      <c r="E5" s="88"/>
      <c r="F5" s="27"/>
      <c r="G5" s="39" t="s">
        <v>31</v>
      </c>
      <c r="H5" s="35">
        <f>(18/18)*100</f>
        <v>100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94.44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97.22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 t="s">
        <v>51</v>
      </c>
      <c r="C11" s="71">
        <v>35</v>
      </c>
      <c r="D11" s="10">
        <f>COUNTIF(C11:C28,"&gt;="&amp;D10)</f>
        <v>18</v>
      </c>
      <c r="E11" s="71">
        <v>42</v>
      </c>
      <c r="F11" s="29">
        <f>COUNTIF(E11:E28,"&gt;="&amp;F10)</f>
        <v>17</v>
      </c>
      <c r="G11" s="23" t="s">
        <v>6</v>
      </c>
      <c r="H11" s="39">
        <v>3</v>
      </c>
      <c r="I11" s="39">
        <v>1</v>
      </c>
      <c r="J11" s="37">
        <v>3</v>
      </c>
      <c r="K11" s="37">
        <v>2</v>
      </c>
      <c r="L11" s="37">
        <v>3</v>
      </c>
      <c r="M11" s="37">
        <v>2</v>
      </c>
      <c r="N11" s="37">
        <v>1</v>
      </c>
      <c r="O11" s="37">
        <v>1</v>
      </c>
      <c r="P11" s="37">
        <v>1</v>
      </c>
      <c r="Q11" s="37">
        <v>1</v>
      </c>
      <c r="R11" s="37">
        <v>1</v>
      </c>
      <c r="S11" s="37">
        <v>3</v>
      </c>
      <c r="T11" s="37">
        <v>2</v>
      </c>
      <c r="U11" s="37">
        <v>3</v>
      </c>
      <c r="V11" s="37">
        <v>3</v>
      </c>
      <c r="W11" s="37">
        <v>3</v>
      </c>
      <c r="X11" s="37">
        <v>3</v>
      </c>
      <c r="Y11" s="37">
        <v>1</v>
      </c>
    </row>
    <row r="12" spans="1:25" ht="24.75" customHeight="1">
      <c r="A12" s="4">
        <v>2</v>
      </c>
      <c r="B12" s="70" t="s">
        <v>52</v>
      </c>
      <c r="C12" s="71">
        <v>39</v>
      </c>
      <c r="D12" s="62">
        <f>(18/18)*100</f>
        <v>100</v>
      </c>
      <c r="E12" s="71">
        <v>43</v>
      </c>
      <c r="F12" s="63">
        <f>(17/18)*100</f>
        <v>94.44444444444444</v>
      </c>
      <c r="G12" s="23" t="s">
        <v>7</v>
      </c>
      <c r="H12" s="79">
        <v>3</v>
      </c>
      <c r="I12" s="79">
        <v>1</v>
      </c>
      <c r="J12" s="37">
        <v>3</v>
      </c>
      <c r="K12" s="37">
        <v>2</v>
      </c>
      <c r="L12" s="37">
        <v>3</v>
      </c>
      <c r="M12" s="37">
        <v>2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3</v>
      </c>
      <c r="T12" s="37">
        <v>2</v>
      </c>
      <c r="U12" s="37">
        <v>3</v>
      </c>
      <c r="V12" s="37">
        <v>3</v>
      </c>
      <c r="W12" s="37">
        <v>3</v>
      </c>
      <c r="X12" s="37">
        <v>3</v>
      </c>
      <c r="Y12" s="37">
        <v>1</v>
      </c>
    </row>
    <row r="13" spans="1:25" ht="24.75" customHeight="1">
      <c r="A13" s="4">
        <v>3</v>
      </c>
      <c r="B13" s="70" t="s">
        <v>53</v>
      </c>
      <c r="C13" s="71">
        <v>39</v>
      </c>
      <c r="D13" s="10"/>
      <c r="E13" s="71">
        <v>44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70" t="s">
        <v>54</v>
      </c>
      <c r="C14" s="71">
        <v>35</v>
      </c>
      <c r="D14" s="10"/>
      <c r="E14" s="71">
        <v>42</v>
      </c>
      <c r="F14" s="30"/>
      <c r="G14" s="24" t="s">
        <v>44</v>
      </c>
      <c r="H14" s="18">
        <f>AVERAGE(H11:H13)</f>
        <v>3</v>
      </c>
      <c r="I14" s="18">
        <f aca="true" t="shared" si="0" ref="I14:O14">AVERAGE(I11:I13)</f>
        <v>1</v>
      </c>
      <c r="J14" s="18">
        <f t="shared" si="0"/>
        <v>3</v>
      </c>
      <c r="K14" s="18">
        <f t="shared" si="0"/>
        <v>2</v>
      </c>
      <c r="L14" s="18">
        <f t="shared" si="0"/>
        <v>3</v>
      </c>
      <c r="M14" s="18">
        <f t="shared" si="0"/>
        <v>2</v>
      </c>
      <c r="N14" s="18">
        <f t="shared" si="0"/>
        <v>1</v>
      </c>
      <c r="O14" s="18">
        <f t="shared" si="0"/>
        <v>1</v>
      </c>
      <c r="P14" s="18"/>
      <c r="Q14" s="18">
        <f aca="true" t="shared" si="1" ref="Q14:Y14">AVERAGE(Q11:Q13)</f>
        <v>1</v>
      </c>
      <c r="R14" s="18">
        <f t="shared" si="1"/>
        <v>1</v>
      </c>
      <c r="S14" s="18">
        <f t="shared" si="1"/>
        <v>3</v>
      </c>
      <c r="T14" s="18">
        <f t="shared" si="1"/>
        <v>2</v>
      </c>
      <c r="U14" s="18">
        <f t="shared" si="1"/>
        <v>3</v>
      </c>
      <c r="V14" s="18">
        <f t="shared" si="1"/>
        <v>3</v>
      </c>
      <c r="W14" s="18">
        <f t="shared" si="1"/>
        <v>3</v>
      </c>
      <c r="X14" s="18">
        <f t="shared" si="1"/>
        <v>3</v>
      </c>
      <c r="Y14" s="18">
        <f t="shared" si="1"/>
        <v>1</v>
      </c>
    </row>
    <row r="15" spans="1:25" ht="37.5" customHeight="1">
      <c r="A15" s="4">
        <v>5</v>
      </c>
      <c r="B15" s="70" t="s">
        <v>55</v>
      </c>
      <c r="C15" s="71">
        <v>35</v>
      </c>
      <c r="D15" s="10"/>
      <c r="E15" s="71">
        <v>43</v>
      </c>
      <c r="F15" s="30"/>
      <c r="G15" s="47" t="s">
        <v>46</v>
      </c>
      <c r="H15" s="68">
        <f>(56.25*H14)/100</f>
        <v>1.6875</v>
      </c>
      <c r="I15" s="68">
        <f aca="true" t="shared" si="2" ref="I15:Y15">(56.25*I14)/100</f>
        <v>0.5625</v>
      </c>
      <c r="J15" s="68">
        <f t="shared" si="2"/>
        <v>1.6875</v>
      </c>
      <c r="K15" s="68">
        <f t="shared" si="2"/>
        <v>1.125</v>
      </c>
      <c r="L15" s="68">
        <f t="shared" si="2"/>
        <v>1.6875</v>
      </c>
      <c r="M15" s="68">
        <f t="shared" si="2"/>
        <v>1.125</v>
      </c>
      <c r="N15" s="68">
        <f>(56.25*N14)/100</f>
        <v>0.5625</v>
      </c>
      <c r="O15" s="68">
        <f t="shared" si="2"/>
        <v>0.5625</v>
      </c>
      <c r="P15" s="68"/>
      <c r="Q15" s="68">
        <f t="shared" si="2"/>
        <v>0.5625</v>
      </c>
      <c r="R15" s="68">
        <f t="shared" si="2"/>
        <v>0.5625</v>
      </c>
      <c r="S15" s="68">
        <f t="shared" si="2"/>
        <v>1.6875</v>
      </c>
      <c r="T15" s="68">
        <f t="shared" si="2"/>
        <v>1.125</v>
      </c>
      <c r="U15" s="68">
        <f t="shared" si="2"/>
        <v>1.6875</v>
      </c>
      <c r="V15" s="68">
        <f t="shared" si="2"/>
        <v>1.6875</v>
      </c>
      <c r="W15" s="68">
        <f t="shared" si="2"/>
        <v>1.6875</v>
      </c>
      <c r="X15" s="68">
        <f>(56.25*X14)/100</f>
        <v>1.6875</v>
      </c>
      <c r="Y15" s="68">
        <f t="shared" si="2"/>
        <v>0.5625</v>
      </c>
    </row>
    <row r="16" spans="1:22" ht="24.75" customHeight="1">
      <c r="A16" s="4">
        <v>6</v>
      </c>
      <c r="B16" s="70" t="s">
        <v>56</v>
      </c>
      <c r="C16" s="71">
        <v>41</v>
      </c>
      <c r="D16" s="10"/>
      <c r="E16" s="71">
        <v>41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 t="s">
        <v>57</v>
      </c>
      <c r="C17" s="71">
        <v>39</v>
      </c>
      <c r="D17" s="10"/>
      <c r="E17" s="71">
        <v>43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 t="s">
        <v>58</v>
      </c>
      <c r="C18" s="71">
        <v>35</v>
      </c>
      <c r="D18" s="10"/>
      <c r="E18" s="71">
        <v>42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 t="s">
        <v>59</v>
      </c>
      <c r="C19" s="71">
        <v>37</v>
      </c>
      <c r="D19" s="10"/>
      <c r="E19" s="71">
        <v>42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 t="s">
        <v>60</v>
      </c>
      <c r="C20" s="71">
        <v>39</v>
      </c>
      <c r="D20" s="10"/>
      <c r="E20" s="71">
        <v>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 t="s">
        <v>61</v>
      </c>
      <c r="C21" s="71">
        <v>35</v>
      </c>
      <c r="D21" s="10"/>
      <c r="E21" s="71">
        <v>42</v>
      </c>
      <c r="F21" s="31"/>
      <c r="H21" s="87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 t="s">
        <v>62</v>
      </c>
      <c r="C22" s="71">
        <v>35</v>
      </c>
      <c r="D22" s="10"/>
      <c r="E22" s="71">
        <v>42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 t="s">
        <v>63</v>
      </c>
      <c r="C23" s="71">
        <v>35</v>
      </c>
      <c r="D23" s="10"/>
      <c r="E23" s="71">
        <v>42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 t="s">
        <v>64</v>
      </c>
      <c r="C24" s="71">
        <v>35</v>
      </c>
      <c r="D24" s="10"/>
      <c r="E24" s="71">
        <v>41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 t="s">
        <v>65</v>
      </c>
      <c r="C25" s="71">
        <v>35</v>
      </c>
      <c r="D25" s="13"/>
      <c r="E25" s="71">
        <v>41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 t="s">
        <v>66</v>
      </c>
      <c r="C26" s="71">
        <v>43</v>
      </c>
      <c r="D26" s="10"/>
      <c r="E26" s="71">
        <v>44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 t="s">
        <v>67</v>
      </c>
      <c r="C27" s="71">
        <v>39</v>
      </c>
      <c r="D27" s="10"/>
      <c r="E27" s="71">
        <v>42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4">
        <v>18</v>
      </c>
      <c r="B28" s="70" t="s">
        <v>68</v>
      </c>
      <c r="C28" s="71">
        <v>35</v>
      </c>
      <c r="D28" s="10"/>
      <c r="E28" s="71">
        <v>40</v>
      </c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E1">
      <selection activeCell="H15" sqref="H15:Y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6" t="s">
        <v>0</v>
      </c>
      <c r="B2" s="136"/>
      <c r="C2" s="136"/>
      <c r="D2" s="136"/>
      <c r="E2" s="136"/>
      <c r="F2" s="27"/>
      <c r="G2" s="39" t="s">
        <v>37</v>
      </c>
      <c r="H2" s="40"/>
      <c r="I2" s="37"/>
    </row>
    <row r="3" spans="1:23" ht="43.5" customHeight="1">
      <c r="A3" s="137" t="s">
        <v>73</v>
      </c>
      <c r="B3" s="136"/>
      <c r="C3" s="136"/>
      <c r="D3" s="136"/>
      <c r="E3" s="136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50</v>
      </c>
      <c r="B4" s="136"/>
      <c r="C4" s="136"/>
      <c r="D4" s="136"/>
      <c r="E4" s="136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52" t="s">
        <v>113</v>
      </c>
      <c r="B5" s="51"/>
      <c r="C5" s="51"/>
      <c r="D5" s="51"/>
      <c r="E5" s="51"/>
      <c r="F5" s="27"/>
      <c r="G5" s="39" t="s">
        <v>31</v>
      </c>
      <c r="H5" s="35">
        <v>88.89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v>94.44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91.66499999999999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69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50</v>
      </c>
      <c r="D10" s="25">
        <f>(0.55*50)</f>
        <v>27.500000000000004</v>
      </c>
      <c r="E10" s="9">
        <v>50</v>
      </c>
      <c r="F10" s="33">
        <f>0.55*50</f>
        <v>27.500000000000004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 t="s">
        <v>51</v>
      </c>
      <c r="C11" s="71">
        <v>30</v>
      </c>
      <c r="D11" s="10">
        <f>COUNTIF(C11:C28,"&gt;="&amp;D10)</f>
        <v>16</v>
      </c>
      <c r="E11" s="71">
        <v>35</v>
      </c>
      <c r="F11" s="29">
        <f>COUNTIF(E11:E28,"&gt;="&amp;F10)</f>
        <v>17</v>
      </c>
      <c r="G11" s="23" t="s">
        <v>6</v>
      </c>
      <c r="H11" s="39">
        <v>3</v>
      </c>
      <c r="I11" s="39">
        <v>1</v>
      </c>
      <c r="J11" s="37">
        <v>3</v>
      </c>
      <c r="K11" s="37">
        <v>2</v>
      </c>
      <c r="L11" s="37">
        <v>3</v>
      </c>
      <c r="M11" s="37">
        <v>2</v>
      </c>
      <c r="N11" s="37">
        <v>1</v>
      </c>
      <c r="O11" s="37">
        <v>1</v>
      </c>
      <c r="P11" s="37">
        <v>1</v>
      </c>
      <c r="Q11" s="37">
        <v>1</v>
      </c>
      <c r="R11" s="37">
        <v>1</v>
      </c>
      <c r="S11" s="37">
        <v>3</v>
      </c>
      <c r="T11" s="37">
        <v>2</v>
      </c>
      <c r="U11" s="37">
        <v>3</v>
      </c>
      <c r="V11" s="37">
        <v>3</v>
      </c>
      <c r="W11" s="37">
        <v>3</v>
      </c>
      <c r="X11" s="37">
        <v>3</v>
      </c>
      <c r="Y11" s="37">
        <v>1</v>
      </c>
    </row>
    <row r="12" spans="1:25" ht="24.75" customHeight="1">
      <c r="A12" s="4">
        <v>2</v>
      </c>
      <c r="B12" s="70" t="s">
        <v>52</v>
      </c>
      <c r="C12" s="71">
        <v>37</v>
      </c>
      <c r="D12" s="62">
        <f>(16/18)*100</f>
        <v>88.88888888888889</v>
      </c>
      <c r="E12" s="71">
        <v>40</v>
      </c>
      <c r="F12" s="63">
        <f>(17/18)*100</f>
        <v>94.44444444444444</v>
      </c>
      <c r="G12" s="23" t="s">
        <v>7</v>
      </c>
      <c r="H12" s="79">
        <v>3</v>
      </c>
      <c r="I12" s="79">
        <v>1</v>
      </c>
      <c r="J12" s="37">
        <v>3</v>
      </c>
      <c r="K12" s="37">
        <v>2</v>
      </c>
      <c r="L12" s="37">
        <v>3</v>
      </c>
      <c r="M12" s="37">
        <v>2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3</v>
      </c>
      <c r="T12" s="37">
        <v>2</v>
      </c>
      <c r="U12" s="37">
        <v>3</v>
      </c>
      <c r="V12" s="37">
        <v>3</v>
      </c>
      <c r="W12" s="37">
        <v>3</v>
      </c>
      <c r="X12" s="37">
        <v>3</v>
      </c>
      <c r="Y12" s="37">
        <v>1</v>
      </c>
    </row>
    <row r="13" spans="1:25" ht="24.75" customHeight="1">
      <c r="A13" s="4">
        <v>3</v>
      </c>
      <c r="B13" s="70" t="s">
        <v>53</v>
      </c>
      <c r="C13" s="71">
        <v>40</v>
      </c>
      <c r="D13" s="10"/>
      <c r="E13" s="71">
        <v>41</v>
      </c>
      <c r="F13" s="30"/>
      <c r="G13" s="23"/>
      <c r="H13" s="79"/>
      <c r="I13" s="7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5.25" customHeight="1">
      <c r="A14" s="4">
        <v>4</v>
      </c>
      <c r="B14" s="70" t="s">
        <v>54</v>
      </c>
      <c r="C14" s="71">
        <v>28</v>
      </c>
      <c r="D14" s="10"/>
      <c r="E14" s="71">
        <v>33</v>
      </c>
      <c r="F14" s="30"/>
      <c r="G14" s="24" t="s">
        <v>44</v>
      </c>
      <c r="H14" s="18">
        <f>AVERAGE(H11:H13)</f>
        <v>3</v>
      </c>
      <c r="I14" s="18">
        <f aca="true" t="shared" si="0" ref="I14:O14">AVERAGE(I11:I13)</f>
        <v>1</v>
      </c>
      <c r="J14" s="18">
        <f t="shared" si="0"/>
        <v>3</v>
      </c>
      <c r="K14" s="18">
        <f t="shared" si="0"/>
        <v>2</v>
      </c>
      <c r="L14" s="18">
        <f t="shared" si="0"/>
        <v>3</v>
      </c>
      <c r="M14" s="18">
        <f t="shared" si="0"/>
        <v>2</v>
      </c>
      <c r="N14" s="18">
        <f t="shared" si="0"/>
        <v>1</v>
      </c>
      <c r="O14" s="18">
        <f t="shared" si="0"/>
        <v>1</v>
      </c>
      <c r="P14" s="18"/>
      <c r="Q14" s="18">
        <f aca="true" t="shared" si="1" ref="Q14:Y14">AVERAGE(Q11:Q13)</f>
        <v>1</v>
      </c>
      <c r="R14" s="18">
        <f t="shared" si="1"/>
        <v>1</v>
      </c>
      <c r="S14" s="18">
        <f t="shared" si="1"/>
        <v>3</v>
      </c>
      <c r="T14" s="18">
        <f t="shared" si="1"/>
        <v>2</v>
      </c>
      <c r="U14" s="18">
        <f t="shared" si="1"/>
        <v>3</v>
      </c>
      <c r="V14" s="18">
        <f t="shared" si="1"/>
        <v>3</v>
      </c>
      <c r="W14" s="18">
        <f t="shared" si="1"/>
        <v>3</v>
      </c>
      <c r="X14" s="18">
        <f t="shared" si="1"/>
        <v>3</v>
      </c>
      <c r="Y14" s="18">
        <f t="shared" si="1"/>
        <v>1</v>
      </c>
    </row>
    <row r="15" spans="1:25" ht="37.5" customHeight="1">
      <c r="A15" s="4">
        <v>5</v>
      </c>
      <c r="B15" s="70" t="s">
        <v>55</v>
      </c>
      <c r="C15" s="71">
        <v>36</v>
      </c>
      <c r="D15" s="10"/>
      <c r="E15" s="71">
        <v>39</v>
      </c>
      <c r="F15" s="30"/>
      <c r="G15" s="47" t="s">
        <v>46</v>
      </c>
      <c r="H15" s="68">
        <f>(56.25*H14)/100</f>
        <v>1.6875</v>
      </c>
      <c r="I15" s="68">
        <f aca="true" t="shared" si="2" ref="I15:Y15">(56.25*I14)/100</f>
        <v>0.5625</v>
      </c>
      <c r="J15" s="68">
        <f t="shared" si="2"/>
        <v>1.6875</v>
      </c>
      <c r="K15" s="68">
        <f t="shared" si="2"/>
        <v>1.125</v>
      </c>
      <c r="L15" s="68">
        <f t="shared" si="2"/>
        <v>1.6875</v>
      </c>
      <c r="M15" s="68">
        <f t="shared" si="2"/>
        <v>1.125</v>
      </c>
      <c r="N15" s="68">
        <f>(56.25*N14)/100</f>
        <v>0.5625</v>
      </c>
      <c r="O15" s="68">
        <f t="shared" si="2"/>
        <v>0.5625</v>
      </c>
      <c r="P15" s="68"/>
      <c r="Q15" s="68">
        <f t="shared" si="2"/>
        <v>0.5625</v>
      </c>
      <c r="R15" s="68">
        <f t="shared" si="2"/>
        <v>0.5625</v>
      </c>
      <c r="S15" s="68">
        <f t="shared" si="2"/>
        <v>1.6875</v>
      </c>
      <c r="T15" s="68">
        <f t="shared" si="2"/>
        <v>1.125</v>
      </c>
      <c r="U15" s="68">
        <f t="shared" si="2"/>
        <v>1.6875</v>
      </c>
      <c r="V15" s="68">
        <f t="shared" si="2"/>
        <v>1.6875</v>
      </c>
      <c r="W15" s="68">
        <f t="shared" si="2"/>
        <v>1.6875</v>
      </c>
      <c r="X15" s="68">
        <f>(56.25*X14)/100</f>
        <v>1.6875</v>
      </c>
      <c r="Y15" s="68">
        <f t="shared" si="2"/>
        <v>0.5625</v>
      </c>
    </row>
    <row r="16" spans="1:22" ht="24.75" customHeight="1">
      <c r="A16" s="4">
        <v>6</v>
      </c>
      <c r="B16" s="70" t="s">
        <v>56</v>
      </c>
      <c r="C16" s="71">
        <v>32</v>
      </c>
      <c r="D16" s="10"/>
      <c r="E16" s="71">
        <v>40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 t="s">
        <v>57</v>
      </c>
      <c r="C17" s="71">
        <v>38</v>
      </c>
      <c r="D17" s="10"/>
      <c r="E17" s="71">
        <v>41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 t="s">
        <v>58</v>
      </c>
      <c r="C18" s="71">
        <v>40</v>
      </c>
      <c r="D18" s="10"/>
      <c r="E18" s="71">
        <v>42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 t="s">
        <v>59</v>
      </c>
      <c r="C19" s="71">
        <v>28</v>
      </c>
      <c r="D19" s="10"/>
      <c r="E19" s="71">
        <v>35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 t="s">
        <v>60</v>
      </c>
      <c r="C20" s="71">
        <v>37</v>
      </c>
      <c r="D20" s="10"/>
      <c r="E20" s="71">
        <v>0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 t="s">
        <v>61</v>
      </c>
      <c r="C21" s="71">
        <v>42</v>
      </c>
      <c r="D21" s="10"/>
      <c r="E21" s="71">
        <v>40</v>
      </c>
      <c r="F21" s="31"/>
      <c r="H21" s="50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 t="s">
        <v>62</v>
      </c>
      <c r="C22" s="71">
        <v>39</v>
      </c>
      <c r="D22" s="10"/>
      <c r="E22" s="71">
        <v>40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 t="s">
        <v>63</v>
      </c>
      <c r="C23" s="71">
        <v>27</v>
      </c>
      <c r="D23" s="10"/>
      <c r="E23" s="71">
        <v>38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 t="s">
        <v>64</v>
      </c>
      <c r="C24" s="71">
        <v>35</v>
      </c>
      <c r="D24" s="10"/>
      <c r="E24" s="71">
        <v>37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 t="s">
        <v>65</v>
      </c>
      <c r="C25" s="71">
        <v>28</v>
      </c>
      <c r="D25" s="13"/>
      <c r="E25" s="71">
        <v>35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 t="s">
        <v>66</v>
      </c>
      <c r="C26" s="71">
        <v>41</v>
      </c>
      <c r="D26" s="10"/>
      <c r="E26" s="71">
        <v>41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 t="s">
        <v>67</v>
      </c>
      <c r="C27" s="71">
        <v>31</v>
      </c>
      <c r="D27" s="10"/>
      <c r="E27" s="71">
        <v>38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1:24" ht="24.75" customHeight="1">
      <c r="A28" s="4">
        <v>18</v>
      </c>
      <c r="B28" s="70" t="s">
        <v>68</v>
      </c>
      <c r="C28" s="71">
        <v>27</v>
      </c>
      <c r="D28" s="10"/>
      <c r="E28" s="71">
        <v>32</v>
      </c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O3:W7"/>
    <mergeCell ref="G1:M1"/>
    <mergeCell ref="I21:J21"/>
    <mergeCell ref="A2:E2"/>
    <mergeCell ref="A3:E3"/>
    <mergeCell ref="A4:E4"/>
    <mergeCell ref="A1:E1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4"/>
  <sheetViews>
    <sheetView zoomScale="53" zoomScaleNormal="53" zoomScalePageLayoutView="0" workbookViewId="0" topLeftCell="C4">
      <selection activeCell="F11" sqref="F11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26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0.851562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2" t="s">
        <v>28</v>
      </c>
      <c r="B1" s="133"/>
      <c r="C1" s="133"/>
      <c r="D1" s="133"/>
      <c r="E1" s="134"/>
      <c r="F1" s="26"/>
      <c r="G1" s="135"/>
      <c r="H1" s="135"/>
      <c r="I1" s="135"/>
      <c r="J1" s="135"/>
      <c r="K1" s="135"/>
      <c r="L1" s="135"/>
      <c r="M1" s="135"/>
    </row>
    <row r="2" spans="1:9" ht="19.5" customHeight="1">
      <c r="A2" s="137" t="s">
        <v>0</v>
      </c>
      <c r="B2" s="137"/>
      <c r="C2" s="137"/>
      <c r="D2" s="137"/>
      <c r="E2" s="137"/>
      <c r="F2" s="27"/>
      <c r="G2" s="39" t="s">
        <v>37</v>
      </c>
      <c r="H2" s="40"/>
      <c r="I2" s="37"/>
    </row>
    <row r="3" spans="1:23" ht="43.5" customHeight="1">
      <c r="A3" s="137" t="s">
        <v>114</v>
      </c>
      <c r="B3" s="137"/>
      <c r="C3" s="137"/>
      <c r="D3" s="137"/>
      <c r="E3" s="137"/>
      <c r="F3" s="27"/>
      <c r="G3" s="39" t="s">
        <v>39</v>
      </c>
      <c r="H3" s="40"/>
      <c r="I3" s="49" t="s">
        <v>47</v>
      </c>
      <c r="K3" s="42" t="s">
        <v>42</v>
      </c>
      <c r="L3" s="42" t="s">
        <v>48</v>
      </c>
      <c r="N3" s="42" t="s">
        <v>43</v>
      </c>
      <c r="O3" s="138" t="s">
        <v>27</v>
      </c>
      <c r="P3" s="138"/>
      <c r="Q3" s="138"/>
      <c r="R3" s="138"/>
      <c r="S3" s="138"/>
      <c r="T3" s="138"/>
      <c r="U3" s="138"/>
      <c r="V3" s="138"/>
      <c r="W3" s="138"/>
    </row>
    <row r="4" spans="1:23" ht="32.25" customHeight="1">
      <c r="A4" s="137" t="s">
        <v>115</v>
      </c>
      <c r="B4" s="137"/>
      <c r="C4" s="137"/>
      <c r="D4" s="137"/>
      <c r="E4" s="137"/>
      <c r="F4" s="27"/>
      <c r="G4" s="39" t="s">
        <v>38</v>
      </c>
      <c r="H4" s="40"/>
      <c r="I4" s="37"/>
      <c r="K4" s="43" t="s">
        <v>33</v>
      </c>
      <c r="L4" s="43">
        <v>3</v>
      </c>
      <c r="N4" s="64">
        <v>3</v>
      </c>
      <c r="O4" s="138"/>
      <c r="P4" s="138"/>
      <c r="Q4" s="138"/>
      <c r="R4" s="138"/>
      <c r="S4" s="138"/>
      <c r="T4" s="138"/>
      <c r="U4" s="138"/>
      <c r="V4" s="138"/>
      <c r="W4" s="138"/>
    </row>
    <row r="5" spans="1:23" ht="20.25" customHeight="1">
      <c r="A5" s="86" t="s">
        <v>116</v>
      </c>
      <c r="B5" s="86"/>
      <c r="C5" s="86"/>
      <c r="D5" s="86"/>
      <c r="E5" s="86"/>
      <c r="F5" s="27"/>
      <c r="G5" s="39" t="s">
        <v>31</v>
      </c>
      <c r="H5" s="35">
        <v>88.23529411764706</v>
      </c>
      <c r="I5" s="37"/>
      <c r="K5" s="44" t="s">
        <v>34</v>
      </c>
      <c r="L5" s="44">
        <v>2</v>
      </c>
      <c r="N5" s="65">
        <v>2</v>
      </c>
      <c r="O5" s="138"/>
      <c r="P5" s="138"/>
      <c r="Q5" s="138"/>
      <c r="R5" s="138"/>
      <c r="S5" s="138"/>
      <c r="T5" s="138"/>
      <c r="U5" s="138"/>
      <c r="V5" s="138"/>
      <c r="W5" s="138"/>
    </row>
    <row r="6" spans="2:23" ht="48.75" customHeight="1">
      <c r="B6" s="22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39" t="s">
        <v>32</v>
      </c>
      <c r="H6" s="34">
        <f>(2/17)*100</f>
        <v>11.76470588235294</v>
      </c>
      <c r="I6" s="37"/>
      <c r="K6" s="45" t="s">
        <v>35</v>
      </c>
      <c r="L6" s="45">
        <v>1</v>
      </c>
      <c r="N6" s="66">
        <v>1</v>
      </c>
      <c r="O6" s="138"/>
      <c r="P6" s="138"/>
      <c r="Q6" s="138"/>
      <c r="R6" s="138"/>
      <c r="S6" s="138"/>
      <c r="T6" s="138"/>
      <c r="U6" s="138"/>
      <c r="V6" s="138"/>
      <c r="W6" s="138"/>
    </row>
    <row r="7" spans="2:23" ht="42.75" customHeight="1">
      <c r="B7" s="5" t="s">
        <v>2</v>
      </c>
      <c r="C7" s="21" t="s">
        <v>10</v>
      </c>
      <c r="D7" s="21"/>
      <c r="E7" s="7" t="s">
        <v>10</v>
      </c>
      <c r="F7" s="7"/>
      <c r="G7" s="38" t="s">
        <v>45</v>
      </c>
      <c r="H7" s="48">
        <f>AVERAGE(H5:H6)</f>
        <v>50</v>
      </c>
      <c r="I7" s="41">
        <v>0.6</v>
      </c>
      <c r="K7" s="46" t="s">
        <v>36</v>
      </c>
      <c r="L7" s="46">
        <v>0</v>
      </c>
      <c r="N7" s="67"/>
      <c r="O7" s="138"/>
      <c r="P7" s="138"/>
      <c r="Q7" s="138"/>
      <c r="R7" s="138"/>
      <c r="S7" s="138"/>
      <c r="T7" s="138"/>
      <c r="U7" s="138"/>
      <c r="V7" s="138"/>
      <c r="W7" s="138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8" t="s">
        <v>40</v>
      </c>
      <c r="H8" s="39" t="s">
        <v>137</v>
      </c>
      <c r="I8" s="37"/>
    </row>
    <row r="9" spans="2:23" ht="24.75" customHeight="1">
      <c r="B9" s="5" t="s">
        <v>5</v>
      </c>
      <c r="C9" s="15" t="s">
        <v>30</v>
      </c>
      <c r="D9" s="15"/>
      <c r="E9" s="15" t="s">
        <v>30</v>
      </c>
      <c r="F9" s="28"/>
      <c r="H9" s="36"/>
      <c r="I9" s="36"/>
      <c r="W9" s="19"/>
    </row>
    <row r="10" spans="1:25" s="2" customFormat="1" ht="24.75" customHeight="1">
      <c r="A10" s="8"/>
      <c r="B10" s="5" t="s">
        <v>8</v>
      </c>
      <c r="C10" s="7">
        <v>30</v>
      </c>
      <c r="D10" s="25">
        <f>(0.55*30)</f>
        <v>16.5</v>
      </c>
      <c r="E10" s="9">
        <v>70</v>
      </c>
      <c r="F10" s="33">
        <f>0.55*70</f>
        <v>38.5</v>
      </c>
      <c r="G10" s="20"/>
      <c r="H10" s="77" t="s">
        <v>11</v>
      </c>
      <c r="I10" s="77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19</v>
      </c>
      <c r="P10" s="12" t="s">
        <v>20</v>
      </c>
      <c r="Q10" s="12" t="s">
        <v>21</v>
      </c>
      <c r="R10" s="12" t="s">
        <v>26</v>
      </c>
      <c r="S10" s="12" t="s">
        <v>22</v>
      </c>
      <c r="T10" s="12" t="s">
        <v>70</v>
      </c>
      <c r="U10" s="12" t="s">
        <v>71</v>
      </c>
      <c r="V10" s="12" t="s">
        <v>72</v>
      </c>
      <c r="W10" s="78" t="s">
        <v>23</v>
      </c>
      <c r="X10" s="78" t="s">
        <v>24</v>
      </c>
      <c r="Y10" s="78" t="s">
        <v>25</v>
      </c>
    </row>
    <row r="11" spans="1:25" ht="24.75" customHeight="1">
      <c r="A11" s="4">
        <v>1</v>
      </c>
      <c r="B11" s="70">
        <v>192105240001</v>
      </c>
      <c r="C11" s="91">
        <v>19</v>
      </c>
      <c r="D11" s="10">
        <f>COUNTIF(C11:C27,"&gt;="&amp;D10)</f>
        <v>15</v>
      </c>
      <c r="E11" s="91">
        <v>19</v>
      </c>
      <c r="F11" s="29">
        <f>COUNTIF(E11:E27,"&gt;="&amp;F10)</f>
        <v>2</v>
      </c>
      <c r="G11" s="23" t="s">
        <v>6</v>
      </c>
      <c r="H11" s="92">
        <v>3</v>
      </c>
      <c r="I11" s="93"/>
      <c r="J11" s="94">
        <v>1</v>
      </c>
      <c r="K11" s="1">
        <v>2</v>
      </c>
      <c r="L11" s="94"/>
      <c r="M11" s="94">
        <v>3</v>
      </c>
      <c r="N11" s="94"/>
      <c r="O11" s="94">
        <v>1</v>
      </c>
      <c r="P11" s="94">
        <v>3</v>
      </c>
      <c r="Q11" s="94">
        <v>1</v>
      </c>
      <c r="R11" s="94"/>
      <c r="S11" s="94">
        <v>1</v>
      </c>
      <c r="T11" s="94"/>
      <c r="U11" s="94"/>
      <c r="V11" s="94">
        <v>1</v>
      </c>
      <c r="W11" s="37">
        <v>2</v>
      </c>
      <c r="X11" s="37">
        <v>2</v>
      </c>
      <c r="Y11" s="37">
        <v>1</v>
      </c>
    </row>
    <row r="12" spans="1:25" ht="24.75" customHeight="1">
      <c r="A12" s="4">
        <v>2</v>
      </c>
      <c r="B12" s="70">
        <v>192105240002</v>
      </c>
      <c r="C12" s="91">
        <v>22</v>
      </c>
      <c r="D12" s="62">
        <f>(15/17)*100</f>
        <v>88.23529411764706</v>
      </c>
      <c r="E12" s="91">
        <v>32</v>
      </c>
      <c r="F12" s="63">
        <f>(2/17)*100</f>
        <v>11.76470588235294</v>
      </c>
      <c r="G12" s="23" t="s">
        <v>7</v>
      </c>
      <c r="H12" s="18">
        <v>3</v>
      </c>
      <c r="I12" s="95"/>
      <c r="J12" s="96">
        <v>2</v>
      </c>
      <c r="K12" s="94">
        <v>2</v>
      </c>
      <c r="L12" s="96"/>
      <c r="M12" s="96">
        <v>2</v>
      </c>
      <c r="N12" s="96">
        <v>1</v>
      </c>
      <c r="O12" s="96">
        <v>2</v>
      </c>
      <c r="P12" s="96"/>
      <c r="Q12" s="96"/>
      <c r="R12" s="96"/>
      <c r="S12" s="96">
        <v>1</v>
      </c>
      <c r="T12" s="96"/>
      <c r="U12" s="96">
        <v>1</v>
      </c>
      <c r="V12" s="96">
        <v>1</v>
      </c>
      <c r="W12" s="37">
        <v>2</v>
      </c>
      <c r="X12" s="37">
        <v>2</v>
      </c>
      <c r="Y12" s="37">
        <v>1</v>
      </c>
    </row>
    <row r="13" spans="1:25" ht="24.75" customHeight="1">
      <c r="A13" s="4">
        <v>3</v>
      </c>
      <c r="B13" s="70">
        <v>192105240003</v>
      </c>
      <c r="C13" s="91">
        <v>23</v>
      </c>
      <c r="D13" s="10"/>
      <c r="E13" s="91">
        <v>30</v>
      </c>
      <c r="F13" s="30"/>
      <c r="G13" s="23" t="s">
        <v>9</v>
      </c>
      <c r="H13" s="18"/>
      <c r="I13" s="95">
        <v>1</v>
      </c>
      <c r="J13" s="96">
        <v>2</v>
      </c>
      <c r="K13" s="96">
        <v>2</v>
      </c>
      <c r="L13" s="96"/>
      <c r="M13" s="96">
        <v>2</v>
      </c>
      <c r="N13" s="96">
        <v>1</v>
      </c>
      <c r="O13" s="96">
        <v>1</v>
      </c>
      <c r="P13" s="96"/>
      <c r="Q13" s="96">
        <v>1</v>
      </c>
      <c r="R13" s="96"/>
      <c r="S13" s="96">
        <v>1</v>
      </c>
      <c r="T13" s="96"/>
      <c r="U13" s="96"/>
      <c r="V13" s="96">
        <v>1</v>
      </c>
      <c r="W13" s="37"/>
      <c r="X13" s="37"/>
      <c r="Y13" s="37"/>
    </row>
    <row r="14" spans="1:25" ht="35.25" customHeight="1">
      <c r="A14" s="4">
        <v>4</v>
      </c>
      <c r="B14" s="70">
        <v>192105240004</v>
      </c>
      <c r="C14" s="91">
        <v>12</v>
      </c>
      <c r="D14" s="10"/>
      <c r="E14" s="91">
        <v>16</v>
      </c>
      <c r="F14" s="30"/>
      <c r="G14" s="24" t="s">
        <v>44</v>
      </c>
      <c r="H14" s="18">
        <f>AVERAGE(H11:H13)</f>
        <v>3</v>
      </c>
      <c r="I14" s="18">
        <f aca="true" t="shared" si="0" ref="I14:Y14">AVERAGE(I11:I13)</f>
        <v>1</v>
      </c>
      <c r="J14" s="18">
        <f t="shared" si="0"/>
        <v>1.6666666666666667</v>
      </c>
      <c r="K14" s="18">
        <f>AVERAGE(K11:K13)</f>
        <v>2</v>
      </c>
      <c r="L14" s="18"/>
      <c r="M14" s="18">
        <f t="shared" si="0"/>
        <v>2.3333333333333335</v>
      </c>
      <c r="N14" s="18">
        <f t="shared" si="0"/>
        <v>1</v>
      </c>
      <c r="O14" s="18">
        <f>AVERAGE(O11:O13)</f>
        <v>1.3333333333333333</v>
      </c>
      <c r="P14" s="18">
        <f>AVERAGE(P11:P13)</f>
        <v>3</v>
      </c>
      <c r="Q14" s="18">
        <f t="shared" si="0"/>
        <v>1</v>
      </c>
      <c r="R14" s="18"/>
      <c r="S14" s="18">
        <f t="shared" si="0"/>
        <v>1</v>
      </c>
      <c r="T14" s="18"/>
      <c r="U14" s="18">
        <f t="shared" si="0"/>
        <v>1</v>
      </c>
      <c r="V14" s="18">
        <f t="shared" si="0"/>
        <v>1</v>
      </c>
      <c r="W14" s="18">
        <f t="shared" si="0"/>
        <v>2</v>
      </c>
      <c r="X14" s="18">
        <f t="shared" si="0"/>
        <v>2</v>
      </c>
      <c r="Y14" s="18">
        <f t="shared" si="0"/>
        <v>1</v>
      </c>
    </row>
    <row r="15" spans="1:25" ht="37.5" customHeight="1">
      <c r="A15" s="4">
        <v>5</v>
      </c>
      <c r="B15" s="70">
        <v>192105240005</v>
      </c>
      <c r="C15" s="91">
        <v>23</v>
      </c>
      <c r="D15" s="10"/>
      <c r="E15" s="91">
        <v>42</v>
      </c>
      <c r="F15" s="30"/>
      <c r="G15" s="47" t="s">
        <v>46</v>
      </c>
      <c r="H15" s="68">
        <f>(56.25*H14)/100</f>
        <v>1.6875</v>
      </c>
      <c r="I15" s="68">
        <f aca="true" t="shared" si="1" ref="I15:Y15">(56.25*I14)/100</f>
        <v>0.5625</v>
      </c>
      <c r="J15" s="68">
        <f t="shared" si="1"/>
        <v>0.9375</v>
      </c>
      <c r="K15" s="68">
        <f t="shared" si="1"/>
        <v>1.125</v>
      </c>
      <c r="L15" s="68">
        <f t="shared" si="1"/>
        <v>0</v>
      </c>
      <c r="M15" s="68">
        <f t="shared" si="1"/>
        <v>1.3125</v>
      </c>
      <c r="N15" s="68">
        <f>(56.25*N14)/100</f>
        <v>0.5625</v>
      </c>
      <c r="O15" s="68">
        <f t="shared" si="1"/>
        <v>0.75</v>
      </c>
      <c r="P15" s="68">
        <f t="shared" si="1"/>
        <v>1.6875</v>
      </c>
      <c r="Q15" s="68">
        <f t="shared" si="1"/>
        <v>0.5625</v>
      </c>
      <c r="R15" s="68">
        <f t="shared" si="1"/>
        <v>0</v>
      </c>
      <c r="S15" s="68">
        <f t="shared" si="1"/>
        <v>0.5625</v>
      </c>
      <c r="T15" s="68">
        <f t="shared" si="1"/>
        <v>0</v>
      </c>
      <c r="U15" s="68">
        <f t="shared" si="1"/>
        <v>0.5625</v>
      </c>
      <c r="V15" s="68">
        <f t="shared" si="1"/>
        <v>0.5625</v>
      </c>
      <c r="W15" s="68">
        <f t="shared" si="1"/>
        <v>1.125</v>
      </c>
      <c r="X15" s="68">
        <f>(56.25*X14)/100</f>
        <v>1.125</v>
      </c>
      <c r="Y15" s="68">
        <f t="shared" si="1"/>
        <v>0.5625</v>
      </c>
    </row>
    <row r="16" spans="1:22" ht="24.75" customHeight="1">
      <c r="A16" s="4">
        <v>6</v>
      </c>
      <c r="B16" s="70">
        <v>192105240006</v>
      </c>
      <c r="C16" s="91">
        <v>21</v>
      </c>
      <c r="D16" s="10"/>
      <c r="E16" s="91">
        <v>31</v>
      </c>
      <c r="F16" s="30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40.5" customHeight="1">
      <c r="A17" s="4">
        <v>7</v>
      </c>
      <c r="B17" s="70">
        <v>192105240007</v>
      </c>
      <c r="C17" s="91">
        <v>25</v>
      </c>
      <c r="D17" s="10"/>
      <c r="E17" s="91">
        <v>36</v>
      </c>
      <c r="F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24.75" customHeight="1">
      <c r="A18" s="4">
        <v>8</v>
      </c>
      <c r="B18" s="70">
        <v>192105240008</v>
      </c>
      <c r="C18" s="91">
        <v>24</v>
      </c>
      <c r="D18" s="10"/>
      <c r="E18" s="91">
        <v>30</v>
      </c>
      <c r="F18" s="31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4"/>
      <c r="R18" s="14"/>
      <c r="S18" s="14"/>
      <c r="T18" s="14"/>
      <c r="U18" s="14"/>
      <c r="V18" s="14"/>
      <c r="W18" s="14"/>
    </row>
    <row r="19" spans="1:23" ht="24.75" customHeight="1">
      <c r="A19" s="4">
        <v>9</v>
      </c>
      <c r="B19" s="70">
        <v>192105240009</v>
      </c>
      <c r="C19" s="91">
        <v>19</v>
      </c>
      <c r="D19" s="10"/>
      <c r="E19" s="91">
        <v>31</v>
      </c>
      <c r="F19" s="31"/>
      <c r="G19" s="8"/>
      <c r="H19" s="19"/>
      <c r="I19" s="19"/>
      <c r="J19" s="19"/>
      <c r="K19" s="2"/>
      <c r="L19" s="2"/>
      <c r="M19" s="2"/>
      <c r="N19" s="2"/>
      <c r="O19" s="2"/>
      <c r="P19" s="2"/>
      <c r="W19" s="14"/>
    </row>
    <row r="20" spans="1:16" ht="24.75" customHeight="1">
      <c r="A20" s="4">
        <v>10</v>
      </c>
      <c r="B20" s="70">
        <v>192105240011</v>
      </c>
      <c r="C20" s="91">
        <v>23</v>
      </c>
      <c r="D20" s="10"/>
      <c r="E20" s="91">
        <v>32</v>
      </c>
      <c r="F20" s="31"/>
      <c r="G20" s="8"/>
      <c r="H20" s="2"/>
      <c r="I20" s="61"/>
      <c r="J20" s="54"/>
      <c r="K20" s="54"/>
      <c r="L20" s="2"/>
      <c r="M20" s="2"/>
      <c r="N20" s="2"/>
      <c r="O20" s="2"/>
      <c r="P20" s="2"/>
    </row>
    <row r="21" spans="1:17" ht="31.5" customHeight="1">
      <c r="A21" s="4">
        <v>11</v>
      </c>
      <c r="B21" s="70">
        <v>192105240012</v>
      </c>
      <c r="C21" s="91">
        <v>21</v>
      </c>
      <c r="D21" s="10"/>
      <c r="E21" s="91">
        <v>22</v>
      </c>
      <c r="F21" s="31"/>
      <c r="H21" s="84"/>
      <c r="I21" s="131"/>
      <c r="J21" s="131"/>
      <c r="M21" s="36"/>
      <c r="N21" s="36"/>
      <c r="O21" s="36"/>
      <c r="P21" s="36"/>
      <c r="Q21" s="36"/>
    </row>
    <row r="22" spans="1:17" ht="24.75" customHeight="1">
      <c r="A22" s="4">
        <v>12</v>
      </c>
      <c r="B22" s="70">
        <v>192105240013</v>
      </c>
      <c r="C22" s="91">
        <v>21</v>
      </c>
      <c r="D22" s="10"/>
      <c r="E22" s="91">
        <v>20</v>
      </c>
      <c r="F22" s="31"/>
      <c r="H22" s="56"/>
      <c r="I22" s="69"/>
      <c r="J22" s="69"/>
      <c r="M22" s="36"/>
      <c r="N22" s="36"/>
      <c r="O22" s="36"/>
      <c r="P22" s="36"/>
      <c r="Q22" s="36"/>
    </row>
    <row r="23" spans="1:24" ht="24.75" customHeight="1">
      <c r="A23" s="4">
        <v>13</v>
      </c>
      <c r="B23" s="70">
        <v>192105240014</v>
      </c>
      <c r="C23" s="91">
        <v>16</v>
      </c>
      <c r="D23" s="10"/>
      <c r="E23" s="91">
        <v>23</v>
      </c>
      <c r="F23" s="31"/>
      <c r="H23" s="53"/>
      <c r="I23" s="19"/>
      <c r="J23" s="19"/>
      <c r="K23" s="19"/>
      <c r="L23" s="19"/>
      <c r="M23" s="19"/>
      <c r="N23" s="54"/>
      <c r="O23" s="54"/>
      <c r="P23" s="54"/>
      <c r="Q23" s="54"/>
      <c r="R23" s="54"/>
      <c r="S23" s="19"/>
      <c r="T23" s="19"/>
      <c r="U23" s="19"/>
      <c r="V23" s="19"/>
      <c r="W23" s="19"/>
      <c r="X23" s="19"/>
    </row>
    <row r="24" spans="1:24" ht="24.75" customHeight="1">
      <c r="A24" s="4">
        <v>14</v>
      </c>
      <c r="B24" s="70">
        <v>192105240015</v>
      </c>
      <c r="C24" s="91">
        <v>18</v>
      </c>
      <c r="D24" s="10"/>
      <c r="E24" s="91">
        <v>20</v>
      </c>
      <c r="F24" s="3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9"/>
      <c r="X24" s="19"/>
    </row>
    <row r="25" spans="1:24" ht="24.75" customHeight="1">
      <c r="A25" s="4">
        <v>15</v>
      </c>
      <c r="B25" s="70">
        <v>192105240016</v>
      </c>
      <c r="C25" s="91">
        <v>25</v>
      </c>
      <c r="D25" s="13"/>
      <c r="E25" s="91">
        <v>51</v>
      </c>
      <c r="F25" s="32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9"/>
      <c r="X25" s="19"/>
    </row>
    <row r="26" spans="1:24" ht="24.75" customHeight="1">
      <c r="A26" s="4">
        <v>16</v>
      </c>
      <c r="B26" s="70">
        <v>192105240017</v>
      </c>
      <c r="C26" s="91">
        <v>19</v>
      </c>
      <c r="D26" s="10"/>
      <c r="E26" s="91">
        <v>25</v>
      </c>
      <c r="F26" s="31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9"/>
      <c r="X26" s="19"/>
    </row>
    <row r="27" spans="1:24" ht="24.75" customHeight="1">
      <c r="A27" s="4">
        <v>17</v>
      </c>
      <c r="B27" s="70">
        <v>192105240018</v>
      </c>
      <c r="C27" s="91">
        <v>19</v>
      </c>
      <c r="D27" s="10"/>
      <c r="E27" s="91">
        <v>0</v>
      </c>
      <c r="F27" s="31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9"/>
      <c r="X27" s="19"/>
    </row>
    <row r="28" spans="2:24" ht="24.75" customHeight="1">
      <c r="B28" s="70"/>
      <c r="C28" s="71"/>
      <c r="D28" s="10"/>
      <c r="E28" s="71"/>
      <c r="F28" s="31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9"/>
      <c r="X28" s="19"/>
    </row>
    <row r="29" spans="1:24" ht="24.75" customHeight="1">
      <c r="A29" s="72"/>
      <c r="B29" s="73"/>
      <c r="C29" s="74"/>
      <c r="D29" s="74"/>
      <c r="E29" s="74"/>
      <c r="F29" s="7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9"/>
      <c r="X29" s="19"/>
    </row>
    <row r="30" spans="1:24" ht="24.75" customHeight="1">
      <c r="A30" s="72"/>
      <c r="B30" s="73"/>
      <c r="C30" s="74"/>
      <c r="D30" s="74"/>
      <c r="E30" s="74"/>
      <c r="F30" s="7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9"/>
      <c r="X30" s="19"/>
    </row>
    <row r="31" spans="1:24" ht="24.75" customHeight="1">
      <c r="A31" s="72"/>
      <c r="B31" s="73"/>
      <c r="C31" s="74"/>
      <c r="D31" s="74"/>
      <c r="E31" s="74"/>
      <c r="F31" s="7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9"/>
      <c r="X31" s="19"/>
    </row>
    <row r="32" spans="1:24" ht="24.75" customHeight="1">
      <c r="A32" s="72"/>
      <c r="B32" s="73"/>
      <c r="C32" s="74"/>
      <c r="D32" s="74"/>
      <c r="E32" s="74"/>
      <c r="F32" s="7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9"/>
      <c r="X32" s="19"/>
    </row>
    <row r="33" spans="1:24" ht="24.75" customHeight="1">
      <c r="A33" s="72"/>
      <c r="B33" s="73"/>
      <c r="C33" s="74"/>
      <c r="D33" s="74"/>
      <c r="E33" s="74"/>
      <c r="F33" s="7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9"/>
      <c r="X33" s="19"/>
    </row>
    <row r="34" spans="1:24" ht="24.75" customHeight="1">
      <c r="A34" s="72"/>
      <c r="B34" s="73"/>
      <c r="C34" s="74"/>
      <c r="D34" s="74"/>
      <c r="E34" s="74"/>
      <c r="F34" s="7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9"/>
    </row>
    <row r="35" spans="1:24" ht="24.75" customHeight="1">
      <c r="A35" s="72"/>
      <c r="B35" s="73"/>
      <c r="C35" s="74"/>
      <c r="D35" s="74"/>
      <c r="E35" s="74"/>
      <c r="F35" s="75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19"/>
      <c r="X35" s="19"/>
    </row>
    <row r="36" spans="1:24" ht="24.75" customHeight="1">
      <c r="A36" s="72"/>
      <c r="B36" s="73"/>
      <c r="C36" s="74"/>
      <c r="D36" s="74"/>
      <c r="E36" s="74"/>
      <c r="F36" s="75"/>
      <c r="G36" s="5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4.75" customHeight="1">
      <c r="A37" s="72"/>
      <c r="B37" s="73"/>
      <c r="C37" s="74"/>
      <c r="D37" s="74"/>
      <c r="E37" s="74"/>
      <c r="F37" s="75"/>
      <c r="G37" s="5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24.75" customHeight="1">
      <c r="A38" s="72"/>
      <c r="B38" s="73"/>
      <c r="C38" s="74"/>
      <c r="D38" s="74"/>
      <c r="E38" s="74"/>
      <c r="F38" s="7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9"/>
      <c r="X38" s="19"/>
    </row>
    <row r="39" spans="1:24" ht="24.75" customHeight="1">
      <c r="A39" s="72"/>
      <c r="B39" s="73"/>
      <c r="C39" s="74"/>
      <c r="D39" s="74"/>
      <c r="E39" s="74"/>
      <c r="F39" s="7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9"/>
      <c r="X39" s="19"/>
    </row>
    <row r="40" spans="1:24" ht="24.75" customHeight="1">
      <c r="A40" s="72"/>
      <c r="B40" s="73"/>
      <c r="C40" s="74"/>
      <c r="D40" s="74"/>
      <c r="E40" s="74"/>
      <c r="F40" s="7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9"/>
      <c r="X40" s="19"/>
    </row>
    <row r="41" spans="1:24" ht="24.75" customHeight="1">
      <c r="A41" s="72"/>
      <c r="B41" s="73"/>
      <c r="C41" s="74"/>
      <c r="D41" s="74"/>
      <c r="E41" s="74"/>
      <c r="F41" s="7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9"/>
      <c r="X41" s="19"/>
    </row>
    <row r="42" spans="1:24" ht="24.75" customHeight="1">
      <c r="A42" s="72"/>
      <c r="B42" s="73"/>
      <c r="C42" s="74"/>
      <c r="D42" s="74"/>
      <c r="E42" s="74"/>
      <c r="F42" s="7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9"/>
      <c r="X42" s="19"/>
    </row>
    <row r="43" spans="1:24" ht="24.75" customHeight="1">
      <c r="A43" s="72"/>
      <c r="B43" s="73"/>
      <c r="C43" s="74"/>
      <c r="D43" s="74"/>
      <c r="E43" s="74"/>
      <c r="F43" s="7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9"/>
      <c r="X43" s="19"/>
    </row>
    <row r="44" spans="1:24" ht="24.75" customHeight="1">
      <c r="A44" s="72"/>
      <c r="B44" s="73"/>
      <c r="C44" s="74"/>
      <c r="D44" s="74"/>
      <c r="E44" s="74"/>
      <c r="F44" s="7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9"/>
      <c r="X44" s="19"/>
    </row>
    <row r="45" spans="1:24" ht="24.75" customHeight="1">
      <c r="A45" s="72"/>
      <c r="B45" s="73"/>
      <c r="C45" s="74"/>
      <c r="D45" s="74"/>
      <c r="E45" s="74"/>
      <c r="F45" s="7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19"/>
      <c r="X45" s="19"/>
    </row>
    <row r="46" spans="1:24" ht="24.75" customHeight="1">
      <c r="A46" s="72"/>
      <c r="B46" s="73"/>
      <c r="C46" s="74"/>
      <c r="D46" s="74"/>
      <c r="E46" s="74"/>
      <c r="F46" s="7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9"/>
      <c r="X46" s="19"/>
    </row>
    <row r="47" spans="1:24" ht="24.75" customHeight="1">
      <c r="A47" s="72"/>
      <c r="B47" s="73"/>
      <c r="C47" s="74"/>
      <c r="D47" s="74"/>
      <c r="E47" s="74"/>
      <c r="F47" s="7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9"/>
      <c r="X47" s="19"/>
    </row>
    <row r="48" spans="1:24" ht="24.75" customHeight="1">
      <c r="A48" s="72"/>
      <c r="B48" s="73"/>
      <c r="C48" s="74"/>
      <c r="D48" s="74"/>
      <c r="E48" s="74"/>
      <c r="F48" s="7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9"/>
      <c r="X48" s="19"/>
    </row>
    <row r="49" spans="1:24" ht="24.75" customHeight="1">
      <c r="A49" s="72"/>
      <c r="B49" s="73"/>
      <c r="C49" s="74"/>
      <c r="D49" s="74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9"/>
      <c r="X49" s="19"/>
    </row>
    <row r="50" spans="1:24" ht="24.75" customHeight="1">
      <c r="A50" s="72"/>
      <c r="B50" s="73"/>
      <c r="C50" s="74"/>
      <c r="D50" s="74"/>
      <c r="E50" s="74"/>
      <c r="F50" s="75"/>
      <c r="G50" s="5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24.75" customHeight="1">
      <c r="A51" s="72"/>
      <c r="B51" s="73"/>
      <c r="C51" s="74"/>
      <c r="D51" s="74"/>
      <c r="E51" s="74"/>
      <c r="F51" s="75"/>
      <c r="G51" s="5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24.75" customHeight="1">
      <c r="A52" s="72"/>
      <c r="B52" s="73"/>
      <c r="C52" s="73"/>
      <c r="D52" s="73"/>
      <c r="E52" s="73"/>
      <c r="F52" s="7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9"/>
      <c r="X52" s="19"/>
    </row>
    <row r="53" spans="1:24" ht="24.75" customHeight="1">
      <c r="A53" s="72"/>
      <c r="B53" s="73"/>
      <c r="C53" s="73"/>
      <c r="D53" s="73"/>
      <c r="E53" s="73"/>
      <c r="F53" s="76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9"/>
      <c r="X53" s="19"/>
    </row>
    <row r="54" spans="1:24" ht="24.75" customHeight="1">
      <c r="A54" s="72"/>
      <c r="B54" s="73"/>
      <c r="C54" s="74"/>
      <c r="D54" s="74"/>
      <c r="E54" s="74"/>
      <c r="F54" s="7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9"/>
      <c r="X54" s="19"/>
    </row>
    <row r="55" spans="1:24" ht="24.75" customHeight="1">
      <c r="A55" s="72"/>
      <c r="B55" s="73"/>
      <c r="C55" s="74"/>
      <c r="D55" s="74"/>
      <c r="E55" s="74"/>
      <c r="F55" s="7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9"/>
      <c r="X55" s="19"/>
    </row>
    <row r="56" spans="1:24" ht="24.75" customHeight="1">
      <c r="A56" s="72"/>
      <c r="B56" s="73"/>
      <c r="C56" s="74"/>
      <c r="D56" s="74"/>
      <c r="E56" s="74"/>
      <c r="F56" s="7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9"/>
      <c r="X56" s="19"/>
    </row>
    <row r="57" spans="1:24" ht="24.75" customHeight="1">
      <c r="A57" s="72"/>
      <c r="B57" s="73"/>
      <c r="C57" s="74"/>
      <c r="D57" s="74"/>
      <c r="E57" s="74"/>
      <c r="F57" s="7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9"/>
      <c r="X57" s="19"/>
    </row>
    <row r="58" spans="1:24" ht="24.75" customHeight="1">
      <c r="A58" s="72"/>
      <c r="B58" s="73"/>
      <c r="C58" s="74"/>
      <c r="D58" s="74"/>
      <c r="E58" s="74"/>
      <c r="F58" s="7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9"/>
      <c r="X58" s="19"/>
    </row>
    <row r="59" spans="1:24" ht="24.75" customHeight="1">
      <c r="A59" s="72"/>
      <c r="B59" s="73"/>
      <c r="C59" s="74"/>
      <c r="D59" s="74"/>
      <c r="E59" s="74"/>
      <c r="F59" s="7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9"/>
      <c r="X59" s="19"/>
    </row>
    <row r="60" spans="1:24" ht="24.75" customHeight="1">
      <c r="A60" s="72"/>
      <c r="B60" s="73"/>
      <c r="C60" s="74"/>
      <c r="D60" s="74"/>
      <c r="E60" s="74"/>
      <c r="F60" s="7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9"/>
      <c r="X60" s="19"/>
    </row>
    <row r="61" spans="1:24" ht="24.75" customHeight="1">
      <c r="A61" s="72"/>
      <c r="B61" s="73"/>
      <c r="C61" s="74"/>
      <c r="D61" s="74"/>
      <c r="E61" s="74"/>
      <c r="F61" s="7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9"/>
      <c r="X61" s="19"/>
    </row>
    <row r="62" spans="1:24" ht="24.75" customHeight="1">
      <c r="A62" s="72"/>
      <c r="B62" s="73"/>
      <c r="C62" s="74"/>
      <c r="D62" s="74"/>
      <c r="E62" s="74"/>
      <c r="F62" s="7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9"/>
      <c r="X62" s="19"/>
    </row>
    <row r="63" spans="1:24" ht="24.75" customHeight="1">
      <c r="A63" s="72"/>
      <c r="B63" s="73"/>
      <c r="C63" s="74"/>
      <c r="D63" s="74"/>
      <c r="E63" s="74"/>
      <c r="F63" s="75"/>
      <c r="G63" s="5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24.75" customHeight="1">
      <c r="A64" s="72"/>
      <c r="B64" s="73"/>
      <c r="C64" s="74"/>
      <c r="D64" s="74"/>
      <c r="E64" s="74"/>
      <c r="F64" s="75"/>
      <c r="G64" s="5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24.75" customHeight="1">
      <c r="A65" s="72"/>
      <c r="B65" s="73"/>
      <c r="C65" s="74"/>
      <c r="D65" s="74"/>
      <c r="E65" s="74"/>
      <c r="F65" s="75"/>
      <c r="G65" s="5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24.75" customHeight="1">
      <c r="A66" s="72"/>
      <c r="B66" s="73"/>
      <c r="C66" s="74"/>
      <c r="D66" s="74"/>
      <c r="E66" s="74"/>
      <c r="F66" s="75"/>
      <c r="G66" s="5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24.75" customHeight="1">
      <c r="A67" s="72"/>
      <c r="B67" s="73"/>
      <c r="C67" s="74"/>
      <c r="D67" s="74"/>
      <c r="E67" s="74"/>
      <c r="F67" s="75"/>
      <c r="G67" s="5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24.75" customHeight="1">
      <c r="A68" s="72"/>
      <c r="B68" s="73"/>
      <c r="C68" s="74"/>
      <c r="D68" s="74"/>
      <c r="E68" s="74"/>
      <c r="F68" s="75"/>
      <c r="G68" s="5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24.75" customHeight="1">
      <c r="A69" s="72"/>
      <c r="B69" s="73"/>
      <c r="C69" s="74"/>
      <c r="D69" s="74"/>
      <c r="E69" s="74"/>
      <c r="F69" s="75"/>
      <c r="G69" s="5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24.75" customHeight="1">
      <c r="A70" s="72"/>
      <c r="B70" s="73"/>
      <c r="C70" s="74"/>
      <c r="D70" s="74"/>
      <c r="E70" s="74"/>
      <c r="F70" s="75"/>
      <c r="G70" s="5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24.75" customHeight="1">
      <c r="A71" s="72"/>
      <c r="B71" s="73"/>
      <c r="C71" s="74"/>
      <c r="D71" s="74"/>
      <c r="E71" s="74"/>
      <c r="F71" s="75"/>
      <c r="G71" s="5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24.75" customHeight="1">
      <c r="A72" s="72"/>
      <c r="B72" s="73"/>
      <c r="C72" s="74"/>
      <c r="D72" s="74"/>
      <c r="E72" s="74"/>
      <c r="F72" s="75"/>
      <c r="G72" s="5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24.75" customHeight="1">
      <c r="A73" s="72"/>
      <c r="B73" s="73"/>
      <c r="C73" s="74"/>
      <c r="D73" s="74"/>
      <c r="E73" s="74"/>
      <c r="F73" s="75"/>
      <c r="G73" s="5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24.75" customHeight="1">
      <c r="A74" s="72"/>
      <c r="B74" s="73"/>
      <c r="C74" s="74"/>
      <c r="D74" s="74"/>
      <c r="E74" s="74"/>
      <c r="F74" s="75"/>
      <c r="G74" s="5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24.75" customHeight="1">
      <c r="A75" s="72"/>
      <c r="B75" s="73"/>
      <c r="C75" s="74"/>
      <c r="D75" s="74"/>
      <c r="E75" s="74"/>
      <c r="F75" s="75"/>
      <c r="G75" s="5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24.75" customHeight="1">
      <c r="A76" s="72"/>
      <c r="B76" s="73"/>
      <c r="C76" s="74"/>
      <c r="D76" s="74"/>
      <c r="E76" s="74"/>
      <c r="F76" s="75"/>
      <c r="G76" s="5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24.75" customHeight="1">
      <c r="A77" s="72"/>
      <c r="B77" s="73"/>
      <c r="C77" s="74"/>
      <c r="D77" s="74"/>
      <c r="E77" s="74"/>
      <c r="F77" s="75"/>
      <c r="G77" s="5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24.75" customHeight="1">
      <c r="A78" s="72"/>
      <c r="B78" s="73"/>
      <c r="C78" s="74"/>
      <c r="D78" s="74"/>
      <c r="E78" s="74"/>
      <c r="F78" s="75"/>
      <c r="G78" s="5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24.75" customHeight="1">
      <c r="A79" s="72"/>
      <c r="B79" s="73"/>
      <c r="C79" s="74"/>
      <c r="D79" s="74"/>
      <c r="E79" s="74"/>
      <c r="F79" s="75"/>
      <c r="G79" s="5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24.75" customHeight="1">
      <c r="A80" s="72"/>
      <c r="B80" s="73"/>
      <c r="C80" s="73"/>
      <c r="D80" s="73"/>
      <c r="E80" s="73"/>
      <c r="F80" s="76"/>
      <c r="G80" s="59"/>
      <c r="H80" s="60"/>
      <c r="I80" s="6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24.75" customHeight="1">
      <c r="A81" s="72"/>
      <c r="B81" s="73"/>
      <c r="C81" s="73"/>
      <c r="D81" s="73"/>
      <c r="E81" s="73"/>
      <c r="F81" s="76"/>
      <c r="G81" s="59"/>
      <c r="H81" s="60"/>
      <c r="I81" s="6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24.75" customHeight="1">
      <c r="A82" s="72"/>
      <c r="B82" s="73"/>
      <c r="C82" s="74"/>
      <c r="D82" s="74"/>
      <c r="E82" s="74"/>
      <c r="F82" s="75"/>
      <c r="G82" s="59"/>
      <c r="H82" s="60"/>
      <c r="I82" s="6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4.25">
      <c r="A83" s="11"/>
      <c r="B83" s="11"/>
      <c r="C83" s="11"/>
      <c r="D83" s="11"/>
      <c r="E83" s="11"/>
      <c r="F83" s="11"/>
      <c r="G83" s="59"/>
      <c r="H83" s="60"/>
      <c r="I83" s="6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3" s="3" customFormat="1" ht="15">
      <c r="A84" s="11"/>
      <c r="B84" s="11"/>
      <c r="C84" s="17"/>
      <c r="D84" s="17"/>
      <c r="E84" s="17"/>
      <c r="F84" s="17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6"/>
      <c r="D86" s="16"/>
      <c r="E86" s="16"/>
      <c r="F86" s="16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Shruti Rajwar</cp:lastModifiedBy>
  <dcterms:created xsi:type="dcterms:W3CDTF">2021-09-06T09:19:21Z</dcterms:created>
  <dcterms:modified xsi:type="dcterms:W3CDTF">2022-11-21T01:54:49Z</dcterms:modified>
  <cp:category/>
  <cp:version/>
  <cp:contentType/>
  <cp:contentStatus/>
</cp:coreProperties>
</file>