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31" sheetId="31" r:id="rId12"/>
    <sheet name="Sheet32" sheetId="32" r:id="rId13"/>
    <sheet name="Sheet33" sheetId="33" r:id="rId14"/>
    <sheet name="Sheet34" sheetId="34" r:id="rId15"/>
    <sheet name="Sheet35" sheetId="35" r:id="rId16"/>
    <sheet name="Sheet36" sheetId="36" r:id="rId17"/>
    <sheet name="Sheet37" sheetId="37" r:id="rId18"/>
    <sheet name="Sheet38" sheetId="38" r:id="rId19"/>
    <sheet name="Sheet39" sheetId="39" r:id="rId20"/>
    <sheet name="Sheet40" sheetId="40" r:id="rId21"/>
    <sheet name="Sheet41" sheetId="41" r:id="rId22"/>
    <sheet name="Sheet42" sheetId="42" r:id="rId23"/>
    <sheet name="Sheet43" sheetId="43" r:id="rId24"/>
    <sheet name="Sheet44" sheetId="44" r:id="rId25"/>
    <sheet name="Sheet45" sheetId="45" r:id="rId26"/>
    <sheet name="Sheet12" sheetId="12" r:id="rId27"/>
    <sheet name="Sheet13" sheetId="13" r:id="rId28"/>
    <sheet name="Sheet14" sheetId="14" r:id="rId29"/>
    <sheet name="Sheet15" sheetId="15" r:id="rId30"/>
    <sheet name="Sheet16" sheetId="16" r:id="rId31"/>
    <sheet name="Sheet17" sheetId="17" r:id="rId32"/>
    <sheet name="Sheet18" sheetId="18" r:id="rId33"/>
    <sheet name="Sheet19" sheetId="19" r:id="rId34"/>
    <sheet name="Sheet20" sheetId="20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20" l="1"/>
  <c r="P18" i="20"/>
  <c r="I18" i="20"/>
  <c r="H18" i="20"/>
  <c r="T17" i="20"/>
  <c r="T18" i="20" s="1"/>
  <c r="S17" i="20"/>
  <c r="S18" i="20" s="1"/>
  <c r="R17" i="20"/>
  <c r="R18" i="20" s="1"/>
  <c r="Q17" i="20"/>
  <c r="P17" i="20"/>
  <c r="N17" i="20"/>
  <c r="N18" i="20" s="1"/>
  <c r="L17" i="20"/>
  <c r="L18" i="20" s="1"/>
  <c r="K17" i="20"/>
  <c r="K18" i="20" s="1"/>
  <c r="I17" i="20"/>
  <c r="H17" i="20"/>
  <c r="F11" i="20"/>
  <c r="F12" i="20" s="1"/>
  <c r="H6" i="20" s="1"/>
  <c r="F10" i="20"/>
  <c r="D10" i="20"/>
  <c r="D11" i="20" s="1"/>
  <c r="D12" i="20" s="1"/>
  <c r="H5" i="20" s="1"/>
  <c r="H7" i="20" s="1"/>
  <c r="H18" i="19"/>
  <c r="S17" i="19"/>
  <c r="S18" i="19" s="1"/>
  <c r="R17" i="19"/>
  <c r="R18" i="19" s="1"/>
  <c r="L17" i="19"/>
  <c r="L18" i="19" s="1"/>
  <c r="K17" i="19"/>
  <c r="K18" i="19" s="1"/>
  <c r="J17" i="19"/>
  <c r="J18" i="19" s="1"/>
  <c r="I17" i="19"/>
  <c r="I18" i="19" s="1"/>
  <c r="H17" i="19"/>
  <c r="D11" i="19"/>
  <c r="D12" i="19" s="1"/>
  <c r="H5" i="19" s="1"/>
  <c r="F10" i="19"/>
  <c r="F11" i="19" s="1"/>
  <c r="F12" i="19" s="1"/>
  <c r="H6" i="19" s="1"/>
  <c r="D10" i="19"/>
  <c r="Q18" i="18"/>
  <c r="P18" i="18"/>
  <c r="I18" i="18"/>
  <c r="H18" i="18"/>
  <c r="T17" i="18"/>
  <c r="T18" i="18" s="1"/>
  <c r="S17" i="18"/>
  <c r="S18" i="18" s="1"/>
  <c r="R17" i="18"/>
  <c r="R18" i="18" s="1"/>
  <c r="Q17" i="18"/>
  <c r="P17" i="18"/>
  <c r="J17" i="18"/>
  <c r="J18" i="18" s="1"/>
  <c r="I17" i="18"/>
  <c r="H17" i="18"/>
  <c r="F11" i="18"/>
  <c r="F12" i="18" s="1"/>
  <c r="H6" i="18" s="1"/>
  <c r="F10" i="18"/>
  <c r="D10" i="18"/>
  <c r="D11" i="18" s="1"/>
  <c r="D12" i="18" s="1"/>
  <c r="H5" i="18" s="1"/>
  <c r="H7" i="18" s="1"/>
  <c r="Q18" i="17"/>
  <c r="I18" i="17"/>
  <c r="T17" i="17"/>
  <c r="T18" i="17" s="1"/>
  <c r="S17" i="17"/>
  <c r="S18" i="17" s="1"/>
  <c r="R17" i="17"/>
  <c r="R18" i="17" s="1"/>
  <c r="Q17" i="17"/>
  <c r="P17" i="17"/>
  <c r="P18" i="17" s="1"/>
  <c r="J17" i="17"/>
  <c r="J18" i="17" s="1"/>
  <c r="I17" i="17"/>
  <c r="H17" i="17"/>
  <c r="H18" i="17" s="1"/>
  <c r="F10" i="17"/>
  <c r="F11" i="17" s="1"/>
  <c r="F12" i="17" s="1"/>
  <c r="H6" i="17" s="1"/>
  <c r="D10" i="17"/>
  <c r="D11" i="17" s="1"/>
  <c r="D12" i="17" s="1"/>
  <c r="H5" i="17" s="1"/>
  <c r="H7" i="17" s="1"/>
  <c r="I18" i="16"/>
  <c r="H18" i="16"/>
  <c r="S17" i="16"/>
  <c r="S18" i="16" s="1"/>
  <c r="R17" i="16"/>
  <c r="R18" i="16" s="1"/>
  <c r="L17" i="16"/>
  <c r="L18" i="16" s="1"/>
  <c r="K17" i="16"/>
  <c r="K18" i="16" s="1"/>
  <c r="J17" i="16"/>
  <c r="J18" i="16" s="1"/>
  <c r="I17" i="16"/>
  <c r="H17" i="16"/>
  <c r="F11" i="16"/>
  <c r="F12" i="16" s="1"/>
  <c r="H6" i="16" s="1"/>
  <c r="F10" i="16"/>
  <c r="D10" i="16"/>
  <c r="D11" i="16" s="1"/>
  <c r="D12" i="16" s="1"/>
  <c r="H5" i="16" s="1"/>
  <c r="H7" i="16" s="1"/>
  <c r="S18" i="15"/>
  <c r="Q18" i="15"/>
  <c r="I18" i="15"/>
  <c r="T17" i="15"/>
  <c r="T18" i="15" s="1"/>
  <c r="S17" i="15"/>
  <c r="R17" i="15"/>
  <c r="R18" i="15" s="1"/>
  <c r="Q17" i="15"/>
  <c r="P17" i="15"/>
  <c r="P18" i="15" s="1"/>
  <c r="J17" i="15"/>
  <c r="J18" i="15" s="1"/>
  <c r="I17" i="15"/>
  <c r="H17" i="15"/>
  <c r="H18" i="15" s="1"/>
  <c r="F10" i="15"/>
  <c r="F11" i="15" s="1"/>
  <c r="F12" i="15" s="1"/>
  <c r="H6" i="15" s="1"/>
  <c r="D10" i="15"/>
  <c r="D11" i="15" s="1"/>
  <c r="D12" i="15" s="1"/>
  <c r="H5" i="15" s="1"/>
  <c r="H7" i="15" s="1"/>
  <c r="P18" i="14"/>
  <c r="H18" i="14"/>
  <c r="T17" i="14"/>
  <c r="T18" i="14" s="1"/>
  <c r="S17" i="14"/>
  <c r="S18" i="14" s="1"/>
  <c r="R17" i="14"/>
  <c r="R18" i="14" s="1"/>
  <c r="Q17" i="14"/>
  <c r="Q18" i="14" s="1"/>
  <c r="P17" i="14"/>
  <c r="L17" i="14"/>
  <c r="L18" i="14" s="1"/>
  <c r="K17" i="14"/>
  <c r="K18" i="14" s="1"/>
  <c r="J17" i="14"/>
  <c r="J18" i="14" s="1"/>
  <c r="I17" i="14"/>
  <c r="I18" i="14" s="1"/>
  <c r="H17" i="14"/>
  <c r="F10" i="14"/>
  <c r="F11" i="14" s="1"/>
  <c r="F12" i="14" s="1"/>
  <c r="H6" i="14" s="1"/>
  <c r="D10" i="14"/>
  <c r="D11" i="14" s="1"/>
  <c r="D12" i="14" s="1"/>
  <c r="H5" i="14" s="1"/>
  <c r="H7" i="14" s="1"/>
  <c r="Q18" i="13"/>
  <c r="P18" i="13"/>
  <c r="K18" i="13"/>
  <c r="I18" i="13"/>
  <c r="H18" i="13"/>
  <c r="T17" i="13"/>
  <c r="T18" i="13" s="1"/>
  <c r="S17" i="13"/>
  <c r="S18" i="13" s="1"/>
  <c r="R17" i="13"/>
  <c r="R18" i="13" s="1"/>
  <c r="Q17" i="13"/>
  <c r="P17" i="13"/>
  <c r="L17" i="13"/>
  <c r="L18" i="13" s="1"/>
  <c r="K17" i="13"/>
  <c r="J17" i="13"/>
  <c r="J18" i="13" s="1"/>
  <c r="I17" i="13"/>
  <c r="H17" i="13"/>
  <c r="F11" i="13"/>
  <c r="F12" i="13" s="1"/>
  <c r="H6" i="13" s="1"/>
  <c r="F10" i="13"/>
  <c r="D10" i="13"/>
  <c r="D11" i="13" s="1"/>
  <c r="D12" i="13" s="1"/>
  <c r="H5" i="13" s="1"/>
  <c r="H7" i="13" s="1"/>
  <c r="P18" i="12"/>
  <c r="I18" i="12"/>
  <c r="H18" i="12"/>
  <c r="S17" i="12"/>
  <c r="S18" i="12" s="1"/>
  <c r="R17" i="12"/>
  <c r="R18" i="12" s="1"/>
  <c r="P17" i="12"/>
  <c r="J17" i="12"/>
  <c r="J18" i="12" s="1"/>
  <c r="I17" i="12"/>
  <c r="H17" i="12"/>
  <c r="F11" i="12"/>
  <c r="F12" i="12" s="1"/>
  <c r="H6" i="12" s="1"/>
  <c r="F10" i="12"/>
  <c r="D10" i="12"/>
  <c r="D11" i="12" s="1"/>
  <c r="D12" i="12" s="1"/>
  <c r="H5" i="12" s="1"/>
  <c r="H7" i="12" s="1"/>
  <c r="Q18" i="45"/>
  <c r="P18" i="45"/>
  <c r="I18" i="45"/>
  <c r="H18" i="45"/>
  <c r="T17" i="45"/>
  <c r="T18" i="45" s="1"/>
  <c r="S17" i="45"/>
  <c r="S18" i="45" s="1"/>
  <c r="R17" i="45"/>
  <c r="R18" i="45" s="1"/>
  <c r="Q17" i="45"/>
  <c r="P17" i="45"/>
  <c r="L17" i="45"/>
  <c r="L18" i="45" s="1"/>
  <c r="K17" i="45"/>
  <c r="K18" i="45" s="1"/>
  <c r="I17" i="45"/>
  <c r="H17" i="45"/>
  <c r="F11" i="45"/>
  <c r="F12" i="45" s="1"/>
  <c r="H6" i="45" s="1"/>
  <c r="F10" i="45"/>
  <c r="D10" i="45"/>
  <c r="D11" i="45" s="1"/>
  <c r="D12" i="45" s="1"/>
  <c r="H5" i="45" s="1"/>
  <c r="H7" i="45" s="1"/>
  <c r="S18" i="44"/>
  <c r="P18" i="44"/>
  <c r="O18" i="44"/>
  <c r="H18" i="44"/>
  <c r="S17" i="44"/>
  <c r="R17" i="44"/>
  <c r="R18" i="44" s="1"/>
  <c r="P17" i="44"/>
  <c r="O17" i="44"/>
  <c r="J17" i="44"/>
  <c r="J18" i="44" s="1"/>
  <c r="I17" i="44"/>
  <c r="I18" i="44" s="1"/>
  <c r="H17" i="44"/>
  <c r="F11" i="44"/>
  <c r="F12" i="44" s="1"/>
  <c r="H6" i="44" s="1"/>
  <c r="D11" i="44"/>
  <c r="D12" i="44" s="1"/>
  <c r="H5" i="44" s="1"/>
  <c r="F10" i="44"/>
  <c r="D10" i="44"/>
  <c r="Q18" i="43"/>
  <c r="I18" i="43"/>
  <c r="T17" i="43"/>
  <c r="T18" i="43" s="1"/>
  <c r="S17" i="43"/>
  <c r="S18" i="43" s="1"/>
  <c r="R17" i="43"/>
  <c r="R18" i="43" s="1"/>
  <c r="Q17" i="43"/>
  <c r="P17" i="43"/>
  <c r="P18" i="43" s="1"/>
  <c r="J17" i="43"/>
  <c r="J18" i="43" s="1"/>
  <c r="I17" i="43"/>
  <c r="H17" i="43"/>
  <c r="H18" i="43" s="1"/>
  <c r="F10" i="43"/>
  <c r="F11" i="43" s="1"/>
  <c r="F12" i="43" s="1"/>
  <c r="H6" i="43" s="1"/>
  <c r="D10" i="43"/>
  <c r="D11" i="43" s="1"/>
  <c r="D12" i="43" s="1"/>
  <c r="H5" i="43" s="1"/>
  <c r="H7" i="43" s="1"/>
  <c r="Q18" i="42"/>
  <c r="I18" i="42"/>
  <c r="H18" i="42"/>
  <c r="T17" i="42"/>
  <c r="T18" i="42" s="1"/>
  <c r="R17" i="42"/>
  <c r="R18" i="42" s="1"/>
  <c r="Q17" i="42"/>
  <c r="J17" i="42"/>
  <c r="J18" i="42" s="1"/>
  <c r="I17" i="42"/>
  <c r="H17" i="42"/>
  <c r="F11" i="42"/>
  <c r="F12" i="42" s="1"/>
  <c r="H6" i="42" s="1"/>
  <c r="F10" i="42"/>
  <c r="D10" i="42"/>
  <c r="D11" i="42" s="1"/>
  <c r="D12" i="42" s="1"/>
  <c r="H5" i="42" s="1"/>
  <c r="H7" i="42" s="1"/>
  <c r="Q18" i="41"/>
  <c r="P18" i="41"/>
  <c r="I18" i="41"/>
  <c r="H18" i="41"/>
  <c r="T17" i="41"/>
  <c r="T18" i="41" s="1"/>
  <c r="S17" i="41"/>
  <c r="S18" i="41" s="1"/>
  <c r="R17" i="41"/>
  <c r="R18" i="41" s="1"/>
  <c r="Q17" i="41"/>
  <c r="P17" i="41"/>
  <c r="L17" i="41"/>
  <c r="L18" i="41" s="1"/>
  <c r="K17" i="41"/>
  <c r="K18" i="41" s="1"/>
  <c r="I17" i="41"/>
  <c r="H17" i="41"/>
  <c r="F11" i="41"/>
  <c r="F12" i="41" s="1"/>
  <c r="H6" i="41" s="1"/>
  <c r="F10" i="41"/>
  <c r="D10" i="41"/>
  <c r="D11" i="41" s="1"/>
  <c r="D12" i="41" s="1"/>
  <c r="H5" i="41" s="1"/>
  <c r="H7" i="41" s="1"/>
  <c r="Q18" i="40"/>
  <c r="I18" i="40"/>
  <c r="H18" i="40"/>
  <c r="R17" i="40"/>
  <c r="R18" i="40" s="1"/>
  <c r="Q17" i="40"/>
  <c r="K17" i="40"/>
  <c r="K18" i="40" s="1"/>
  <c r="J17" i="40"/>
  <c r="J18" i="40" s="1"/>
  <c r="I17" i="40"/>
  <c r="H17" i="40"/>
  <c r="F11" i="40"/>
  <c r="F12" i="40" s="1"/>
  <c r="H6" i="40" s="1"/>
  <c r="F10" i="40"/>
  <c r="D10" i="40"/>
  <c r="D11" i="40" s="1"/>
  <c r="D12" i="40" s="1"/>
  <c r="H5" i="40" s="1"/>
  <c r="H7" i="40" s="1"/>
  <c r="P18" i="39"/>
  <c r="I18" i="39"/>
  <c r="H18" i="39"/>
  <c r="T17" i="39"/>
  <c r="T18" i="39" s="1"/>
  <c r="R17" i="39"/>
  <c r="R18" i="39" s="1"/>
  <c r="P17" i="39"/>
  <c r="L17" i="39"/>
  <c r="L18" i="39" s="1"/>
  <c r="K17" i="39"/>
  <c r="K18" i="39" s="1"/>
  <c r="I17" i="39"/>
  <c r="H17" i="39"/>
  <c r="F11" i="39"/>
  <c r="F12" i="39" s="1"/>
  <c r="H6" i="39" s="1"/>
  <c r="F10" i="39"/>
  <c r="D10" i="39"/>
  <c r="D11" i="39" s="1"/>
  <c r="D12" i="39" s="1"/>
  <c r="H5" i="39" s="1"/>
  <c r="H7" i="39" s="1"/>
  <c r="P18" i="38"/>
  <c r="H18" i="38"/>
  <c r="T17" i="38"/>
  <c r="T18" i="38" s="1"/>
  <c r="R17" i="38"/>
  <c r="R18" i="38" s="1"/>
  <c r="P17" i="38"/>
  <c r="K17" i="38"/>
  <c r="K18" i="38" s="1"/>
  <c r="H17" i="38"/>
  <c r="F11" i="38"/>
  <c r="F12" i="38" s="1"/>
  <c r="H6" i="38" s="1"/>
  <c r="F10" i="38"/>
  <c r="D10" i="38"/>
  <c r="D11" i="38" s="1"/>
  <c r="D12" i="38" s="1"/>
  <c r="H5" i="38" s="1"/>
  <c r="H7" i="38" s="1"/>
  <c r="I18" i="37"/>
  <c r="H18" i="37"/>
  <c r="R17" i="37"/>
  <c r="R18" i="37" s="1"/>
  <c r="N17" i="37"/>
  <c r="N18" i="37" s="1"/>
  <c r="J17" i="37"/>
  <c r="J18" i="37" s="1"/>
  <c r="I17" i="37"/>
  <c r="H17" i="37"/>
  <c r="F11" i="37"/>
  <c r="F12" i="37" s="1"/>
  <c r="H6" i="37" s="1"/>
  <c r="F10" i="37"/>
  <c r="D10" i="37"/>
  <c r="D11" i="37" s="1"/>
  <c r="D12" i="37" s="1"/>
  <c r="H5" i="37" s="1"/>
  <c r="R18" i="36"/>
  <c r="N18" i="36"/>
  <c r="M18" i="36"/>
  <c r="T17" i="36"/>
  <c r="T18" i="36" s="1"/>
  <c r="R17" i="36"/>
  <c r="Q17" i="36"/>
  <c r="Q18" i="36" s="1"/>
  <c r="N17" i="36"/>
  <c r="M17" i="36"/>
  <c r="I17" i="36"/>
  <c r="I18" i="36" s="1"/>
  <c r="H17" i="36"/>
  <c r="H18" i="36" s="1"/>
  <c r="F10" i="36"/>
  <c r="F11" i="36" s="1"/>
  <c r="F12" i="36" s="1"/>
  <c r="H6" i="36" s="1"/>
  <c r="D10" i="36"/>
  <c r="D11" i="36" s="1"/>
  <c r="D12" i="36" s="1"/>
  <c r="H5" i="36" s="1"/>
  <c r="H7" i="36" s="1"/>
  <c r="I18" i="35"/>
  <c r="R17" i="35"/>
  <c r="R18" i="35" s="1"/>
  <c r="J17" i="35"/>
  <c r="J18" i="35" s="1"/>
  <c r="I17" i="35"/>
  <c r="H17" i="35"/>
  <c r="H18" i="35" s="1"/>
  <c r="F10" i="35"/>
  <c r="F11" i="35" s="1"/>
  <c r="F12" i="35" s="1"/>
  <c r="H6" i="35" s="1"/>
  <c r="D10" i="35"/>
  <c r="D11" i="35" s="1"/>
  <c r="D12" i="35" s="1"/>
  <c r="H5" i="35" s="1"/>
  <c r="H7" i="35" s="1"/>
  <c r="P18" i="34"/>
  <c r="I18" i="34"/>
  <c r="H18" i="34"/>
  <c r="R17" i="34"/>
  <c r="R18" i="34" s="1"/>
  <c r="P17" i="34"/>
  <c r="J17" i="34"/>
  <c r="J18" i="34" s="1"/>
  <c r="I17" i="34"/>
  <c r="H17" i="34"/>
  <c r="F11" i="34"/>
  <c r="F12" i="34" s="1"/>
  <c r="H6" i="34" s="1"/>
  <c r="F10" i="34"/>
  <c r="D10" i="34"/>
  <c r="D11" i="34" s="1"/>
  <c r="D12" i="34" s="1"/>
  <c r="H5" i="34" s="1"/>
  <c r="H7" i="34" s="1"/>
  <c r="H18" i="33"/>
  <c r="R17" i="33"/>
  <c r="R18" i="33" s="1"/>
  <c r="J17" i="33"/>
  <c r="J18" i="33" s="1"/>
  <c r="I17" i="33"/>
  <c r="I18" i="33" s="1"/>
  <c r="H17" i="33"/>
  <c r="F11" i="33"/>
  <c r="F12" i="33" s="1"/>
  <c r="H6" i="33" s="1"/>
  <c r="F10" i="33"/>
  <c r="D10" i="33"/>
  <c r="D11" i="33" s="1"/>
  <c r="D12" i="33" s="1"/>
  <c r="H5" i="33" s="1"/>
  <c r="H7" i="33" s="1"/>
  <c r="H18" i="32"/>
  <c r="T17" i="32"/>
  <c r="T18" i="32" s="1"/>
  <c r="R17" i="32"/>
  <c r="R18" i="32" s="1"/>
  <c r="Q17" i="32"/>
  <c r="Q18" i="32" s="1"/>
  <c r="N17" i="32"/>
  <c r="N18" i="32" s="1"/>
  <c r="L17" i="32"/>
  <c r="L18" i="32" s="1"/>
  <c r="K17" i="32"/>
  <c r="K18" i="32" s="1"/>
  <c r="J17" i="32"/>
  <c r="J18" i="32" s="1"/>
  <c r="I17" i="32"/>
  <c r="I18" i="32" s="1"/>
  <c r="H17" i="32"/>
  <c r="F11" i="32"/>
  <c r="F12" i="32" s="1"/>
  <c r="H6" i="32" s="1"/>
  <c r="D11" i="32"/>
  <c r="D12" i="32" s="1"/>
  <c r="H5" i="32" s="1"/>
  <c r="H7" i="32" s="1"/>
  <c r="F10" i="32"/>
  <c r="D10" i="32"/>
  <c r="Q18" i="31"/>
  <c r="I18" i="31"/>
  <c r="T17" i="31"/>
  <c r="T18" i="31" s="1"/>
  <c r="S17" i="31"/>
  <c r="S18" i="31" s="1"/>
  <c r="R17" i="31"/>
  <c r="R18" i="31" s="1"/>
  <c r="Q17" i="31"/>
  <c r="P17" i="31"/>
  <c r="P18" i="31" s="1"/>
  <c r="L17" i="31"/>
  <c r="L18" i="31" s="1"/>
  <c r="K17" i="31"/>
  <c r="K18" i="31" s="1"/>
  <c r="J17" i="31"/>
  <c r="J18" i="31" s="1"/>
  <c r="I17" i="31"/>
  <c r="H17" i="31"/>
  <c r="H18" i="31" s="1"/>
  <c r="F10" i="31"/>
  <c r="F11" i="31" s="1"/>
  <c r="F12" i="31" s="1"/>
  <c r="H6" i="31" s="1"/>
  <c r="D10" i="31"/>
  <c r="D11" i="31" s="1"/>
  <c r="D12" i="31" s="1"/>
  <c r="H5" i="31" s="1"/>
  <c r="H7" i="31" s="1"/>
  <c r="Q18" i="11"/>
  <c r="I18" i="11"/>
  <c r="H18" i="11"/>
  <c r="T17" i="11"/>
  <c r="T18" i="11" s="1"/>
  <c r="S17" i="11"/>
  <c r="S18" i="11" s="1"/>
  <c r="R17" i="11"/>
  <c r="R18" i="11" s="1"/>
  <c r="Q17" i="11"/>
  <c r="N17" i="11"/>
  <c r="N18" i="11" s="1"/>
  <c r="I17" i="11"/>
  <c r="H17" i="11"/>
  <c r="F11" i="11"/>
  <c r="F12" i="11" s="1"/>
  <c r="H6" i="11" s="1"/>
  <c r="F10" i="11"/>
  <c r="D10" i="11"/>
  <c r="D11" i="11" s="1"/>
  <c r="D12" i="11" s="1"/>
  <c r="H5" i="11" s="1"/>
  <c r="H7" i="11" s="1"/>
  <c r="Q18" i="10"/>
  <c r="P18" i="10"/>
  <c r="I18" i="10"/>
  <c r="H18" i="10"/>
  <c r="T17" i="10"/>
  <c r="T18" i="10" s="1"/>
  <c r="S17" i="10"/>
  <c r="S18" i="10" s="1"/>
  <c r="R17" i="10"/>
  <c r="R18" i="10" s="1"/>
  <c r="Q17" i="10"/>
  <c r="P17" i="10"/>
  <c r="N17" i="10"/>
  <c r="N18" i="10" s="1"/>
  <c r="L17" i="10"/>
  <c r="L18" i="10" s="1"/>
  <c r="K17" i="10"/>
  <c r="K18" i="10" s="1"/>
  <c r="J17" i="10"/>
  <c r="J18" i="10" s="1"/>
  <c r="I17" i="10"/>
  <c r="H17" i="10"/>
  <c r="F11" i="10"/>
  <c r="F12" i="10" s="1"/>
  <c r="H6" i="10" s="1"/>
  <c r="F10" i="10"/>
  <c r="D10" i="10"/>
  <c r="D11" i="10" s="1"/>
  <c r="D12" i="10" s="1"/>
  <c r="H5" i="10" s="1"/>
  <c r="H7" i="10" s="1"/>
  <c r="I18" i="9"/>
  <c r="S17" i="9"/>
  <c r="S18" i="9" s="1"/>
  <c r="R17" i="9"/>
  <c r="R18" i="9" s="1"/>
  <c r="I17" i="9"/>
  <c r="H17" i="9"/>
  <c r="H18" i="9" s="1"/>
  <c r="F10" i="9"/>
  <c r="F11" i="9" s="1"/>
  <c r="F12" i="9" s="1"/>
  <c r="H6" i="9" s="1"/>
  <c r="D10" i="9"/>
  <c r="D11" i="9" s="1"/>
  <c r="D12" i="9" s="1"/>
  <c r="H5" i="9" s="1"/>
  <c r="H7" i="9" s="1"/>
  <c r="P18" i="8"/>
  <c r="I18" i="8"/>
  <c r="H18" i="8"/>
  <c r="S17" i="8"/>
  <c r="S18" i="8" s="1"/>
  <c r="R17" i="8"/>
  <c r="R18" i="8" s="1"/>
  <c r="P17" i="8"/>
  <c r="O17" i="8"/>
  <c r="O18" i="8" s="1"/>
  <c r="J17" i="8"/>
  <c r="J18" i="8" s="1"/>
  <c r="I17" i="8"/>
  <c r="H17" i="8"/>
  <c r="F10" i="8"/>
  <c r="F11" i="8" s="1"/>
  <c r="F12" i="8" s="1"/>
  <c r="H6" i="8" s="1"/>
  <c r="D10" i="8"/>
  <c r="D11" i="8" s="1"/>
  <c r="D12" i="8" s="1"/>
  <c r="H5" i="8" s="1"/>
  <c r="H7" i="8" s="1"/>
  <c r="T18" i="7"/>
  <c r="Q18" i="7"/>
  <c r="P18" i="7"/>
  <c r="M18" i="7"/>
  <c r="L18" i="7"/>
  <c r="I18" i="7"/>
  <c r="H18" i="7"/>
  <c r="T17" i="7"/>
  <c r="S17" i="7"/>
  <c r="S18" i="7" s="1"/>
  <c r="R17" i="7"/>
  <c r="R18" i="7" s="1"/>
  <c r="Q17" i="7"/>
  <c r="P17" i="7"/>
  <c r="M17" i="7"/>
  <c r="L17" i="7"/>
  <c r="K17" i="7"/>
  <c r="K18" i="7" s="1"/>
  <c r="J17" i="7"/>
  <c r="J18" i="7" s="1"/>
  <c r="I17" i="7"/>
  <c r="H17" i="7"/>
  <c r="F11" i="7"/>
  <c r="F12" i="7" s="1"/>
  <c r="H6" i="7" s="1"/>
  <c r="F10" i="7"/>
  <c r="D10" i="7"/>
  <c r="D11" i="7" s="1"/>
  <c r="D12" i="7" s="1"/>
  <c r="H5" i="7" s="1"/>
  <c r="H7" i="7" s="1"/>
  <c r="Q18" i="6"/>
  <c r="P18" i="6"/>
  <c r="I18" i="6"/>
  <c r="H18" i="6"/>
  <c r="T17" i="6"/>
  <c r="T18" i="6" s="1"/>
  <c r="S17" i="6"/>
  <c r="S18" i="6" s="1"/>
  <c r="R17" i="6"/>
  <c r="R18" i="6" s="1"/>
  <c r="Q17" i="6"/>
  <c r="P17" i="6"/>
  <c r="J17" i="6"/>
  <c r="J18" i="6" s="1"/>
  <c r="I17" i="6"/>
  <c r="H17" i="6"/>
  <c r="F11" i="6"/>
  <c r="F12" i="6" s="1"/>
  <c r="H6" i="6" s="1"/>
  <c r="F10" i="6"/>
  <c r="D10" i="6"/>
  <c r="D11" i="6" s="1"/>
  <c r="D12" i="6" s="1"/>
  <c r="H5" i="6" s="1"/>
  <c r="H7" i="6" s="1"/>
  <c r="P18" i="5"/>
  <c r="H18" i="5"/>
  <c r="S17" i="5"/>
  <c r="S18" i="5" s="1"/>
  <c r="R17" i="5"/>
  <c r="R18" i="5" s="1"/>
  <c r="P17" i="5"/>
  <c r="K17" i="5"/>
  <c r="K18" i="5" s="1"/>
  <c r="J17" i="5"/>
  <c r="J18" i="5" s="1"/>
  <c r="I17" i="5"/>
  <c r="I18" i="5" s="1"/>
  <c r="H17" i="5"/>
  <c r="F10" i="5"/>
  <c r="F11" i="5" s="1"/>
  <c r="F12" i="5" s="1"/>
  <c r="H6" i="5" s="1"/>
  <c r="D10" i="5"/>
  <c r="D11" i="5" s="1"/>
  <c r="D12" i="5" s="1"/>
  <c r="H5" i="5" s="1"/>
  <c r="H7" i="5" s="1"/>
  <c r="Q18" i="4"/>
  <c r="J18" i="4"/>
  <c r="I18" i="4"/>
  <c r="H18" i="4"/>
  <c r="T17" i="4"/>
  <c r="T18" i="4" s="1"/>
  <c r="R17" i="4"/>
  <c r="R18" i="4" s="1"/>
  <c r="Q17" i="4"/>
  <c r="J17" i="4"/>
  <c r="I17" i="4"/>
  <c r="H17" i="4"/>
  <c r="F10" i="4"/>
  <c r="F11" i="4" s="1"/>
  <c r="F12" i="4" s="1"/>
  <c r="H6" i="4" s="1"/>
  <c r="D10" i="4"/>
  <c r="D11" i="4" s="1"/>
  <c r="D12" i="4" s="1"/>
  <c r="H5" i="4" s="1"/>
  <c r="H7" i="4" s="1"/>
  <c r="Q18" i="2"/>
  <c r="P18" i="2"/>
  <c r="I18" i="2"/>
  <c r="H18" i="2"/>
  <c r="T17" i="2"/>
  <c r="T18" i="2" s="1"/>
  <c r="S17" i="2"/>
  <c r="S18" i="2" s="1"/>
  <c r="R17" i="2"/>
  <c r="R18" i="2" s="1"/>
  <c r="Q17" i="2"/>
  <c r="P17" i="2"/>
  <c r="K17" i="2"/>
  <c r="K18" i="2" s="1"/>
  <c r="I17" i="2"/>
  <c r="H17" i="2"/>
  <c r="F11" i="2"/>
  <c r="F12" i="2" s="1"/>
  <c r="H6" i="2" s="1"/>
  <c r="F10" i="2"/>
  <c r="D10" i="2"/>
  <c r="D11" i="2" s="1"/>
  <c r="D12" i="2" s="1"/>
  <c r="H5" i="2" s="1"/>
  <c r="H7" i="2" s="1"/>
  <c r="S18" i="3"/>
  <c r="R18" i="3"/>
  <c r="Q18" i="3"/>
  <c r="P18" i="3"/>
  <c r="J18" i="3"/>
  <c r="I18" i="3"/>
  <c r="H18" i="3"/>
  <c r="T17" i="3"/>
  <c r="T18" i="3" s="1"/>
  <c r="S17" i="3"/>
  <c r="R17" i="3"/>
  <c r="Q17" i="3"/>
  <c r="P17" i="3"/>
  <c r="J17" i="3"/>
  <c r="I17" i="3"/>
  <c r="H17" i="3"/>
  <c r="F11" i="3"/>
  <c r="F12" i="3" s="1"/>
  <c r="H6" i="3" s="1"/>
  <c r="F10" i="3"/>
  <c r="D10" i="3"/>
  <c r="D11" i="3" s="1"/>
  <c r="D12" i="3" s="1"/>
  <c r="H5" i="3" s="1"/>
  <c r="H7" i="3" s="1"/>
  <c r="Q18" i="1"/>
  <c r="P18" i="1"/>
  <c r="I18" i="1"/>
  <c r="H18" i="1"/>
  <c r="T17" i="1"/>
  <c r="T18" i="1" s="1"/>
  <c r="S17" i="1"/>
  <c r="S18" i="1" s="1"/>
  <c r="R17" i="1"/>
  <c r="R18" i="1" s="1"/>
  <c r="Q17" i="1"/>
  <c r="P17" i="1"/>
  <c r="N17" i="1"/>
  <c r="N18" i="1" s="1"/>
  <c r="K17" i="1"/>
  <c r="K18" i="1" s="1"/>
  <c r="J17" i="1"/>
  <c r="J18" i="1" s="1"/>
  <c r="I17" i="1"/>
  <c r="H17" i="1"/>
  <c r="F11" i="1"/>
  <c r="F12" i="1" s="1"/>
  <c r="H6" i="1" s="1"/>
  <c r="F10" i="1"/>
  <c r="D10" i="1"/>
  <c r="D11" i="1" s="1"/>
  <c r="D12" i="1" s="1"/>
  <c r="H5" i="1" s="1"/>
  <c r="H7" i="1" s="1"/>
  <c r="H7" i="19" l="1"/>
  <c r="H7" i="44"/>
  <c r="H7" i="37"/>
</calcChain>
</file>

<file path=xl/sharedStrings.xml><?xml version="1.0" encoding="utf-8"?>
<sst xmlns="http://schemas.openxmlformats.org/spreadsheetml/2006/main" count="2232" uniqueCount="172">
  <si>
    <t>Centurion University of Technology &amp; Management</t>
  </si>
  <si>
    <t>EXAMINATION</t>
  </si>
  <si>
    <t>% of student that should have attained level 3</t>
  </si>
  <si>
    <t>Question Paper: ADVANCED MANAGERIAL ACCOUNTING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</si>
  <si>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</si>
  <si>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</si>
  <si>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</si>
  <si>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</si>
  <si>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</si>
  <si>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4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4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4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4"/>
        <color theme="1"/>
        <rFont val="Calibri"/>
        <family val="2"/>
        <scheme val="minor"/>
      </rPr>
      <t xml:space="preserve"> does not relate 
</t>
    </r>
  </si>
  <si>
    <t>Course Name : ADVANCED MANAGERIAL ACCOUNTING           Department : MBA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</si>
  <si>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</si>
  <si>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</si>
  <si>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</si>
  <si>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</si>
  <si>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</si>
  <si>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</si>
  <si>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</si>
  <si>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</si>
  <si>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</si>
  <si>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</si>
  <si>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</si>
  <si>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</si>
  <si>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</si>
  <si>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</si>
  <si>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</si>
  <si>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</si>
  <si>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</si>
  <si>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</si>
  <si>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</si>
  <si>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</si>
  <si>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</si>
  <si>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</si>
  <si>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</si>
  <si>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</si>
  <si>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</si>
  <si>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</si>
  <si>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</si>
  <si>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</si>
  <si>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</si>
  <si>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</si>
  <si>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</si>
  <si>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</si>
  <si>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PSO1</t>
  </si>
  <si>
    <t>PSO2</t>
  </si>
  <si>
    <t>PSO3</t>
  </si>
  <si>
    <t>CO1</t>
  </si>
  <si>
    <t>CO2</t>
  </si>
  <si>
    <t>CO3</t>
  </si>
  <si>
    <t>Avg of CO-PO affinity levels</t>
  </si>
  <si>
    <t>PO Attainment</t>
  </si>
  <si>
    <t>Question Paper: Basic Communication Skills</t>
  </si>
  <si>
    <t>Course Name :  Basic Communication Skills       Department : MBA</t>
  </si>
  <si>
    <t>190402100001</t>
  </si>
  <si>
    <t>190402100002</t>
  </si>
  <si>
    <t>190402100004</t>
  </si>
  <si>
    <t>190402100005</t>
  </si>
  <si>
    <t>190402100006</t>
  </si>
  <si>
    <t>190402100007</t>
  </si>
  <si>
    <t>190402100008</t>
  </si>
  <si>
    <t>190402100009</t>
  </si>
  <si>
    <t>190402100010</t>
  </si>
  <si>
    <t>190402100011</t>
  </si>
  <si>
    <t>190402100012</t>
  </si>
  <si>
    <t>190402100013</t>
  </si>
  <si>
    <t>190402100014</t>
  </si>
  <si>
    <t>190402100015</t>
  </si>
  <si>
    <t>190402100016</t>
  </si>
  <si>
    <t>190402100017</t>
  </si>
  <si>
    <t>190402100018</t>
  </si>
  <si>
    <t>190402100019</t>
  </si>
  <si>
    <t>190402100020</t>
  </si>
  <si>
    <t>190402100021</t>
  </si>
  <si>
    <t>190402100022</t>
  </si>
  <si>
    <t>190402100023</t>
  </si>
  <si>
    <t>190402100025</t>
  </si>
  <si>
    <t>190402100026</t>
  </si>
  <si>
    <t>190402100027</t>
  </si>
  <si>
    <t>190402100028</t>
  </si>
  <si>
    <t>190402100029</t>
  </si>
  <si>
    <t>190402100030</t>
  </si>
  <si>
    <t>190402100031</t>
  </si>
  <si>
    <t>190402100032</t>
  </si>
  <si>
    <t>190402100033</t>
  </si>
  <si>
    <t>190402100034</t>
  </si>
  <si>
    <t>190402100035</t>
  </si>
  <si>
    <t>190402100036</t>
  </si>
  <si>
    <t>190402100037</t>
  </si>
  <si>
    <t>190402100038</t>
  </si>
  <si>
    <t>190402100039</t>
  </si>
  <si>
    <t>190402100040</t>
  </si>
  <si>
    <t>190402100041</t>
  </si>
  <si>
    <t>190402100042</t>
  </si>
  <si>
    <t>190402100044</t>
  </si>
  <si>
    <t>190402100045</t>
  </si>
  <si>
    <t>190402100046</t>
  </si>
  <si>
    <t>190402100047</t>
  </si>
  <si>
    <t>190402100048</t>
  </si>
  <si>
    <t>190402100049</t>
  </si>
  <si>
    <t>190402100050</t>
  </si>
  <si>
    <t>190402100051</t>
  </si>
  <si>
    <t>190402100052</t>
  </si>
  <si>
    <t xml:space="preserve">Question Paper: Brand Management &amp; Consumer Behavior  </t>
  </si>
  <si>
    <t>Course Name : Brand Management &amp; Consumer Behavior        Department : MBA</t>
  </si>
  <si>
    <t>CO4</t>
  </si>
  <si>
    <t>Question Paper: COMMERCIAL BANKING AND ALM</t>
  </si>
  <si>
    <t>Course Name :COMMERCIAL BANKING AND ALM       Department : MBA</t>
  </si>
  <si>
    <t>Question Paper: COMMUNICATION PERSPECTIVE OF MANAGEMENT</t>
  </si>
  <si>
    <t>Course Name : COMMUNICATION PERSPECTIVE OF MANAGEMENT    DEPT:MBA</t>
  </si>
  <si>
    <t>Question Paper: Data analysis through Microsoft Excel</t>
  </si>
  <si>
    <t>Course Name : Data analysis through Microsoft Excel         Department : MBA</t>
  </si>
  <si>
    <t>190402100024</t>
  </si>
  <si>
    <t>190402100043</t>
  </si>
  <si>
    <t xml:space="preserve">Question Paper: Digital Marketing and Marketing Communications  </t>
  </si>
  <si>
    <t>Course Name : Digital Marketing and Marketing Communications        Department : MBA</t>
  </si>
  <si>
    <t xml:space="preserve">Question Paper: ECONOMIC ENVIRONMENT OF BUSINESS  </t>
  </si>
  <si>
    <t>Course Name : ECONOMIC ENVIRONMENT OF BUSINESS        Department : MBA</t>
  </si>
  <si>
    <t xml:space="preserve">Question Paper: Evolution of Management Thought  </t>
  </si>
  <si>
    <t>Course Name : Evolution of Management Thought         Department : MBA</t>
  </si>
  <si>
    <t>Question Paper: FINANCIAL ANALYSIS AND VISUALIZATION</t>
  </si>
  <si>
    <t>Course Name :  FINANCIAL ANALYSIS AND VISUALIZATION       Department : MBA</t>
  </si>
  <si>
    <t xml:space="preserve">Question Paper: FINANCIAL INSTITUTIONS, MARKETS &amp; SERVICES </t>
  </si>
  <si>
    <t>Course Name : FINANCIAL INSTITUTIONS, MARKETS &amp; SERVICES       Department : MBA</t>
  </si>
  <si>
    <t xml:space="preserve">Question Paper: HUMAN RESOURCE MANAGEMENT </t>
  </si>
  <si>
    <t>Course Name : HUMAN RESOURCE MANAGEMENT        Department : MBA</t>
  </si>
  <si>
    <t xml:space="preserve">Question Paper: HUMAN RESOURCE PLANNING AND SOURCING </t>
  </si>
  <si>
    <t>Course Name : HUMAN RESOURCE PLANNING AND SOURCING        Department : MBA</t>
  </si>
  <si>
    <t>Question Paper: Introduction to Blockchain</t>
  </si>
  <si>
    <t>Course Name : Introduction to Blockchain        Department : MBA</t>
  </si>
  <si>
    <t xml:space="preserve">Question Paper: Introduction to Data Analytics </t>
  </si>
  <si>
    <t>Course Name : Introduction to Data Analytics       Department : MBA</t>
  </si>
  <si>
    <t>Question Paper: Introduction to Emerging Mobility Solution</t>
  </si>
  <si>
    <t>Course Name :  Introduction to Emerging Mobility Solution       Department : MBA</t>
  </si>
  <si>
    <t>Question Paper: Indian Society and Culture</t>
  </si>
  <si>
    <t>Course Name :  Indian Society and Culture       Department : MBA</t>
  </si>
  <si>
    <t xml:space="preserve">Question Paper: Managerial Economics </t>
  </si>
  <si>
    <t>Course Name : Managerial Economics       Department : MBA</t>
  </si>
  <si>
    <t xml:space="preserve">Question Paper: MANAGEMENT INFORMATION SYSTEM: (MIS) </t>
  </si>
  <si>
    <t>Course Name : MANAGEMENT INFORMATION SYSTEM: (MIS)      Department : MBA</t>
  </si>
  <si>
    <t xml:space="preserve">Question Paper: Marketing Management </t>
  </si>
  <si>
    <t>Course Name : Marketing Management        Department : MBA</t>
  </si>
  <si>
    <t>Question Paper: ORGANIZATION BEHAVIOUR</t>
  </si>
  <si>
    <t>Course Name : ORGANIZATION BEHAVIOUR    Department : MBA</t>
  </si>
  <si>
    <t xml:space="preserve">Question Paper: ORGANIZATION CHANGE &amp; DEVELOPMENT </t>
  </si>
  <si>
    <t>Course Name : ORGANIZATION CHANGE &amp; DEVELOPMENT       Department : MBA</t>
  </si>
  <si>
    <t>Question Paper: Operation Research</t>
  </si>
  <si>
    <t>Course Name : Operation Research        Department : MBA</t>
  </si>
  <si>
    <t xml:space="preserve">Question Paper: PROJECT APPRAISAL &amp; FINANCING </t>
  </si>
  <si>
    <t>Course Name : PROJECT APPRAISAL &amp; FINANCING        Department : MBA</t>
  </si>
  <si>
    <t>Question Paper:  PROJECT MANAGEMENT</t>
  </si>
  <si>
    <t>Course Name : PROJECT MANAGEMENT     Department : MBA</t>
  </si>
  <si>
    <t xml:space="preserve">Question Paper: PERFORMANCE MANAGEMENT </t>
  </si>
  <si>
    <t>Course Name : PERFORMANCE MANAGEMENT       Department : MBA</t>
  </si>
  <si>
    <t>Question Paper: PRODUCTION AND OPERATION MANAGEMENT (POM)</t>
  </si>
  <si>
    <t>Course Name : PRODUCTION AND OPERATION MANAGEMENT (POM)        Department : MBA</t>
  </si>
  <si>
    <t>Question Paper: Quantitative Techniques</t>
  </si>
  <si>
    <t>Course Name : Quantitative Techniques        Department : MBA</t>
  </si>
  <si>
    <t xml:space="preserve">Question Paper:  Retail and Etail Management </t>
  </si>
  <si>
    <t>Course Name : Retail and Etail Management        Department : MBA</t>
  </si>
  <si>
    <t xml:space="preserve">Question Paper: SECURITY ANALYSIS AND PORTFOLIO MANAGEMENT  </t>
  </si>
  <si>
    <t>Course Name : SECURITY ANALYSIS AND PORTFOLIO MANAGEMENT        Department : MBA</t>
  </si>
  <si>
    <t>Question Paper: Supply Chain Management</t>
  </si>
  <si>
    <t>Course Name :Supply chain Management      Department : MBA</t>
  </si>
  <si>
    <t>CO5</t>
  </si>
  <si>
    <t xml:space="preserve">Question Paper: Sales and Distribution Management </t>
  </si>
  <si>
    <t>Course Name : Sales and Distribution Management        Department : MBA</t>
  </si>
  <si>
    <t xml:space="preserve">Question Paper: Services &amp; Financial Services Marketing </t>
  </si>
  <si>
    <t>Course Name : Services &amp; Financial Services Marketing        Department : MBA</t>
  </si>
  <si>
    <t xml:space="preserve">Question Paper: Summer Internship </t>
  </si>
  <si>
    <t>Course Name : Summer Internship      Department : MBA</t>
  </si>
  <si>
    <t xml:space="preserve">Question Paper: TRAINING &amp; DEVELOPMENT </t>
  </si>
  <si>
    <t>Course Name : TRAINING &amp; DEVELOPMENT        Department :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</si>
</sst>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16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1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11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right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right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9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0" fontId="14" fillId="0" borderId="0" xfId="0" applyFont="1" applyAlignment="1">
      <alignment vertical="center"/>
    </xf>
    <xf numFmtId="1" fontId="13" fillId="0" borderId="6" xfId="0" applyNumberFormat="1" applyFont="1" applyBorder="1" applyAlignment="1">
      <alignment horizontal="center"/>
    </xf>
    <xf numFmtId="1" fontId="13" fillId="0" borderId="6" xfId="0" applyNumberFormat="1" applyFont="1" applyBorder="1"/>
    <xf numFmtId="1" fontId="0" fillId="0" borderId="4" xfId="0" applyNumberForma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2" fontId="3" fillId="10" borderId="4" xfId="0" applyNumberFormat="1" applyFont="1" applyFill="1" applyBorder="1" applyAlignment="1">
      <alignment horizontal="center" vertical="center"/>
    </xf>
    <xf numFmtId="165" fontId="3" fillId="10" borderId="4" xfId="0" applyNumberFormat="1" applyFon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13" fillId="11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5" fillId="11" borderId="6" xfId="0" applyNumberFormat="1" applyFont="1" applyFill="1" applyBorder="1" applyAlignment="1">
      <alignment horizontal="center" vertical="center"/>
    </xf>
    <xf numFmtId="2" fontId="0" fillId="10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13" fillId="0" borderId="6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1" fontId="13" fillId="12" borderId="6" xfId="0" applyNumberFormat="1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2" zoomScale="48" zoomScaleNormal="48" workbookViewId="0">
      <selection activeCell="X18" sqref="X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3" width="9.42578125" style="15" customWidth="1"/>
    <col min="4" max="4" width="13.5" style="15" customWidth="1"/>
    <col min="5" max="5" width="8.5" style="15" customWidth="1"/>
    <col min="6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89.473684210526315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78.94736842105263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84.21052631578948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37">
        <v>190402100001</v>
      </c>
      <c r="C11" s="38">
        <v>36</v>
      </c>
      <c r="D11" s="39">
        <f>COUNTIF(C11:C48,"&gt;="&amp;D10)</f>
        <v>34</v>
      </c>
      <c r="E11" s="38">
        <v>36</v>
      </c>
      <c r="F11" s="40">
        <f>COUNTIF(E11:E48,"&gt;="&amp;F10)</f>
        <v>30</v>
      </c>
      <c r="G11" s="41" t="s">
        <v>46</v>
      </c>
      <c r="H11" s="42">
        <v>3</v>
      </c>
      <c r="I11" s="42">
        <v>2</v>
      </c>
      <c r="J11" s="43">
        <v>2</v>
      </c>
      <c r="K11" s="43">
        <v>3</v>
      </c>
      <c r="L11" s="43"/>
      <c r="M11" s="43"/>
      <c r="N11" s="43"/>
      <c r="O11" s="43"/>
      <c r="P11" s="43">
        <v>2</v>
      </c>
      <c r="Q11" s="43">
        <v>2</v>
      </c>
      <c r="R11" s="43">
        <v>3</v>
      </c>
      <c r="S11" s="43">
        <v>2</v>
      </c>
      <c r="T11" s="43">
        <v>2</v>
      </c>
    </row>
    <row r="12" spans="1:21" ht="25" customHeight="1" x14ac:dyDescent="0.35">
      <c r="A12" s="15">
        <v>2</v>
      </c>
      <c r="B12" s="44">
        <v>190402100004</v>
      </c>
      <c r="C12" s="45">
        <v>38</v>
      </c>
      <c r="D12" s="46">
        <f>(D11/38)*100</f>
        <v>89.473684210526315</v>
      </c>
      <c r="E12" s="45">
        <v>36</v>
      </c>
      <c r="F12" s="47">
        <f>(F11/38)*100</f>
        <v>78.94736842105263</v>
      </c>
      <c r="G12" s="41" t="s">
        <v>47</v>
      </c>
      <c r="H12" s="48">
        <v>3</v>
      </c>
      <c r="I12" s="48">
        <v>3</v>
      </c>
      <c r="J12" s="43">
        <v>3</v>
      </c>
      <c r="K12" s="43">
        <v>3</v>
      </c>
      <c r="L12" s="43"/>
      <c r="M12" s="43"/>
      <c r="N12" s="43">
        <v>3</v>
      </c>
      <c r="O12" s="43"/>
      <c r="P12" s="43">
        <v>3</v>
      </c>
      <c r="Q12" s="43">
        <v>3</v>
      </c>
      <c r="R12" s="43">
        <v>3</v>
      </c>
      <c r="S12" s="43">
        <v>3</v>
      </c>
      <c r="T12" s="43">
        <v>3</v>
      </c>
    </row>
    <row r="13" spans="1:21" ht="25" customHeight="1" x14ac:dyDescent="0.35">
      <c r="A13" s="15">
        <v>3</v>
      </c>
      <c r="B13" s="44">
        <v>190402100005</v>
      </c>
      <c r="C13" s="45">
        <v>42</v>
      </c>
      <c r="D13" s="39"/>
      <c r="E13" s="45">
        <v>39</v>
      </c>
      <c r="F13" s="49"/>
      <c r="G13" s="41" t="s">
        <v>48</v>
      </c>
      <c r="H13" s="42">
        <v>3</v>
      </c>
      <c r="I13" s="42">
        <v>3</v>
      </c>
      <c r="J13" s="43">
        <v>3</v>
      </c>
      <c r="K13" s="43">
        <v>3</v>
      </c>
      <c r="L13" s="43"/>
      <c r="M13" s="43"/>
      <c r="N13" s="43">
        <v>3</v>
      </c>
      <c r="O13" s="43"/>
      <c r="P13" s="43">
        <v>3</v>
      </c>
      <c r="Q13" s="43">
        <v>3</v>
      </c>
      <c r="R13" s="43">
        <v>3</v>
      </c>
      <c r="S13" s="43">
        <v>3</v>
      </c>
      <c r="T13" s="43">
        <v>3</v>
      </c>
    </row>
    <row r="14" spans="1:21" ht="25" customHeight="1" x14ac:dyDescent="0.35">
      <c r="A14" s="15">
        <v>4</v>
      </c>
      <c r="B14" s="44">
        <v>190402100008</v>
      </c>
      <c r="C14" s="45">
        <v>43</v>
      </c>
      <c r="D14" s="39"/>
      <c r="E14" s="45">
        <v>39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44">
        <v>190402100009</v>
      </c>
      <c r="C15" s="45">
        <v>41</v>
      </c>
      <c r="D15" s="39"/>
      <c r="E15" s="45">
        <v>37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44">
        <v>190402100010</v>
      </c>
      <c r="C16" s="45">
        <v>0</v>
      </c>
      <c r="D16" s="39"/>
      <c r="E16" s="45">
        <v>0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44">
        <v>190402100012</v>
      </c>
      <c r="C17" s="45">
        <v>43</v>
      </c>
      <c r="D17" s="39"/>
      <c r="E17" s="45">
        <v>39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2.6666666666666665</v>
      </c>
      <c r="J17" s="51">
        <f t="shared" si="0"/>
        <v>2.6666666666666665</v>
      </c>
      <c r="K17" s="51">
        <f t="shared" si="0"/>
        <v>3</v>
      </c>
      <c r="L17" s="51"/>
      <c r="M17" s="51"/>
      <c r="N17" s="51">
        <f t="shared" si="0"/>
        <v>3</v>
      </c>
      <c r="O17" s="51"/>
      <c r="P17" s="51">
        <f t="shared" si="0"/>
        <v>2.6666666666666665</v>
      </c>
      <c r="Q17" s="51">
        <f t="shared" si="0"/>
        <v>2.6666666666666665</v>
      </c>
      <c r="R17" s="51">
        <f t="shared" si="0"/>
        <v>3</v>
      </c>
      <c r="S17" s="51">
        <f t="shared" si="0"/>
        <v>2.6666666666666665</v>
      </c>
      <c r="T17" s="51">
        <f t="shared" si="0"/>
        <v>2.6666666666666665</v>
      </c>
    </row>
    <row r="18" spans="1:20" ht="38" customHeight="1" x14ac:dyDescent="0.35">
      <c r="A18" s="15">
        <v>8</v>
      </c>
      <c r="B18" s="44">
        <v>190402100013</v>
      </c>
      <c r="C18" s="45">
        <v>28</v>
      </c>
      <c r="D18" s="39"/>
      <c r="E18" s="45">
        <v>22</v>
      </c>
      <c r="F18" s="49"/>
      <c r="G18" s="54" t="s">
        <v>50</v>
      </c>
      <c r="H18" s="55">
        <f>(84.21*H17)/100</f>
        <v>2.5263</v>
      </c>
      <c r="I18" s="55">
        <f t="shared" ref="I18:T18" si="1">(84.21*I17)/100</f>
        <v>2.2455999999999996</v>
      </c>
      <c r="J18" s="55">
        <f t="shared" si="1"/>
        <v>2.2455999999999996</v>
      </c>
      <c r="K18" s="55">
        <f t="shared" si="1"/>
        <v>2.5263</v>
      </c>
      <c r="L18" s="55"/>
      <c r="M18" s="55"/>
      <c r="N18" s="55">
        <f t="shared" si="1"/>
        <v>2.5263</v>
      </c>
      <c r="O18" s="55"/>
      <c r="P18" s="55">
        <f t="shared" si="1"/>
        <v>2.2455999999999996</v>
      </c>
      <c r="Q18" s="55">
        <f t="shared" si="1"/>
        <v>2.2455999999999996</v>
      </c>
      <c r="R18" s="55">
        <f t="shared" si="1"/>
        <v>2.5263</v>
      </c>
      <c r="S18" s="55">
        <f t="shared" si="1"/>
        <v>2.2455999999999996</v>
      </c>
      <c r="T18" s="55">
        <f t="shared" si="1"/>
        <v>2.2455999999999996</v>
      </c>
    </row>
    <row r="19" spans="1:20" ht="25" customHeight="1" x14ac:dyDescent="0.35">
      <c r="A19" s="15">
        <v>9</v>
      </c>
      <c r="B19" s="44">
        <v>190402100015</v>
      </c>
      <c r="C19" s="45">
        <v>34</v>
      </c>
      <c r="D19" s="39"/>
      <c r="E19" s="45">
        <v>29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44">
        <v>190402100016</v>
      </c>
      <c r="C20" s="45">
        <v>33</v>
      </c>
      <c r="D20" s="39"/>
      <c r="E20" s="45">
        <v>29</v>
      </c>
      <c r="F20" s="39"/>
    </row>
    <row r="21" spans="1:20" ht="25" customHeight="1" x14ac:dyDescent="0.35">
      <c r="A21" s="15">
        <v>11</v>
      </c>
      <c r="B21" s="44">
        <v>190402100017</v>
      </c>
      <c r="C21" s="45">
        <v>38</v>
      </c>
      <c r="D21" s="39"/>
      <c r="E21" s="45">
        <v>34</v>
      </c>
      <c r="F21" s="58"/>
    </row>
    <row r="22" spans="1:20" ht="25" customHeight="1" x14ac:dyDescent="0.35">
      <c r="A22" s="15">
        <v>12</v>
      </c>
      <c r="B22" s="44">
        <v>190402100018</v>
      </c>
      <c r="C22" s="45">
        <v>34</v>
      </c>
      <c r="D22" s="39"/>
      <c r="E22" s="45">
        <v>29</v>
      </c>
      <c r="F22" s="58"/>
    </row>
    <row r="23" spans="1:20" ht="25" customHeight="1" x14ac:dyDescent="0.35">
      <c r="A23" s="15">
        <v>13</v>
      </c>
      <c r="B23" s="44">
        <v>190402100019</v>
      </c>
      <c r="C23" s="45">
        <v>37</v>
      </c>
      <c r="D23" s="39"/>
      <c r="E23" s="45">
        <v>31</v>
      </c>
      <c r="F23" s="58"/>
      <c r="J23" s="30"/>
      <c r="K23" s="30"/>
    </row>
    <row r="24" spans="1:20" ht="31.5" customHeight="1" x14ac:dyDescent="0.35">
      <c r="A24" s="15">
        <v>14</v>
      </c>
      <c r="B24" s="44">
        <v>190402100020</v>
      </c>
      <c r="C24" s="45">
        <v>20</v>
      </c>
      <c r="D24" s="39"/>
      <c r="E24" s="45">
        <v>18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44">
        <v>190402100021</v>
      </c>
      <c r="C25" s="45">
        <v>35</v>
      </c>
      <c r="D25" s="39"/>
      <c r="E25" s="45">
        <v>29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44">
        <v>190402100022</v>
      </c>
      <c r="C26" s="45">
        <v>30</v>
      </c>
      <c r="D26" s="39"/>
      <c r="E26" s="45">
        <v>22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44">
        <v>190402100023</v>
      </c>
      <c r="C27" s="45">
        <v>37</v>
      </c>
      <c r="D27" s="39"/>
      <c r="E27" s="45">
        <v>34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44">
        <v>190402100026</v>
      </c>
      <c r="C28" s="45">
        <v>36</v>
      </c>
      <c r="D28" s="62"/>
      <c r="E28" s="45">
        <v>28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44">
        <v>190402100027</v>
      </c>
      <c r="C29" s="45">
        <v>35</v>
      </c>
      <c r="D29" s="39"/>
      <c r="E29" s="45">
        <v>29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44">
        <v>190402100028</v>
      </c>
      <c r="C30" s="45">
        <v>32</v>
      </c>
      <c r="D30" s="39"/>
      <c r="E30" s="45">
        <v>26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44">
        <v>190402100030</v>
      </c>
      <c r="C31" s="45">
        <v>32</v>
      </c>
      <c r="D31" s="39"/>
      <c r="E31" s="45">
        <v>31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44">
        <v>190402100031</v>
      </c>
      <c r="C32" s="45">
        <v>35</v>
      </c>
      <c r="D32" s="39"/>
      <c r="E32" s="45">
        <v>27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44">
        <v>190402100035</v>
      </c>
      <c r="C33" s="45">
        <v>39</v>
      </c>
      <c r="D33" s="39"/>
      <c r="E33" s="45">
        <v>34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44">
        <v>190402100036</v>
      </c>
      <c r="C34" s="45">
        <v>38</v>
      </c>
      <c r="D34" s="39"/>
      <c r="E34" s="45">
        <v>32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44">
        <v>190402100037</v>
      </c>
      <c r="C35" s="45">
        <v>41</v>
      </c>
      <c r="D35" s="39"/>
      <c r="E35" s="45">
        <v>38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44">
        <v>190402100038</v>
      </c>
      <c r="C36" s="45">
        <v>23</v>
      </c>
      <c r="D36" s="39"/>
      <c r="E36" s="45">
        <v>21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44">
        <v>190402100039</v>
      </c>
      <c r="C37" s="45">
        <v>35</v>
      </c>
      <c r="D37" s="39"/>
      <c r="E37" s="45">
        <v>35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44">
        <v>190402100041</v>
      </c>
      <c r="C38" s="45">
        <v>22</v>
      </c>
      <c r="D38" s="39"/>
      <c r="E38" s="45">
        <v>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44">
        <v>190402100042</v>
      </c>
      <c r="C39" s="45">
        <v>30</v>
      </c>
      <c r="D39" s="39"/>
      <c r="E39" s="45">
        <v>32</v>
      </c>
      <c r="F39" s="58"/>
    </row>
    <row r="40" spans="1:21" ht="25" customHeight="1" x14ac:dyDescent="0.35">
      <c r="A40" s="15">
        <v>30</v>
      </c>
      <c r="B40" s="44">
        <v>190402100044</v>
      </c>
      <c r="C40" s="45">
        <v>31</v>
      </c>
      <c r="D40" s="39"/>
      <c r="E40" s="45">
        <v>31</v>
      </c>
      <c r="F40" s="58"/>
    </row>
    <row r="41" spans="1:21" ht="25" customHeight="1" x14ac:dyDescent="0.35">
      <c r="A41" s="15">
        <v>31</v>
      </c>
      <c r="B41" s="44">
        <v>190402100045</v>
      </c>
      <c r="C41" s="45">
        <v>37</v>
      </c>
      <c r="D41" s="39"/>
      <c r="E41" s="45">
        <v>35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44">
        <v>190402100046</v>
      </c>
      <c r="C42" s="45">
        <v>36</v>
      </c>
      <c r="D42" s="39"/>
      <c r="E42" s="45">
        <v>35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44">
        <v>190402100047</v>
      </c>
      <c r="C43" s="45">
        <v>37</v>
      </c>
      <c r="D43" s="39"/>
      <c r="E43" s="45">
        <v>36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44">
        <v>190402100048</v>
      </c>
      <c r="C44" s="45">
        <v>33</v>
      </c>
      <c r="D44" s="39"/>
      <c r="E44" s="45">
        <v>34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44">
        <v>190402100049</v>
      </c>
      <c r="C45" s="45">
        <v>30</v>
      </c>
      <c r="D45" s="39"/>
      <c r="E45" s="45">
        <v>32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44">
        <v>190402100050</v>
      </c>
      <c r="C46" s="45">
        <v>35</v>
      </c>
      <c r="D46" s="39"/>
      <c r="E46" s="45">
        <v>34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44">
        <v>190402100051</v>
      </c>
      <c r="C47" s="45">
        <v>37</v>
      </c>
      <c r="D47" s="39"/>
      <c r="E47" s="45">
        <v>34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44">
        <v>190402100052</v>
      </c>
      <c r="C48" s="45">
        <v>36</v>
      </c>
      <c r="D48" s="39"/>
      <c r="E48" s="45">
        <v>32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2"/>
      <c r="B49" s="2"/>
      <c r="C49" s="2"/>
      <c r="D49" s="2"/>
      <c r="E49" s="2"/>
      <c r="F49" s="2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2"/>
      <c r="B50" s="2"/>
      <c r="C50" s="2"/>
      <c r="D50" s="2"/>
      <c r="E50" s="2"/>
      <c r="F50" s="2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2"/>
      <c r="B51" s="2"/>
      <c r="C51" s="2"/>
      <c r="D51" s="2"/>
      <c r="E51" s="2"/>
      <c r="F51" s="2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2"/>
      <c r="B52" s="2"/>
      <c r="C52" s="2"/>
      <c r="D52" s="2"/>
      <c r="E52" s="2"/>
      <c r="F52" s="2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2"/>
      <c r="B53" s="2"/>
      <c r="C53" s="2"/>
      <c r="D53" s="2"/>
      <c r="E53" s="2"/>
      <c r="F53" s="2"/>
    </row>
    <row r="54" spans="1:20" ht="25" customHeight="1" x14ac:dyDescent="0.45">
      <c r="A54" s="2"/>
      <c r="B54" s="2"/>
      <c r="C54" s="2"/>
      <c r="D54" s="2"/>
      <c r="E54" s="2"/>
      <c r="F54" s="2"/>
    </row>
    <row r="55" spans="1:20" ht="25" customHeight="1" x14ac:dyDescent="0.45">
      <c r="A55" s="2"/>
      <c r="B55" s="2"/>
      <c r="C55" s="2"/>
      <c r="D55" s="2"/>
      <c r="E55" s="2"/>
      <c r="F55" s="2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2"/>
      <c r="B56" s="2"/>
      <c r="C56" s="2"/>
      <c r="D56" s="2"/>
      <c r="E56" s="2"/>
      <c r="F56" s="2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2"/>
      <c r="B57" s="2"/>
      <c r="C57" s="2"/>
      <c r="D57" s="2"/>
      <c r="E57" s="2"/>
      <c r="F57" s="2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2"/>
      <c r="B58" s="2"/>
      <c r="C58" s="2"/>
      <c r="D58" s="2"/>
      <c r="E58" s="2"/>
      <c r="F58" s="2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2"/>
      <c r="B59" s="2"/>
      <c r="C59" s="2"/>
      <c r="D59" s="2"/>
      <c r="E59" s="2"/>
      <c r="F59" s="2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2"/>
      <c r="B60" s="2"/>
      <c r="C60" s="2"/>
      <c r="D60" s="2"/>
      <c r="E60" s="2"/>
      <c r="F60" s="2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2"/>
      <c r="B61" s="2"/>
      <c r="C61" s="2"/>
      <c r="D61" s="2"/>
      <c r="E61" s="2"/>
      <c r="F61" s="2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2"/>
      <c r="B62" s="2"/>
      <c r="C62" s="2"/>
      <c r="D62" s="2"/>
      <c r="E62" s="2"/>
      <c r="F62" s="2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2"/>
      <c r="B63" s="2"/>
      <c r="C63" s="2"/>
      <c r="D63" s="2"/>
      <c r="E63" s="2"/>
      <c r="F63" s="2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2"/>
      <c r="B64" s="2"/>
      <c r="C64" s="2"/>
      <c r="D64" s="2"/>
      <c r="E64" s="2"/>
      <c r="F64" s="2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2"/>
      <c r="B65" s="2"/>
      <c r="C65" s="2"/>
      <c r="D65" s="2"/>
      <c r="E65" s="2"/>
      <c r="F65" s="2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2"/>
      <c r="B66" s="2"/>
      <c r="C66" s="2"/>
      <c r="D66" s="2"/>
      <c r="E66" s="2"/>
      <c r="F66" s="2"/>
    </row>
    <row r="67" spans="1:20" ht="25" customHeight="1" x14ac:dyDescent="0.45">
      <c r="A67" s="2"/>
      <c r="B67" s="2"/>
      <c r="C67" s="2"/>
      <c r="D67" s="2"/>
      <c r="E67" s="2"/>
      <c r="F67" s="2"/>
    </row>
    <row r="68" spans="1:20" ht="25" customHeight="1" x14ac:dyDescent="0.45">
      <c r="A68" s="2"/>
      <c r="B68" s="2"/>
      <c r="C68" s="2"/>
      <c r="D68" s="2"/>
      <c r="E68" s="2"/>
      <c r="F68" s="2"/>
    </row>
    <row r="69" spans="1:20" ht="25" customHeight="1" x14ac:dyDescent="0.45">
      <c r="A69" s="2"/>
      <c r="B69" s="2"/>
      <c r="C69" s="2"/>
      <c r="D69" s="2"/>
      <c r="E69" s="2"/>
      <c r="F69" s="2"/>
    </row>
    <row r="70" spans="1:20" ht="25" customHeight="1" x14ac:dyDescent="0.45">
      <c r="A70" s="2"/>
      <c r="B70" s="2"/>
      <c r="C70" s="2"/>
      <c r="D70" s="2"/>
      <c r="E70" s="2"/>
      <c r="F70" s="2"/>
    </row>
    <row r="71" spans="1:20" ht="25" customHeight="1" x14ac:dyDescent="0.45">
      <c r="A71" s="2"/>
      <c r="B71" s="2"/>
      <c r="C71" s="2"/>
      <c r="D71" s="2"/>
      <c r="E71" s="2"/>
      <c r="F71" s="2"/>
    </row>
    <row r="72" spans="1:20" ht="25" customHeight="1" x14ac:dyDescent="0.45">
      <c r="A72" s="2"/>
      <c r="B72" s="2"/>
      <c r="C72" s="2"/>
      <c r="D72" s="2"/>
      <c r="E72" s="2"/>
      <c r="F72" s="2"/>
    </row>
    <row r="73" spans="1:20" ht="25" customHeight="1" x14ac:dyDescent="0.45">
      <c r="A73" s="2"/>
      <c r="B73" s="2"/>
      <c r="C73" s="2"/>
      <c r="D73" s="2"/>
      <c r="E73" s="2"/>
      <c r="F73" s="2"/>
    </row>
    <row r="74" spans="1:20" ht="25" customHeight="1" x14ac:dyDescent="0.45">
      <c r="A74" s="2"/>
      <c r="B74" s="2"/>
      <c r="C74" s="2"/>
      <c r="D74" s="2"/>
      <c r="E74" s="2"/>
      <c r="F74" s="2"/>
    </row>
    <row r="75" spans="1:20" ht="25" customHeight="1" x14ac:dyDescent="0.45">
      <c r="A75" s="2"/>
      <c r="B75" s="2"/>
      <c r="C75" s="2"/>
      <c r="D75" s="2"/>
      <c r="E75" s="2"/>
      <c r="F75" s="2"/>
    </row>
    <row r="76" spans="1:20" ht="25" customHeight="1" x14ac:dyDescent="0.45">
      <c r="A76" s="2"/>
      <c r="B76" s="2"/>
      <c r="C76" s="2"/>
      <c r="D76" s="2"/>
      <c r="E76" s="2"/>
      <c r="F76" s="2"/>
    </row>
    <row r="77" spans="1:20" ht="25" customHeight="1" x14ac:dyDescent="0.45">
      <c r="A77" s="2"/>
      <c r="B77" s="2"/>
      <c r="C77" s="2"/>
      <c r="D77" s="2"/>
      <c r="E77" s="2"/>
      <c r="F77" s="2"/>
    </row>
    <row r="78" spans="1:20" ht="25" customHeight="1" x14ac:dyDescent="0.45">
      <c r="A78" s="2"/>
      <c r="B78" s="2"/>
      <c r="C78" s="2"/>
      <c r="D78" s="2"/>
      <c r="E78" s="2"/>
      <c r="F78" s="2"/>
    </row>
    <row r="79" spans="1:20" ht="25" customHeight="1" x14ac:dyDescent="0.45">
      <c r="A79" s="2"/>
      <c r="B79" s="2"/>
      <c r="C79" s="2"/>
      <c r="D79" s="2"/>
      <c r="E79" s="2"/>
      <c r="F79" s="2"/>
    </row>
    <row r="80" spans="1:20" ht="25" customHeight="1" x14ac:dyDescent="0.45">
      <c r="A80" s="2"/>
      <c r="B80" s="2"/>
      <c r="C80" s="2"/>
      <c r="D80" s="2"/>
      <c r="E80" s="2"/>
      <c r="F80" s="2"/>
    </row>
    <row r="81" spans="1:21" ht="25" customHeight="1" x14ac:dyDescent="0.45">
      <c r="A81" s="2"/>
      <c r="B81" s="2"/>
      <c r="C81" s="2"/>
      <c r="D81" s="2"/>
      <c r="E81" s="2"/>
      <c r="F81" s="2"/>
    </row>
    <row r="82" spans="1:21" ht="25" customHeight="1" x14ac:dyDescent="0.45">
      <c r="A82" s="2"/>
      <c r="B82" s="2"/>
      <c r="C82" s="2"/>
      <c r="D82" s="2"/>
      <c r="E82" s="2"/>
      <c r="F82" s="2"/>
      <c r="G82" s="65"/>
    </row>
    <row r="83" spans="1:21" ht="25" customHeight="1" x14ac:dyDescent="0.45">
      <c r="A83" s="2"/>
      <c r="B83" s="2"/>
      <c r="C83" s="2"/>
      <c r="D83" s="2"/>
      <c r="E83" s="2"/>
      <c r="F83" s="2"/>
      <c r="G83" s="65"/>
      <c r="H83"/>
      <c r="I83"/>
    </row>
    <row r="84" spans="1:21" ht="25" customHeight="1" x14ac:dyDescent="0.45">
      <c r="A84" s="2"/>
      <c r="B84" s="2"/>
      <c r="C84" s="2"/>
      <c r="D84" s="2"/>
      <c r="E84" s="2"/>
      <c r="F84" s="2"/>
      <c r="G84" s="65"/>
      <c r="H84"/>
      <c r="I84"/>
    </row>
    <row r="85" spans="1:21" ht="25" customHeight="1" x14ac:dyDescent="0.45">
      <c r="A85" s="2"/>
      <c r="B85" s="2"/>
      <c r="C85" s="2"/>
      <c r="D85" s="2"/>
      <c r="E85" s="2"/>
      <c r="F85" s="2"/>
      <c r="G85" s="65"/>
      <c r="H85"/>
      <c r="I85"/>
    </row>
    <row r="86" spans="1:21" x14ac:dyDescent="0.45">
      <c r="A86" s="2"/>
      <c r="B86" s="2"/>
      <c r="C86" s="2"/>
      <c r="D86" s="2"/>
      <c r="E86" s="2"/>
      <c r="F86" s="2"/>
      <c r="G86" s="65"/>
      <c r="H86"/>
      <c r="I86"/>
    </row>
    <row r="87" spans="1:21" s="66" customFormat="1" x14ac:dyDescent="0.45">
      <c r="A87" s="2"/>
      <c r="B87" s="2"/>
      <c r="C87" s="2"/>
      <c r="D87" s="2"/>
      <c r="E87" s="2"/>
      <c r="F87" s="2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2"/>
      <c r="B88" s="2"/>
      <c r="C88" s="2"/>
      <c r="D88" s="2"/>
      <c r="E88" s="2"/>
      <c r="F88" s="2"/>
      <c r="G88" s="65"/>
      <c r="H88"/>
      <c r="I88"/>
      <c r="U88" s="66"/>
    </row>
    <row r="89" spans="1:21" x14ac:dyDescent="0.45">
      <c r="A89" s="2"/>
      <c r="B89" s="2"/>
      <c r="C89" s="2"/>
      <c r="D89" s="2"/>
      <c r="E89" s="2"/>
      <c r="F89" s="2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2"/>
      <c r="B90" s="2"/>
      <c r="C90" s="2"/>
      <c r="D90" s="2"/>
      <c r="E90" s="2"/>
      <c r="F90" s="2"/>
      <c r="G90" s="65"/>
      <c r="H90"/>
      <c r="I90"/>
    </row>
    <row r="91" spans="1:21" x14ac:dyDescent="0.45">
      <c r="A91" s="2"/>
      <c r="B91" s="2"/>
      <c r="C91" s="2"/>
      <c r="D91" s="2"/>
      <c r="E91" s="2"/>
      <c r="F91" s="2"/>
      <c r="G91" s="65"/>
      <c r="H91"/>
      <c r="I91"/>
    </row>
    <row r="92" spans="1:21" x14ac:dyDescent="0.45">
      <c r="A92" s="2"/>
      <c r="B92" s="2"/>
      <c r="C92" s="2"/>
      <c r="D92" s="2"/>
      <c r="E92" s="2"/>
      <c r="F92" s="2"/>
      <c r="G92" s="65"/>
      <c r="H92"/>
      <c r="I92"/>
    </row>
    <row r="93" spans="1:21" x14ac:dyDescent="0.45">
      <c r="A93" s="2"/>
      <c r="B93" s="2"/>
      <c r="C93" s="2"/>
      <c r="D93" s="2"/>
      <c r="E93" s="2"/>
      <c r="F93" s="2"/>
      <c r="G93" s="65"/>
      <c r="H93"/>
      <c r="I93"/>
    </row>
    <row r="94" spans="1:21" s="66" customFormat="1" x14ac:dyDescent="0.45">
      <c r="A94" s="2"/>
      <c r="B94" s="2"/>
      <c r="C94" s="2"/>
      <c r="D94" s="2"/>
      <c r="E94" s="2"/>
      <c r="F94" s="2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2"/>
      <c r="B95" s="2"/>
      <c r="C95" s="2"/>
      <c r="D95" s="2"/>
      <c r="E95" s="2"/>
      <c r="F95" s="2"/>
      <c r="G95" s="65"/>
      <c r="H95"/>
      <c r="I95"/>
      <c r="U95" s="66"/>
    </row>
    <row r="96" spans="1:21" x14ac:dyDescent="0.45">
      <c r="A96" s="2"/>
      <c r="B96" s="2"/>
      <c r="C96" s="2"/>
      <c r="D96" s="2"/>
      <c r="E96" s="2"/>
      <c r="F96" s="2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2"/>
      <c r="B97" s="2"/>
      <c r="C97" s="2"/>
      <c r="D97" s="2"/>
      <c r="E97" s="2"/>
      <c r="F97" s="2"/>
      <c r="G97" s="65"/>
      <c r="H97"/>
      <c r="I97"/>
    </row>
    <row r="98" spans="1:21" x14ac:dyDescent="0.45">
      <c r="A98" s="2"/>
      <c r="B98" s="2"/>
      <c r="C98" s="2"/>
      <c r="D98" s="2"/>
      <c r="E98" s="2"/>
      <c r="F98" s="2"/>
      <c r="G98" s="65"/>
      <c r="H98"/>
      <c r="I98"/>
    </row>
    <row r="99" spans="1:21" x14ac:dyDescent="0.45">
      <c r="A99" s="2"/>
      <c r="B99" s="2"/>
      <c r="C99" s="2"/>
      <c r="D99" s="2"/>
      <c r="E99" s="2"/>
      <c r="F99" s="2"/>
      <c r="G99" s="65"/>
      <c r="H99"/>
      <c r="I99"/>
    </row>
    <row r="100" spans="1:21" x14ac:dyDescent="0.45">
      <c r="A100" s="2"/>
      <c r="B100" s="2"/>
      <c r="C100" s="2"/>
      <c r="D100" s="2"/>
      <c r="E100" s="2"/>
      <c r="F100" s="2"/>
      <c r="G100" s="65"/>
      <c r="H100"/>
      <c r="I100"/>
    </row>
    <row r="101" spans="1:21" x14ac:dyDescent="0.45">
      <c r="A101" s="2"/>
      <c r="B101" s="2"/>
      <c r="C101" s="2"/>
      <c r="D101" s="2"/>
      <c r="E101" s="2"/>
      <c r="F101" s="2"/>
      <c r="G101" s="65"/>
      <c r="H101"/>
      <c r="I101"/>
    </row>
    <row r="102" spans="1:21" s="66" customFormat="1" x14ac:dyDescent="0.45">
      <c r="A102" s="2"/>
      <c r="B102" s="2"/>
      <c r="C102" s="2"/>
      <c r="D102" s="2"/>
      <c r="E102" s="2"/>
      <c r="F102" s="2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2"/>
      <c r="B103" s="2"/>
      <c r="C103" s="2"/>
      <c r="D103" s="2"/>
      <c r="E103" s="2"/>
      <c r="F103" s="2"/>
      <c r="G103" s="65"/>
      <c r="H103"/>
      <c r="I103"/>
      <c r="U103" s="66"/>
    </row>
    <row r="104" spans="1:21" x14ac:dyDescent="0.45">
      <c r="A104" s="2"/>
      <c r="B104" s="2"/>
      <c r="C104" s="2"/>
      <c r="D104" s="2"/>
      <c r="E104" s="2"/>
      <c r="F104" s="2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2"/>
      <c r="B105" s="2"/>
      <c r="C105" s="2"/>
      <c r="D105" s="2"/>
      <c r="E105" s="2"/>
      <c r="F105" s="2"/>
      <c r="G105" s="65"/>
      <c r="H105"/>
      <c r="I105"/>
    </row>
    <row r="106" spans="1:21" x14ac:dyDescent="0.45">
      <c r="A106" s="2"/>
      <c r="B106" s="2"/>
      <c r="C106" s="2"/>
      <c r="D106" s="2"/>
      <c r="E106" s="2"/>
      <c r="F106" s="2"/>
      <c r="G106" s="65"/>
      <c r="H106"/>
      <c r="I106"/>
    </row>
    <row r="107" spans="1:21" x14ac:dyDescent="0.45">
      <c r="A107" s="2"/>
      <c r="B107" s="2"/>
      <c r="C107" s="2"/>
      <c r="D107" s="2"/>
      <c r="E107" s="2"/>
      <c r="F107" s="2"/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5" zoomScale="44" zoomScaleNormal="44" workbookViewId="0">
      <selection activeCell="O17" sqref="O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119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120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190402100005</v>
      </c>
      <c r="C11" s="39">
        <v>45</v>
      </c>
      <c r="D11" s="39">
        <f>COUNTIF(C11:C85,"&gt;="&amp;D10)</f>
        <v>14</v>
      </c>
      <c r="E11" s="39">
        <v>46.875</v>
      </c>
      <c r="F11" s="40">
        <f>COUNTIF(E11:E85,"&gt;="&amp;F10)</f>
        <v>14</v>
      </c>
      <c r="G11" s="41" t="s">
        <v>46</v>
      </c>
      <c r="H11" s="72">
        <v>3</v>
      </c>
      <c r="I11" s="74"/>
      <c r="J11" s="74"/>
      <c r="K11" s="80">
        <v>3</v>
      </c>
      <c r="L11" s="74">
        <v>3</v>
      </c>
      <c r="M11" s="74"/>
      <c r="N11" s="74">
        <v>3</v>
      </c>
      <c r="O11" s="74"/>
      <c r="P11" s="74">
        <v>2</v>
      </c>
      <c r="Q11" s="80">
        <v>3</v>
      </c>
      <c r="R11" s="80">
        <v>3</v>
      </c>
      <c r="S11" s="74">
        <v>2</v>
      </c>
      <c r="T11" s="80">
        <v>3</v>
      </c>
    </row>
    <row r="12" spans="1:21" ht="25" customHeight="1" x14ac:dyDescent="0.45">
      <c r="A12" s="15">
        <v>2</v>
      </c>
      <c r="B12" s="75">
        <v>190402100009</v>
      </c>
      <c r="C12" s="39">
        <v>45.714285714285715</v>
      </c>
      <c r="D12" s="46">
        <f>(D11/14)*100</f>
        <v>100</v>
      </c>
      <c r="E12" s="39">
        <v>46.875</v>
      </c>
      <c r="F12" s="47">
        <f>(F11/14)*100</f>
        <v>100</v>
      </c>
      <c r="G12" s="41" t="s">
        <v>47</v>
      </c>
      <c r="H12" s="51">
        <v>3</v>
      </c>
      <c r="I12" s="53">
        <v>3</v>
      </c>
      <c r="J12" s="53">
        <v>3</v>
      </c>
      <c r="K12" s="81">
        <v>3</v>
      </c>
      <c r="L12" s="53"/>
      <c r="M12" s="53"/>
      <c r="N12" s="53">
        <v>2</v>
      </c>
      <c r="O12" s="53"/>
      <c r="P12" s="53">
        <v>3</v>
      </c>
      <c r="Q12" s="81">
        <v>3</v>
      </c>
      <c r="R12" s="81">
        <v>3</v>
      </c>
      <c r="S12" s="53">
        <v>3</v>
      </c>
      <c r="T12" s="81">
        <v>3</v>
      </c>
    </row>
    <row r="13" spans="1:21" ht="25" customHeight="1" x14ac:dyDescent="0.45">
      <c r="A13" s="15">
        <v>3</v>
      </c>
      <c r="B13" s="75">
        <v>190402100010</v>
      </c>
      <c r="C13" s="39">
        <v>40.714285714285715</v>
      </c>
      <c r="D13" s="39"/>
      <c r="E13" s="39">
        <v>36.25</v>
      </c>
      <c r="F13" s="49"/>
      <c r="G13" s="41" t="s">
        <v>48</v>
      </c>
      <c r="H13" s="51">
        <v>3</v>
      </c>
      <c r="I13" s="53">
        <v>3</v>
      </c>
      <c r="J13" s="53">
        <v>3</v>
      </c>
      <c r="K13" s="81">
        <v>3</v>
      </c>
      <c r="L13" s="53"/>
      <c r="M13" s="53"/>
      <c r="N13" s="53">
        <v>3</v>
      </c>
      <c r="O13" s="53"/>
      <c r="P13" s="53">
        <v>3</v>
      </c>
      <c r="Q13" s="81">
        <v>3</v>
      </c>
      <c r="R13" s="81">
        <v>3</v>
      </c>
      <c r="S13" s="53">
        <v>3</v>
      </c>
      <c r="T13" s="81">
        <v>3</v>
      </c>
    </row>
    <row r="14" spans="1:21" ht="25" customHeight="1" x14ac:dyDescent="0.45">
      <c r="A14" s="15">
        <v>4</v>
      </c>
      <c r="B14" s="75">
        <v>190402100016</v>
      </c>
      <c r="C14" s="39">
        <v>35.714285714285715</v>
      </c>
      <c r="D14" s="39"/>
      <c r="E14" s="39">
        <v>40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190402100020</v>
      </c>
      <c r="C15" s="39">
        <v>33.571428571428569</v>
      </c>
      <c r="D15" s="39"/>
      <c r="E15" s="39">
        <v>37.5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190402100022</v>
      </c>
      <c r="C16" s="39">
        <v>35</v>
      </c>
      <c r="D16" s="39"/>
      <c r="E16" s="39">
        <v>38.125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190402100035</v>
      </c>
      <c r="C17" s="39">
        <v>35</v>
      </c>
      <c r="D17" s="39"/>
      <c r="E17" s="39">
        <v>38.75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>
        <f t="shared" si="0"/>
        <v>3</v>
      </c>
      <c r="L17" s="51">
        <f t="shared" si="0"/>
        <v>3</v>
      </c>
      <c r="M17" s="51"/>
      <c r="N17" s="51">
        <f t="shared" si="0"/>
        <v>2.6666666666666665</v>
      </c>
      <c r="O17" s="51"/>
      <c r="P17" s="51">
        <f t="shared" si="0"/>
        <v>2.6666666666666665</v>
      </c>
      <c r="Q17" s="51">
        <f t="shared" si="0"/>
        <v>3</v>
      </c>
      <c r="R17" s="51">
        <f t="shared" si="0"/>
        <v>3</v>
      </c>
      <c r="S17" s="51">
        <f t="shared" si="0"/>
        <v>2.6666666666666665</v>
      </c>
      <c r="T17" s="51">
        <f t="shared" si="0"/>
        <v>3</v>
      </c>
    </row>
    <row r="18" spans="1:20" ht="38" customHeight="1" x14ac:dyDescent="0.45">
      <c r="A18" s="15">
        <v>8</v>
      </c>
      <c r="B18" s="75">
        <v>190402100036</v>
      </c>
      <c r="C18" s="39">
        <v>37.857142857142854</v>
      </c>
      <c r="D18" s="39"/>
      <c r="E18" s="39">
        <v>40.625</v>
      </c>
      <c r="F18" s="49"/>
      <c r="G18" s="54" t="s">
        <v>50</v>
      </c>
      <c r="H18" s="55">
        <f>(100*H17)/100</f>
        <v>3</v>
      </c>
      <c r="I18" s="55">
        <f t="shared" ref="I18:T18" si="1">(100*I17)/100</f>
        <v>3</v>
      </c>
      <c r="J18" s="55">
        <f t="shared" si="1"/>
        <v>3</v>
      </c>
      <c r="K18" s="55">
        <f t="shared" si="1"/>
        <v>3</v>
      </c>
      <c r="L18" s="55">
        <f t="shared" si="1"/>
        <v>3</v>
      </c>
      <c r="M18" s="55"/>
      <c r="N18" s="55">
        <f t="shared" si="1"/>
        <v>2.6666666666666661</v>
      </c>
      <c r="O18" s="55"/>
      <c r="P18" s="55">
        <f t="shared" si="1"/>
        <v>2.6666666666666661</v>
      </c>
      <c r="Q18" s="55">
        <f t="shared" si="1"/>
        <v>3</v>
      </c>
      <c r="R18" s="55">
        <f t="shared" si="1"/>
        <v>3</v>
      </c>
      <c r="S18" s="55">
        <f t="shared" si="1"/>
        <v>2.6666666666666661</v>
      </c>
      <c r="T18" s="55">
        <f t="shared" si="1"/>
        <v>3</v>
      </c>
    </row>
    <row r="19" spans="1:20" ht="25" customHeight="1" x14ac:dyDescent="0.45">
      <c r="A19" s="15">
        <v>9</v>
      </c>
      <c r="B19" s="75">
        <v>190402100037</v>
      </c>
      <c r="C19" s="39">
        <v>40</v>
      </c>
      <c r="D19" s="39"/>
      <c r="E19" s="39">
        <v>40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190402100038</v>
      </c>
      <c r="C20" s="39">
        <v>35</v>
      </c>
      <c r="D20" s="39"/>
      <c r="E20" s="39">
        <v>38.125</v>
      </c>
      <c r="F20" s="39"/>
    </row>
    <row r="21" spans="1:20" ht="25" customHeight="1" x14ac:dyDescent="0.45">
      <c r="A21" s="15">
        <v>11</v>
      </c>
      <c r="B21" s="75">
        <v>190402100039</v>
      </c>
      <c r="C21" s="39">
        <v>39.285714285714285</v>
      </c>
      <c r="D21" s="39"/>
      <c r="E21" s="39">
        <v>41.25</v>
      </c>
      <c r="F21" s="58"/>
    </row>
    <row r="22" spans="1:20" ht="25" customHeight="1" x14ac:dyDescent="0.45">
      <c r="A22" s="15">
        <v>12</v>
      </c>
      <c r="B22" s="75">
        <v>190402100041</v>
      </c>
      <c r="C22" s="39">
        <v>35</v>
      </c>
      <c r="D22" s="39"/>
      <c r="E22" s="39">
        <v>40.625</v>
      </c>
      <c r="F22" s="58"/>
    </row>
    <row r="23" spans="1:20" ht="25" customHeight="1" x14ac:dyDescent="0.45">
      <c r="A23" s="15">
        <v>13</v>
      </c>
      <c r="B23" s="75">
        <v>190402100045</v>
      </c>
      <c r="C23" s="39">
        <v>41.428571428571431</v>
      </c>
      <c r="D23" s="39"/>
      <c r="E23" s="39">
        <v>41.875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190402100051</v>
      </c>
      <c r="C24" s="39">
        <v>39.285714285714285</v>
      </c>
      <c r="D24" s="39"/>
      <c r="E24" s="39">
        <v>42.5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9" zoomScaleNormal="39" workbookViewId="0">
      <selection activeCell="O24" sqref="O24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121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122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92.857142857142861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71.428571428571431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82.142857142857139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82">
        <v>190402100001</v>
      </c>
      <c r="C11" s="77">
        <v>36.153846153846153</v>
      </c>
      <c r="D11" s="39">
        <f>COUNTIF(C11:C85,"&gt;="&amp;D10)</f>
        <v>13</v>
      </c>
      <c r="E11" s="77">
        <v>35.294117647058826</v>
      </c>
      <c r="F11" s="40">
        <f>COUNTIF(E11:E85,"&gt;="&amp;F10)</f>
        <v>10</v>
      </c>
      <c r="G11" s="41" t="s">
        <v>46</v>
      </c>
      <c r="H11" s="72">
        <v>3</v>
      </c>
      <c r="I11" s="73"/>
      <c r="J11" s="74"/>
      <c r="L11" s="74"/>
      <c r="M11" s="74"/>
      <c r="N11" s="74">
        <v>3</v>
      </c>
      <c r="O11" s="74"/>
      <c r="P11" s="74"/>
      <c r="Q11" s="74">
        <v>3</v>
      </c>
      <c r="R11" s="74">
        <v>3</v>
      </c>
      <c r="S11" s="74">
        <v>3</v>
      </c>
      <c r="T11" s="74">
        <v>3</v>
      </c>
    </row>
    <row r="12" spans="1:21" ht="25" customHeight="1" x14ac:dyDescent="0.45">
      <c r="A12" s="15">
        <v>2</v>
      </c>
      <c r="B12" s="82">
        <v>190402100004</v>
      </c>
      <c r="C12" s="77">
        <v>35.384615384615387</v>
      </c>
      <c r="D12" s="46">
        <f>(D11/14)*100</f>
        <v>92.857142857142861</v>
      </c>
      <c r="E12" s="77">
        <v>35.294117647058826</v>
      </c>
      <c r="F12" s="47">
        <f>(F11/14)*100</f>
        <v>71.428571428571431</v>
      </c>
      <c r="G12" s="41" t="s">
        <v>47</v>
      </c>
      <c r="H12" s="51">
        <v>3</v>
      </c>
      <c r="I12" s="52">
        <v>3</v>
      </c>
      <c r="J12" s="53"/>
      <c r="K12" s="74"/>
      <c r="L12" s="53"/>
      <c r="M12" s="53"/>
      <c r="N12" s="53"/>
      <c r="O12" s="53"/>
      <c r="P12" s="53"/>
      <c r="Q12" s="74">
        <v>3</v>
      </c>
      <c r="R12" s="74">
        <v>3</v>
      </c>
      <c r="S12" s="74">
        <v>3</v>
      </c>
      <c r="T12" s="74">
        <v>3</v>
      </c>
    </row>
    <row r="13" spans="1:21" ht="25" customHeight="1" x14ac:dyDescent="0.45">
      <c r="A13" s="15">
        <v>3</v>
      </c>
      <c r="B13" s="82">
        <v>190402100005</v>
      </c>
      <c r="C13" s="77">
        <v>46.153846153846153</v>
      </c>
      <c r="D13" s="39"/>
      <c r="E13" s="77">
        <v>38.82352941176471</v>
      </c>
      <c r="F13" s="49"/>
      <c r="G13" s="41" t="s">
        <v>48</v>
      </c>
      <c r="H13" s="51">
        <v>3</v>
      </c>
      <c r="I13" s="52">
        <v>3</v>
      </c>
      <c r="J13" s="53"/>
      <c r="K13" s="53"/>
      <c r="L13" s="53"/>
      <c r="M13" s="53"/>
      <c r="N13" s="53"/>
      <c r="O13" s="53"/>
      <c r="P13" s="53"/>
      <c r="Q13" s="74">
        <v>3</v>
      </c>
      <c r="R13" s="74">
        <v>3</v>
      </c>
      <c r="S13" s="74">
        <v>3</v>
      </c>
      <c r="T13" s="74">
        <v>3</v>
      </c>
    </row>
    <row r="14" spans="1:21" ht="25" customHeight="1" x14ac:dyDescent="0.45">
      <c r="A14" s="15">
        <v>4</v>
      </c>
      <c r="B14" s="82">
        <v>190402100008</v>
      </c>
      <c r="C14" s="77">
        <v>31.538461538461537</v>
      </c>
      <c r="D14" s="39"/>
      <c r="E14" s="77">
        <v>31.176470588235293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82">
        <v>190402100009</v>
      </c>
      <c r="C15" s="77">
        <v>32.307692307692307</v>
      </c>
      <c r="D15" s="39"/>
      <c r="E15" s="77">
        <v>31.176470588235293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82">
        <v>190402100010</v>
      </c>
      <c r="C16" s="77">
        <v>0</v>
      </c>
      <c r="D16" s="39"/>
      <c r="E16" s="77">
        <v>0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82">
        <v>190402100012</v>
      </c>
      <c r="C17" s="77">
        <v>39.230769230769234</v>
      </c>
      <c r="D17" s="39"/>
      <c r="E17" s="77">
        <v>36.470588235294116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/>
      <c r="K17" s="51"/>
      <c r="L17" s="51"/>
      <c r="M17" s="51"/>
      <c r="N17" s="51">
        <f t="shared" si="0"/>
        <v>3</v>
      </c>
      <c r="O17" s="51"/>
      <c r="P17" s="51"/>
      <c r="Q17" s="51">
        <f t="shared" si="0"/>
        <v>3</v>
      </c>
      <c r="R17" s="51">
        <f t="shared" si="0"/>
        <v>3</v>
      </c>
      <c r="S17" s="51">
        <f t="shared" si="0"/>
        <v>3</v>
      </c>
      <c r="T17" s="51">
        <f t="shared" si="0"/>
        <v>3</v>
      </c>
    </row>
    <row r="18" spans="1:20" ht="38" customHeight="1" x14ac:dyDescent="0.45">
      <c r="A18" s="15">
        <v>8</v>
      </c>
      <c r="B18" s="82">
        <v>190402100013</v>
      </c>
      <c r="C18" s="77">
        <v>33.076923076923073</v>
      </c>
      <c r="D18" s="39"/>
      <c r="E18" s="77">
        <v>23.52941176470588</v>
      </c>
      <c r="F18" s="49"/>
      <c r="G18" s="54" t="s">
        <v>50</v>
      </c>
      <c r="H18" s="55">
        <f>(82.14*H17)/100</f>
        <v>2.4641999999999999</v>
      </c>
      <c r="I18" s="55">
        <f t="shared" ref="I18:T18" si="1">(82.14*I17)/100</f>
        <v>2.4641999999999999</v>
      </c>
      <c r="J18" s="55"/>
      <c r="K18" s="55"/>
      <c r="L18" s="55"/>
      <c r="M18" s="55"/>
      <c r="N18" s="55">
        <f t="shared" si="1"/>
        <v>2.4641999999999999</v>
      </c>
      <c r="O18" s="55"/>
      <c r="P18" s="55"/>
      <c r="Q18" s="55">
        <f t="shared" si="1"/>
        <v>2.4641999999999999</v>
      </c>
      <c r="R18" s="55">
        <f t="shared" si="1"/>
        <v>2.4641999999999999</v>
      </c>
      <c r="S18" s="55">
        <f t="shared" si="1"/>
        <v>2.4641999999999999</v>
      </c>
      <c r="T18" s="55">
        <f t="shared" si="1"/>
        <v>2.4641999999999999</v>
      </c>
    </row>
    <row r="19" spans="1:20" ht="25" customHeight="1" x14ac:dyDescent="0.45">
      <c r="A19" s="15">
        <v>9</v>
      </c>
      <c r="B19" s="82">
        <v>190402100015</v>
      </c>
      <c r="C19" s="77">
        <v>32.307692307692307</v>
      </c>
      <c r="D19" s="39"/>
      <c r="E19" s="77">
        <v>26.47058823529412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82">
        <v>190402100016</v>
      </c>
      <c r="C20" s="77">
        <v>33.076923076923073</v>
      </c>
      <c r="D20" s="39"/>
      <c r="E20" s="77">
        <v>32.352941176470587</v>
      </c>
      <c r="F20" s="39"/>
    </row>
    <row r="21" spans="1:20" ht="25" customHeight="1" x14ac:dyDescent="0.45">
      <c r="A21" s="15">
        <v>11</v>
      </c>
      <c r="B21" s="82">
        <v>190402100017</v>
      </c>
      <c r="C21" s="77">
        <v>33.076923076923073</v>
      </c>
      <c r="D21" s="39"/>
      <c r="E21" s="77">
        <v>27.647058823529413</v>
      </c>
      <c r="F21" s="58"/>
    </row>
    <row r="22" spans="1:20" ht="25" customHeight="1" x14ac:dyDescent="0.45">
      <c r="A22" s="15">
        <v>12</v>
      </c>
      <c r="B22" s="82">
        <v>190402100018</v>
      </c>
      <c r="C22" s="77">
        <v>28.46153846153846</v>
      </c>
      <c r="D22" s="39"/>
      <c r="E22" s="77">
        <v>22.941176470588236</v>
      </c>
      <c r="F22" s="58"/>
    </row>
    <row r="23" spans="1:20" ht="25" customHeight="1" x14ac:dyDescent="0.45">
      <c r="A23" s="15">
        <v>13</v>
      </c>
      <c r="B23" s="82">
        <v>190402100019</v>
      </c>
      <c r="C23" s="77">
        <v>33.846153846153847</v>
      </c>
      <c r="D23" s="39"/>
      <c r="E23" s="77">
        <v>28.823529411764703</v>
      </c>
      <c r="F23" s="58"/>
      <c r="J23" s="30"/>
      <c r="K23" s="30"/>
    </row>
    <row r="24" spans="1:20" ht="31.5" customHeight="1" x14ac:dyDescent="0.45">
      <c r="A24" s="15">
        <v>14</v>
      </c>
      <c r="B24" s="82">
        <v>190402100021</v>
      </c>
      <c r="C24" s="77">
        <v>38.461538461538467</v>
      </c>
      <c r="D24" s="39"/>
      <c r="E24" s="77">
        <v>32.352941176470587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9" zoomScaleNormal="39" workbookViewId="0">
      <selection activeCell="O24" sqref="O24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123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124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21.276595744680851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60.638297872340424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190402100001</v>
      </c>
      <c r="C11" s="39">
        <v>34.166666666666664</v>
      </c>
      <c r="D11" s="39">
        <f>COUNTIF(C11:C85,"&gt;="&amp;D10)</f>
        <v>47</v>
      </c>
      <c r="E11" s="39">
        <v>36.25</v>
      </c>
      <c r="F11" s="40">
        <f>COUNTIF(E11:E85,"&gt;="&amp;F10)</f>
        <v>10</v>
      </c>
      <c r="G11" s="41" t="s">
        <v>46</v>
      </c>
      <c r="H11" s="72">
        <v>3</v>
      </c>
      <c r="I11" s="73"/>
      <c r="J11" s="74">
        <v>2</v>
      </c>
      <c r="L11" s="74"/>
      <c r="M11" s="74"/>
      <c r="N11" s="74"/>
      <c r="O11" s="74"/>
      <c r="P11" s="74">
        <v>3</v>
      </c>
      <c r="Q11" s="74">
        <v>2</v>
      </c>
      <c r="R11" s="74">
        <v>3</v>
      </c>
      <c r="S11" s="74">
        <v>3</v>
      </c>
      <c r="T11" s="74">
        <v>2</v>
      </c>
    </row>
    <row r="12" spans="1:21" ht="25" customHeight="1" x14ac:dyDescent="0.45">
      <c r="A12" s="15">
        <v>2</v>
      </c>
      <c r="B12" s="75">
        <v>190402100004</v>
      </c>
      <c r="C12" s="39">
        <v>35.833333333333336</v>
      </c>
      <c r="D12" s="46">
        <f>(D11/47)*100</f>
        <v>100</v>
      </c>
      <c r="E12" s="39">
        <v>22.5</v>
      </c>
      <c r="F12" s="47">
        <f>(F11/47)*100</f>
        <v>21.276595744680851</v>
      </c>
      <c r="G12" s="41" t="s">
        <v>47</v>
      </c>
      <c r="H12" s="51"/>
      <c r="I12" s="52">
        <v>3</v>
      </c>
      <c r="J12" s="53">
        <v>3</v>
      </c>
      <c r="K12" s="74">
        <v>3</v>
      </c>
      <c r="L12" s="53"/>
      <c r="M12" s="53"/>
      <c r="N12" s="53"/>
      <c r="O12" s="53"/>
      <c r="P12" s="53">
        <v>2</v>
      </c>
      <c r="Q12" s="53">
        <v>3</v>
      </c>
      <c r="R12" s="53">
        <v>3</v>
      </c>
      <c r="S12" s="53">
        <v>2</v>
      </c>
      <c r="T12" s="53">
        <v>3</v>
      </c>
    </row>
    <row r="13" spans="1:21" ht="25" customHeight="1" x14ac:dyDescent="0.45">
      <c r="A13" s="15">
        <v>3</v>
      </c>
      <c r="B13" s="75">
        <v>190402100005</v>
      </c>
      <c r="C13" s="39">
        <v>35.833333333333336</v>
      </c>
      <c r="D13" s="39"/>
      <c r="E13" s="39">
        <v>26.25</v>
      </c>
      <c r="F13" s="49"/>
      <c r="G13" s="41" t="s">
        <v>48</v>
      </c>
      <c r="H13" s="51">
        <v>3</v>
      </c>
      <c r="I13" s="52">
        <v>2</v>
      </c>
      <c r="J13" s="53"/>
      <c r="K13" s="53">
        <v>3</v>
      </c>
      <c r="L13" s="53">
        <v>3</v>
      </c>
      <c r="M13" s="53"/>
      <c r="N13" s="53"/>
      <c r="O13" s="53"/>
      <c r="P13" s="53">
        <v>3</v>
      </c>
      <c r="Q13" s="53">
        <v>2</v>
      </c>
      <c r="R13" s="53">
        <v>3</v>
      </c>
      <c r="S13" s="53">
        <v>3</v>
      </c>
      <c r="T13" s="53">
        <v>2</v>
      </c>
    </row>
    <row r="14" spans="1:21" ht="25" customHeight="1" x14ac:dyDescent="0.45">
      <c r="A14" s="15">
        <v>4</v>
      </c>
      <c r="B14" s="75">
        <v>190402100006</v>
      </c>
      <c r="C14" s="39">
        <v>31.666666666666664</v>
      </c>
      <c r="D14" s="39"/>
      <c r="E14" s="39">
        <v>28.749999999999996</v>
      </c>
      <c r="F14" s="49"/>
      <c r="G14" s="41" t="s">
        <v>104</v>
      </c>
      <c r="H14" s="51"/>
      <c r="I14" s="52">
        <v>3</v>
      </c>
      <c r="J14" s="53">
        <v>3</v>
      </c>
      <c r="K14" s="53"/>
      <c r="L14" s="53">
        <v>3</v>
      </c>
      <c r="M14" s="53"/>
      <c r="N14" s="53"/>
      <c r="O14" s="53"/>
      <c r="P14" s="53">
        <v>2</v>
      </c>
      <c r="Q14" s="53">
        <v>3</v>
      </c>
      <c r="R14" s="53">
        <v>3</v>
      </c>
      <c r="S14" s="53">
        <v>2</v>
      </c>
      <c r="T14" s="53">
        <v>3</v>
      </c>
    </row>
    <row r="15" spans="1:21" ht="25" customHeight="1" x14ac:dyDescent="0.45">
      <c r="A15" s="15">
        <v>5</v>
      </c>
      <c r="B15" s="75">
        <v>190402100008</v>
      </c>
      <c r="C15" s="39">
        <v>30.833333333333336</v>
      </c>
      <c r="D15" s="39"/>
      <c r="E15" s="39">
        <v>21.25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190402100009</v>
      </c>
      <c r="C16" s="39">
        <v>29.166666666666668</v>
      </c>
      <c r="D16" s="39"/>
      <c r="E16" s="39">
        <v>22.5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190402100010</v>
      </c>
      <c r="C17" s="39">
        <v>34.166666666666664</v>
      </c>
      <c r="D17" s="39"/>
      <c r="E17" s="39">
        <v>13.750000000000002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2.6666666666666665</v>
      </c>
      <c r="J17" s="51">
        <f t="shared" si="0"/>
        <v>2.6666666666666665</v>
      </c>
      <c r="K17" s="51">
        <f t="shared" si="0"/>
        <v>3</v>
      </c>
      <c r="L17" s="51">
        <f t="shared" si="0"/>
        <v>3</v>
      </c>
      <c r="M17" s="51"/>
      <c r="N17" s="51"/>
      <c r="O17" s="51"/>
      <c r="P17" s="51">
        <f t="shared" si="0"/>
        <v>2.5</v>
      </c>
      <c r="Q17" s="51">
        <f t="shared" si="0"/>
        <v>2.5</v>
      </c>
      <c r="R17" s="51">
        <f t="shared" si="0"/>
        <v>3</v>
      </c>
      <c r="S17" s="51">
        <f t="shared" si="0"/>
        <v>2.5</v>
      </c>
      <c r="T17" s="51">
        <f t="shared" si="0"/>
        <v>2.5</v>
      </c>
    </row>
    <row r="18" spans="1:20" ht="38" customHeight="1" x14ac:dyDescent="0.45">
      <c r="A18" s="15">
        <v>8</v>
      </c>
      <c r="B18" s="75">
        <v>190402100011</v>
      </c>
      <c r="C18" s="39">
        <v>36.666666666666664</v>
      </c>
      <c r="D18" s="39"/>
      <c r="E18" s="39">
        <v>10</v>
      </c>
      <c r="F18" s="49"/>
      <c r="G18" s="54" t="s">
        <v>50</v>
      </c>
      <c r="H18" s="55">
        <f>(60.64*H17)/100</f>
        <v>1.8192000000000002</v>
      </c>
      <c r="I18" s="55">
        <f t="shared" ref="I18:T18" si="1">(60.64*I17)/100</f>
        <v>1.6170666666666664</v>
      </c>
      <c r="J18" s="55">
        <f t="shared" si="1"/>
        <v>1.6170666666666664</v>
      </c>
      <c r="K18" s="55">
        <f t="shared" si="1"/>
        <v>1.8192000000000002</v>
      </c>
      <c r="L18" s="55">
        <f t="shared" si="1"/>
        <v>1.8192000000000002</v>
      </c>
      <c r="M18" s="55"/>
      <c r="N18" s="55"/>
      <c r="O18" s="55"/>
      <c r="P18" s="55">
        <f t="shared" si="1"/>
        <v>1.516</v>
      </c>
      <c r="Q18" s="55">
        <f t="shared" si="1"/>
        <v>1.516</v>
      </c>
      <c r="R18" s="55">
        <f t="shared" si="1"/>
        <v>1.8192000000000002</v>
      </c>
      <c r="S18" s="55">
        <f t="shared" si="1"/>
        <v>1.516</v>
      </c>
      <c r="T18" s="55">
        <f t="shared" si="1"/>
        <v>1.516</v>
      </c>
    </row>
    <row r="19" spans="1:20" ht="25" customHeight="1" x14ac:dyDescent="0.45">
      <c r="A19" s="15">
        <v>9</v>
      </c>
      <c r="B19" s="75">
        <v>190402100012</v>
      </c>
      <c r="C19" s="39">
        <v>37.5</v>
      </c>
      <c r="D19" s="39"/>
      <c r="E19" s="39">
        <v>32.5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190402100013</v>
      </c>
      <c r="C20" s="39">
        <v>30.833333333333336</v>
      </c>
      <c r="D20" s="39"/>
      <c r="E20" s="39">
        <v>16.25</v>
      </c>
      <c r="F20" s="39"/>
    </row>
    <row r="21" spans="1:20" ht="25" customHeight="1" x14ac:dyDescent="0.45">
      <c r="A21" s="15">
        <v>11</v>
      </c>
      <c r="B21" s="75">
        <v>190402100014</v>
      </c>
      <c r="C21" s="39">
        <v>35.833333333333336</v>
      </c>
      <c r="D21" s="39"/>
      <c r="E21" s="39">
        <v>27.500000000000004</v>
      </c>
      <c r="F21" s="58"/>
    </row>
    <row r="22" spans="1:20" ht="25" customHeight="1" x14ac:dyDescent="0.45">
      <c r="A22" s="15">
        <v>12</v>
      </c>
      <c r="B22" s="75">
        <v>190402100015</v>
      </c>
      <c r="C22" s="39">
        <v>30</v>
      </c>
      <c r="D22" s="39"/>
      <c r="E22" s="39">
        <v>12.5</v>
      </c>
      <c r="F22" s="58"/>
    </row>
    <row r="23" spans="1:20" ht="25" customHeight="1" x14ac:dyDescent="0.45">
      <c r="A23" s="15">
        <v>13</v>
      </c>
      <c r="B23" s="75">
        <v>190402100016</v>
      </c>
      <c r="C23" s="39">
        <v>35</v>
      </c>
      <c r="D23" s="39"/>
      <c r="E23" s="39">
        <v>30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190402100017</v>
      </c>
      <c r="C24" s="39">
        <v>34.166666666666664</v>
      </c>
      <c r="D24" s="39"/>
      <c r="E24" s="39">
        <v>13.750000000000002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190402100018</v>
      </c>
      <c r="C25" s="39">
        <v>28.333333333333332</v>
      </c>
      <c r="D25" s="39"/>
      <c r="E25" s="39">
        <v>15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190402100019</v>
      </c>
      <c r="C26" s="39">
        <v>31.666666666666664</v>
      </c>
      <c r="D26" s="39"/>
      <c r="E26" s="39">
        <v>26.25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190402100020</v>
      </c>
      <c r="C27" s="39">
        <v>30</v>
      </c>
      <c r="D27" s="39"/>
      <c r="E27" s="39">
        <v>17.5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190402100021</v>
      </c>
      <c r="C28" s="39">
        <v>35</v>
      </c>
      <c r="D28" s="62"/>
      <c r="E28" s="39">
        <v>20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190402100022</v>
      </c>
      <c r="C29" s="39">
        <v>32.5</v>
      </c>
      <c r="D29" s="39"/>
      <c r="E29" s="39">
        <v>20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190402100023</v>
      </c>
      <c r="C30" s="39">
        <v>31.666666666666664</v>
      </c>
      <c r="D30" s="39"/>
      <c r="E30" s="39">
        <v>17.5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190402100025</v>
      </c>
      <c r="C31" s="39">
        <v>33.333333333333329</v>
      </c>
      <c r="D31" s="39"/>
      <c r="E31" s="39">
        <v>25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190402100026</v>
      </c>
      <c r="C32" s="39">
        <v>28.333333333333332</v>
      </c>
      <c r="D32" s="39"/>
      <c r="E32" s="39">
        <v>22.5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190402100027</v>
      </c>
      <c r="C33" s="39">
        <v>30.833333333333336</v>
      </c>
      <c r="D33" s="39"/>
      <c r="E33" s="39">
        <v>25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190402100028</v>
      </c>
      <c r="C34" s="39">
        <v>27.500000000000004</v>
      </c>
      <c r="D34" s="39"/>
      <c r="E34" s="39">
        <v>21.25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190402100029</v>
      </c>
      <c r="C35" s="39">
        <v>30</v>
      </c>
      <c r="D35" s="39"/>
      <c r="E35" s="39">
        <v>17.5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190402100030</v>
      </c>
      <c r="C36" s="39">
        <v>30.833333333333336</v>
      </c>
      <c r="D36" s="39"/>
      <c r="E36" s="39">
        <v>26.25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190402100031</v>
      </c>
      <c r="C37" s="39">
        <v>32.5</v>
      </c>
      <c r="D37" s="39"/>
      <c r="E37" s="39">
        <v>13.750000000000002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190402100032</v>
      </c>
      <c r="C38" s="39">
        <v>33.333333333333329</v>
      </c>
      <c r="D38" s="39"/>
      <c r="E38" s="39">
        <v>31.25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190402100033</v>
      </c>
      <c r="C39" s="39">
        <v>29.166666666666668</v>
      </c>
      <c r="D39" s="39"/>
      <c r="E39" s="39">
        <v>18.75</v>
      </c>
      <c r="F39" s="58"/>
    </row>
    <row r="40" spans="1:21" ht="25" customHeight="1" x14ac:dyDescent="0.45">
      <c r="A40" s="15">
        <v>30</v>
      </c>
      <c r="B40" s="75">
        <v>190402100034</v>
      </c>
      <c r="C40" s="39">
        <v>30.833333333333336</v>
      </c>
      <c r="D40" s="39"/>
      <c r="E40" s="39">
        <v>23.75</v>
      </c>
      <c r="F40" s="58"/>
    </row>
    <row r="41" spans="1:21" ht="25" customHeight="1" x14ac:dyDescent="0.45">
      <c r="A41" s="15">
        <v>31</v>
      </c>
      <c r="B41" s="75">
        <v>190402100035</v>
      </c>
      <c r="C41" s="39">
        <v>32.5</v>
      </c>
      <c r="D41" s="39"/>
      <c r="E41" s="39">
        <v>25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190402100036</v>
      </c>
      <c r="C42" s="39">
        <v>35</v>
      </c>
      <c r="D42" s="39"/>
      <c r="E42" s="39">
        <v>22.5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190402100037</v>
      </c>
      <c r="C43" s="39">
        <v>31.666666666666664</v>
      </c>
      <c r="D43" s="39"/>
      <c r="E43" s="39">
        <v>26.25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190402100038</v>
      </c>
      <c r="C44" s="39">
        <v>30</v>
      </c>
      <c r="D44" s="39"/>
      <c r="E44" s="39">
        <v>20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190402100039</v>
      </c>
      <c r="C45" s="39">
        <v>34.166666666666664</v>
      </c>
      <c r="D45" s="39"/>
      <c r="E45" s="39">
        <v>23.75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190402100040</v>
      </c>
      <c r="C46" s="39">
        <v>31.666666666666664</v>
      </c>
      <c r="D46" s="39"/>
      <c r="E46" s="39">
        <v>30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190402100041</v>
      </c>
      <c r="C47" s="39">
        <v>34.166666666666664</v>
      </c>
      <c r="D47" s="39"/>
      <c r="E47" s="39">
        <v>22.5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190402100042</v>
      </c>
      <c r="C48" s="39">
        <v>33.333333333333329</v>
      </c>
      <c r="D48" s="39"/>
      <c r="E48" s="39">
        <v>26.25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>
        <v>190402100044</v>
      </c>
      <c r="C49" s="39">
        <v>35</v>
      </c>
      <c r="D49" s="39"/>
      <c r="E49" s="39">
        <v>30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>
        <v>190402100045</v>
      </c>
      <c r="C50" s="39">
        <v>36.666666666666664</v>
      </c>
      <c r="D50" s="39"/>
      <c r="E50" s="39">
        <v>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>
        <v>190402100046</v>
      </c>
      <c r="C51" s="39">
        <v>30</v>
      </c>
      <c r="D51" s="39"/>
      <c r="E51" s="39">
        <v>22.5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>
        <v>190402100047</v>
      </c>
      <c r="C52" s="39">
        <v>32.5</v>
      </c>
      <c r="D52" s="39"/>
      <c r="E52" s="39">
        <v>30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>
        <v>190402100048</v>
      </c>
      <c r="C53" s="39">
        <v>35.833333333333336</v>
      </c>
      <c r="D53" s="39"/>
      <c r="E53" s="39">
        <v>22.5</v>
      </c>
      <c r="F53" s="58"/>
    </row>
    <row r="54" spans="1:20" ht="25" customHeight="1" x14ac:dyDescent="0.45">
      <c r="A54" s="15">
        <v>44</v>
      </c>
      <c r="B54" s="75">
        <v>190402100049</v>
      </c>
      <c r="C54" s="39">
        <v>34.166666666666664</v>
      </c>
      <c r="D54" s="39"/>
      <c r="E54" s="39">
        <v>26.25</v>
      </c>
      <c r="F54" s="58"/>
    </row>
    <row r="55" spans="1:20" ht="25" customHeight="1" x14ac:dyDescent="0.45">
      <c r="A55" s="15">
        <v>45</v>
      </c>
      <c r="B55" s="75">
        <v>190402100050</v>
      </c>
      <c r="C55" s="39">
        <v>30.833333333333336</v>
      </c>
      <c r="D55" s="62"/>
      <c r="E55" s="39">
        <v>31.25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>
        <v>190402100051</v>
      </c>
      <c r="C56" s="39">
        <v>31.666666666666664</v>
      </c>
      <c r="D56" s="62"/>
      <c r="E56" s="39">
        <v>16.25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>
        <v>190402100052</v>
      </c>
      <c r="C57" s="39">
        <v>35</v>
      </c>
      <c r="D57" s="39"/>
      <c r="E57" s="39">
        <v>21.25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5" zoomScaleNormal="45" workbookViewId="0">
      <selection activeCell="X18" sqref="X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125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126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66.666666666666657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83.333333333333329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190402100006</v>
      </c>
      <c r="C11" s="39">
        <v>38.888888888888893</v>
      </c>
      <c r="D11" s="39">
        <f>COUNTIF(C11:C85,"&gt;="&amp;D10)</f>
        <v>12</v>
      </c>
      <c r="E11" s="39">
        <v>33.636363636363633</v>
      </c>
      <c r="F11" s="40">
        <f>COUNTIF(E11:E85,"&gt;="&amp;F10)</f>
        <v>8</v>
      </c>
      <c r="G11" s="41" t="s">
        <v>46</v>
      </c>
      <c r="H11" s="72">
        <v>3</v>
      </c>
      <c r="I11" s="73">
        <v>2</v>
      </c>
      <c r="J11" s="74">
        <v>3</v>
      </c>
      <c r="K11" s="2">
        <v>3</v>
      </c>
      <c r="L11" s="74">
        <v>3</v>
      </c>
      <c r="M11" s="74"/>
      <c r="N11" s="74">
        <v>3</v>
      </c>
      <c r="O11" s="74"/>
      <c r="P11" s="74"/>
      <c r="Q11" s="74">
        <v>3</v>
      </c>
      <c r="R11" s="74">
        <v>3</v>
      </c>
      <c r="S11" s="74"/>
      <c r="T11" s="74">
        <v>3</v>
      </c>
    </row>
    <row r="12" spans="1:21" ht="25" customHeight="1" x14ac:dyDescent="0.45">
      <c r="A12" s="15">
        <v>2</v>
      </c>
      <c r="B12" s="75">
        <v>190402100011</v>
      </c>
      <c r="C12" s="39">
        <v>31.111111111111111</v>
      </c>
      <c r="D12" s="46">
        <f>(D11/12)*100</f>
        <v>100</v>
      </c>
      <c r="E12" s="39">
        <v>24.545454545454547</v>
      </c>
      <c r="F12" s="47">
        <f>(F11/12)*100</f>
        <v>66.666666666666657</v>
      </c>
      <c r="G12" s="41" t="s">
        <v>47</v>
      </c>
      <c r="H12" s="51">
        <v>3</v>
      </c>
      <c r="I12" s="52">
        <v>3</v>
      </c>
      <c r="J12" s="53">
        <v>3</v>
      </c>
      <c r="K12" s="74">
        <v>3</v>
      </c>
      <c r="L12" s="53">
        <v>3</v>
      </c>
      <c r="M12" s="53"/>
      <c r="N12" s="53">
        <v>3</v>
      </c>
      <c r="O12" s="53"/>
      <c r="P12" s="53"/>
      <c r="Q12" s="53">
        <v>3</v>
      </c>
      <c r="R12" s="53">
        <v>3</v>
      </c>
      <c r="S12" s="53"/>
      <c r="T12" s="53">
        <v>3</v>
      </c>
    </row>
    <row r="13" spans="1:21" ht="25" customHeight="1" x14ac:dyDescent="0.45">
      <c r="A13" s="15">
        <v>3</v>
      </c>
      <c r="B13" s="75">
        <v>190402100019</v>
      </c>
      <c r="C13" s="39">
        <v>41.111111111111107</v>
      </c>
      <c r="D13" s="39"/>
      <c r="E13" s="39">
        <v>30</v>
      </c>
      <c r="F13" s="49"/>
      <c r="G13" s="41"/>
      <c r="H13" s="51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ht="25" customHeight="1" x14ac:dyDescent="0.45">
      <c r="A14" s="15">
        <v>4</v>
      </c>
      <c r="B14" s="75">
        <v>190402100025</v>
      </c>
      <c r="C14" s="39">
        <v>35.555555555555557</v>
      </c>
      <c r="D14" s="39"/>
      <c r="E14" s="39">
        <v>16.363636363636363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190402100029</v>
      </c>
      <c r="C15" s="39">
        <v>32.222222222222221</v>
      </c>
      <c r="D15" s="39"/>
      <c r="E15" s="39">
        <v>26.36363636363636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190402100030</v>
      </c>
      <c r="C16" s="39">
        <v>37.777777777777779</v>
      </c>
      <c r="D16" s="39"/>
      <c r="E16" s="39">
        <v>28.18181818181818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190402100032</v>
      </c>
      <c r="C17" s="39">
        <v>35.555555555555557</v>
      </c>
      <c r="D17" s="39"/>
      <c r="E17" s="39">
        <v>30.909090909090907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2.5</v>
      </c>
      <c r="J17" s="51">
        <f t="shared" si="0"/>
        <v>3</v>
      </c>
      <c r="K17" s="51">
        <f t="shared" si="0"/>
        <v>3</v>
      </c>
      <c r="L17" s="51">
        <f t="shared" si="0"/>
        <v>3</v>
      </c>
      <c r="M17" s="51"/>
      <c r="N17" s="51">
        <f t="shared" si="0"/>
        <v>3</v>
      </c>
      <c r="O17" s="51"/>
      <c r="P17" s="51"/>
      <c r="Q17" s="51">
        <f t="shared" si="0"/>
        <v>3</v>
      </c>
      <c r="R17" s="51">
        <f t="shared" si="0"/>
        <v>3</v>
      </c>
      <c r="S17" s="51"/>
      <c r="T17" s="51">
        <f t="shared" si="0"/>
        <v>3</v>
      </c>
    </row>
    <row r="18" spans="1:20" ht="38" customHeight="1" x14ac:dyDescent="0.45">
      <c r="A18" s="15">
        <v>8</v>
      </c>
      <c r="B18" s="75">
        <v>190402100033</v>
      </c>
      <c r="C18" s="39">
        <v>35.555555555555557</v>
      </c>
      <c r="D18" s="39"/>
      <c r="E18" s="39">
        <v>30</v>
      </c>
      <c r="F18" s="49"/>
      <c r="G18" s="54" t="s">
        <v>50</v>
      </c>
      <c r="H18" s="55">
        <f>(83.33*H17)/100</f>
        <v>2.4999000000000002</v>
      </c>
      <c r="I18" s="55">
        <f t="shared" ref="I18:T18" si="1">(83.33*I17)/100</f>
        <v>2.08325</v>
      </c>
      <c r="J18" s="55">
        <f t="shared" si="1"/>
        <v>2.4999000000000002</v>
      </c>
      <c r="K18" s="55">
        <f t="shared" si="1"/>
        <v>2.4999000000000002</v>
      </c>
      <c r="L18" s="55">
        <f t="shared" si="1"/>
        <v>2.4999000000000002</v>
      </c>
      <c r="M18" s="55"/>
      <c r="N18" s="55">
        <f t="shared" si="1"/>
        <v>2.4999000000000002</v>
      </c>
      <c r="O18" s="55"/>
      <c r="P18" s="55"/>
      <c r="Q18" s="55">
        <f t="shared" si="1"/>
        <v>2.4999000000000002</v>
      </c>
      <c r="R18" s="55">
        <f t="shared" si="1"/>
        <v>2.4999000000000002</v>
      </c>
      <c r="S18" s="55"/>
      <c r="T18" s="55">
        <f t="shared" si="1"/>
        <v>2.4999000000000002</v>
      </c>
    </row>
    <row r="19" spans="1:20" ht="25" customHeight="1" x14ac:dyDescent="0.45">
      <c r="A19" s="15">
        <v>9</v>
      </c>
      <c r="B19" s="75">
        <v>190402100037</v>
      </c>
      <c r="C19" s="39">
        <v>40</v>
      </c>
      <c r="D19" s="39"/>
      <c r="E19" s="39">
        <v>31.818181818181817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190402100040</v>
      </c>
      <c r="C20" s="39">
        <v>35.555555555555557</v>
      </c>
      <c r="D20" s="39"/>
      <c r="E20" s="39">
        <v>26.36363636363636</v>
      </c>
      <c r="F20" s="39"/>
    </row>
    <row r="21" spans="1:20" ht="25" customHeight="1" x14ac:dyDescent="0.45">
      <c r="A21" s="15">
        <v>11</v>
      </c>
      <c r="B21" s="75">
        <v>190402100049</v>
      </c>
      <c r="C21" s="39">
        <v>32.222222222222221</v>
      </c>
      <c r="D21" s="39"/>
      <c r="E21" s="39">
        <v>29.09090909090909</v>
      </c>
      <c r="F21" s="58"/>
    </row>
    <row r="22" spans="1:20" ht="25" customHeight="1" x14ac:dyDescent="0.45">
      <c r="A22" s="15">
        <v>12</v>
      </c>
      <c r="B22" s="75">
        <v>190402100051</v>
      </c>
      <c r="C22" s="39">
        <v>37.777777777777779</v>
      </c>
      <c r="D22" s="39"/>
      <c r="E22" s="39">
        <v>30.909090909090907</v>
      </c>
      <c r="F22" s="58"/>
    </row>
    <row r="23" spans="1:20" ht="25" customHeight="1" x14ac:dyDescent="0.45">
      <c r="A23" s="15">
        <v>13</v>
      </c>
      <c r="B23" s="69"/>
      <c r="C23" s="39"/>
      <c r="D23" s="39"/>
      <c r="E23" s="39"/>
      <c r="F23" s="58"/>
      <c r="J23" s="30"/>
      <c r="K23" s="30"/>
    </row>
    <row r="24" spans="1:20" ht="31.5" customHeight="1" x14ac:dyDescent="0.45">
      <c r="A24" s="15">
        <v>14</v>
      </c>
      <c r="B24" s="69"/>
      <c r="C24" s="39"/>
      <c r="D24" s="39"/>
      <c r="E24" s="39"/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4" zoomScaleNormal="54" workbookViewId="0">
      <selection activeCell="U17" sqref="U17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127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128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190402100013</v>
      </c>
      <c r="C11" s="39">
        <v>34.444444444444443</v>
      </c>
      <c r="D11" s="39">
        <f>COUNTIF(C11:C85,"&gt;="&amp;D10)</f>
        <v>38</v>
      </c>
      <c r="E11" s="39">
        <v>44.545454545454547</v>
      </c>
      <c r="F11" s="40">
        <f>COUNTIF(E11:E85,"&gt;="&amp;F10)</f>
        <v>38</v>
      </c>
      <c r="G11" s="41" t="s">
        <v>46</v>
      </c>
      <c r="H11" s="4">
        <v>3</v>
      </c>
      <c r="I11" s="4">
        <v>2</v>
      </c>
      <c r="J11" s="6">
        <v>3</v>
      </c>
      <c r="K11" s="6"/>
      <c r="L11" s="6"/>
      <c r="M11" s="6"/>
      <c r="N11" s="6"/>
      <c r="O11" s="6"/>
      <c r="P11" s="6"/>
      <c r="Q11" s="6"/>
      <c r="R11" s="6">
        <v>3</v>
      </c>
      <c r="S11" s="6"/>
      <c r="T11" s="6"/>
    </row>
    <row r="12" spans="1:21" ht="25" customHeight="1" x14ac:dyDescent="0.45">
      <c r="A12" s="15">
        <v>2</v>
      </c>
      <c r="B12" s="75">
        <v>190402100014</v>
      </c>
      <c r="C12" s="39">
        <v>43.333333333333336</v>
      </c>
      <c r="D12" s="46">
        <f>(D11/38)*100</f>
        <v>100</v>
      </c>
      <c r="E12" s="39">
        <v>45.454545454545453</v>
      </c>
      <c r="F12" s="47">
        <f>(F11/38)*100</f>
        <v>100</v>
      </c>
      <c r="G12" s="41" t="s">
        <v>47</v>
      </c>
      <c r="H12" s="76"/>
      <c r="I12" s="7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5" customHeight="1" x14ac:dyDescent="0.45">
      <c r="A13" s="15">
        <v>3</v>
      </c>
      <c r="B13" s="75">
        <v>190402100015</v>
      </c>
      <c r="C13" s="39">
        <v>40</v>
      </c>
      <c r="D13" s="39"/>
      <c r="E13" s="39">
        <v>40.909090909090914</v>
      </c>
      <c r="F13" s="49"/>
      <c r="G13" s="41" t="s">
        <v>48</v>
      </c>
      <c r="H13" s="76"/>
      <c r="I13" s="7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ht="25" customHeight="1" x14ac:dyDescent="0.45">
      <c r="A14" s="15">
        <v>4</v>
      </c>
      <c r="B14" s="75">
        <v>190402100016</v>
      </c>
      <c r="C14" s="39">
        <v>42.222222222222221</v>
      </c>
      <c r="D14" s="39"/>
      <c r="E14" s="39">
        <v>44.545454545454547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190402100017</v>
      </c>
      <c r="C15" s="39">
        <v>42.222222222222221</v>
      </c>
      <c r="D15" s="39"/>
      <c r="E15" s="39">
        <v>44.545454545454547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190402100018</v>
      </c>
      <c r="C16" s="39">
        <v>40</v>
      </c>
      <c r="D16" s="39"/>
      <c r="E16" s="39">
        <v>41.818181818181813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190402100019</v>
      </c>
      <c r="C17" s="39">
        <v>36.666666666666664</v>
      </c>
      <c r="D17" s="39"/>
      <c r="E17" s="39">
        <v>40.909090909090914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</v>
      </c>
      <c r="J17" s="51">
        <f t="shared" si="0"/>
        <v>3</v>
      </c>
      <c r="K17" s="51"/>
      <c r="L17" s="51"/>
      <c r="M17" s="51"/>
      <c r="N17" s="51"/>
      <c r="O17" s="51"/>
      <c r="P17" s="51"/>
      <c r="Q17" s="51"/>
      <c r="R17" s="51">
        <f t="shared" si="0"/>
        <v>3</v>
      </c>
      <c r="S17" s="51"/>
      <c r="T17" s="51"/>
    </row>
    <row r="18" spans="1:20" ht="38" customHeight="1" x14ac:dyDescent="0.45">
      <c r="A18" s="15">
        <v>8</v>
      </c>
      <c r="B18" s="75">
        <v>190402100020</v>
      </c>
      <c r="C18" s="39">
        <v>38.888888888888893</v>
      </c>
      <c r="D18" s="39"/>
      <c r="E18" s="39">
        <v>41.818181818181813</v>
      </c>
      <c r="F18" s="49"/>
      <c r="G18" s="54" t="s">
        <v>50</v>
      </c>
      <c r="H18" s="55">
        <f>(100*H17)/100</f>
        <v>3</v>
      </c>
      <c r="I18" s="55">
        <f t="shared" ref="I18:T18" si="1">(100*I17)/100</f>
        <v>2</v>
      </c>
      <c r="J18" s="55">
        <f t="shared" si="1"/>
        <v>3</v>
      </c>
      <c r="K18" s="55"/>
      <c r="L18" s="55"/>
      <c r="M18" s="55"/>
      <c r="N18" s="55"/>
      <c r="O18" s="55"/>
      <c r="P18" s="55"/>
      <c r="Q18" s="55"/>
      <c r="R18" s="55">
        <f t="shared" si="1"/>
        <v>3</v>
      </c>
      <c r="S18" s="55"/>
      <c r="T18" s="55"/>
    </row>
    <row r="19" spans="1:20" ht="25" customHeight="1" x14ac:dyDescent="0.45">
      <c r="A19" s="15">
        <v>9</v>
      </c>
      <c r="B19" s="75">
        <v>190402100021</v>
      </c>
      <c r="C19" s="39">
        <v>40</v>
      </c>
      <c r="D19" s="39"/>
      <c r="E19" s="39">
        <v>41.818181818181813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190402100022</v>
      </c>
      <c r="C20" s="39">
        <v>40</v>
      </c>
      <c r="D20" s="39"/>
      <c r="E20" s="39">
        <v>41.818181818181813</v>
      </c>
      <c r="F20" s="39"/>
    </row>
    <row r="21" spans="1:20" ht="25" customHeight="1" x14ac:dyDescent="0.45">
      <c r="A21" s="15">
        <v>11</v>
      </c>
      <c r="B21" s="75">
        <v>190402100023</v>
      </c>
      <c r="C21" s="39">
        <v>38.888888888888893</v>
      </c>
      <c r="D21" s="39"/>
      <c r="E21" s="39">
        <v>47.272727272727273</v>
      </c>
      <c r="F21" s="58"/>
    </row>
    <row r="22" spans="1:20" ht="25" customHeight="1" x14ac:dyDescent="0.45">
      <c r="A22" s="15">
        <v>12</v>
      </c>
      <c r="B22" s="75">
        <v>190402100025</v>
      </c>
      <c r="C22" s="39">
        <v>42.222222222222221</v>
      </c>
      <c r="D22" s="39"/>
      <c r="E22" s="39">
        <v>45.454545454545453</v>
      </c>
      <c r="F22" s="58"/>
    </row>
    <row r="23" spans="1:20" ht="25" customHeight="1" x14ac:dyDescent="0.45">
      <c r="A23" s="15">
        <v>13</v>
      </c>
      <c r="B23" s="75">
        <v>190402100026</v>
      </c>
      <c r="C23" s="39">
        <v>33.333333333333329</v>
      </c>
      <c r="D23" s="39"/>
      <c r="E23" s="39">
        <v>44.545454545454547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190402100027</v>
      </c>
      <c r="C24" s="39">
        <v>38.888888888888893</v>
      </c>
      <c r="D24" s="39"/>
      <c r="E24" s="39">
        <v>39.090909090909093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190402100028</v>
      </c>
      <c r="C25" s="39">
        <v>34.444444444444443</v>
      </c>
      <c r="D25" s="39"/>
      <c r="E25" s="39">
        <v>33.636363636363633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190402100029</v>
      </c>
      <c r="C26" s="39">
        <v>37.777777777777779</v>
      </c>
      <c r="D26" s="39"/>
      <c r="E26" s="39">
        <v>34.545454545454547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190402100030</v>
      </c>
      <c r="C27" s="39">
        <v>36.666666666666664</v>
      </c>
      <c r="D27" s="39"/>
      <c r="E27" s="39">
        <v>39.090909090909093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190402100031</v>
      </c>
      <c r="C28" s="39">
        <v>38.888888888888893</v>
      </c>
      <c r="D28" s="62"/>
      <c r="E28" s="39">
        <v>45.454545454545453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190402100032</v>
      </c>
      <c r="C29" s="39">
        <v>40</v>
      </c>
      <c r="D29" s="39"/>
      <c r="E29" s="39">
        <v>43.636363636363633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190402100033</v>
      </c>
      <c r="C30" s="39">
        <v>41.111111111111107</v>
      </c>
      <c r="D30" s="39"/>
      <c r="E30" s="39">
        <v>41.818181818181813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190402100034</v>
      </c>
      <c r="C31" s="39">
        <v>46.666666666666664</v>
      </c>
      <c r="D31" s="39"/>
      <c r="E31" s="39">
        <v>45.454545454545453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190402100035</v>
      </c>
      <c r="C32" s="39">
        <v>42.222222222222221</v>
      </c>
      <c r="D32" s="39"/>
      <c r="E32" s="39">
        <v>46.36363636363636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190402100036</v>
      </c>
      <c r="C33" s="39">
        <v>42.222222222222221</v>
      </c>
      <c r="D33" s="39"/>
      <c r="E33" s="39">
        <v>46.36363636363636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190402100037</v>
      </c>
      <c r="C34" s="39">
        <v>42.222222222222221</v>
      </c>
      <c r="D34" s="39"/>
      <c r="E34" s="39">
        <v>46.36363636363636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190402100038</v>
      </c>
      <c r="C35" s="39">
        <v>41.111111111111107</v>
      </c>
      <c r="D35" s="39"/>
      <c r="E35" s="39">
        <v>41.818181818181813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190402100039</v>
      </c>
      <c r="C36" s="39">
        <v>46.666666666666664</v>
      </c>
      <c r="D36" s="39"/>
      <c r="E36" s="39">
        <v>46.36363636363636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190402100040</v>
      </c>
      <c r="C37" s="39">
        <v>42.222222222222221</v>
      </c>
      <c r="D37" s="39"/>
      <c r="E37" s="39">
        <v>42.727272727272727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190402100041</v>
      </c>
      <c r="C38" s="39">
        <v>40</v>
      </c>
      <c r="D38" s="39"/>
      <c r="E38" s="39">
        <v>42.727272727272727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190402100042</v>
      </c>
      <c r="C39" s="39">
        <v>42.222222222222221</v>
      </c>
      <c r="D39" s="39"/>
      <c r="E39" s="39">
        <v>43.636363636363633</v>
      </c>
      <c r="F39" s="58"/>
    </row>
    <row r="40" spans="1:21" ht="25" customHeight="1" x14ac:dyDescent="0.45">
      <c r="A40" s="15">
        <v>30</v>
      </c>
      <c r="B40" s="75">
        <v>190402100044</v>
      </c>
      <c r="C40" s="39">
        <v>46.666666666666664</v>
      </c>
      <c r="D40" s="39"/>
      <c r="E40" s="39">
        <v>48.18181818181818</v>
      </c>
      <c r="F40" s="58"/>
    </row>
    <row r="41" spans="1:21" ht="25" customHeight="1" x14ac:dyDescent="0.45">
      <c r="A41" s="15">
        <v>31</v>
      </c>
      <c r="B41" s="75">
        <v>190402100045</v>
      </c>
      <c r="C41" s="39">
        <v>43.333333333333336</v>
      </c>
      <c r="D41" s="39"/>
      <c r="E41" s="39">
        <v>46.36363636363636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190402100046</v>
      </c>
      <c r="C42" s="39">
        <v>43.333333333333336</v>
      </c>
      <c r="D42" s="39"/>
      <c r="E42" s="39">
        <v>44.545454545454547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190402100047</v>
      </c>
      <c r="C43" s="39">
        <v>42.222222222222221</v>
      </c>
      <c r="D43" s="39"/>
      <c r="E43" s="39">
        <v>43.636363636363633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190402100048</v>
      </c>
      <c r="C44" s="39">
        <v>40</v>
      </c>
      <c r="D44" s="39"/>
      <c r="E44" s="39">
        <v>43.636363636363633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190402100049</v>
      </c>
      <c r="C45" s="39">
        <v>42.222222222222221</v>
      </c>
      <c r="D45" s="39"/>
      <c r="E45" s="39">
        <v>44.545454545454547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190402100050</v>
      </c>
      <c r="C46" s="39">
        <v>41.111111111111107</v>
      </c>
      <c r="D46" s="39"/>
      <c r="E46" s="39">
        <v>41.818181818181813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190402100051</v>
      </c>
      <c r="C47" s="39">
        <v>38.888888888888893</v>
      </c>
      <c r="D47" s="39"/>
      <c r="E47" s="39">
        <v>42.727272727272727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190402100052</v>
      </c>
      <c r="C48" s="39">
        <v>42.222222222222221</v>
      </c>
      <c r="D48" s="39"/>
      <c r="E48" s="39">
        <v>43.636363636363633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1" zoomScaleNormal="51" workbookViewId="0">
      <selection activeCell="S17" sqref="S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129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130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180402100010</v>
      </c>
      <c r="C11" s="39">
        <v>38.888888888888893</v>
      </c>
      <c r="D11" s="39">
        <f>COUNTIF(C11:C85,"&gt;="&amp;D10)</f>
        <v>49</v>
      </c>
      <c r="E11" s="39">
        <v>42.727272727272727</v>
      </c>
      <c r="F11" s="40">
        <f>COUNTIF(E11:E85,"&gt;="&amp;F10)</f>
        <v>49</v>
      </c>
      <c r="G11" s="41" t="s">
        <v>46</v>
      </c>
      <c r="H11" s="4">
        <v>3</v>
      </c>
      <c r="I11" s="4"/>
      <c r="J11" s="6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1" ht="25" customHeight="1" x14ac:dyDescent="0.45">
      <c r="A12" s="15">
        <v>2</v>
      </c>
      <c r="B12" s="75">
        <v>180402100021</v>
      </c>
      <c r="C12" s="39">
        <v>40</v>
      </c>
      <c r="D12" s="46">
        <f>(D11/49)*100</f>
        <v>100</v>
      </c>
      <c r="E12" s="39">
        <v>41.818181818181813</v>
      </c>
      <c r="F12" s="47">
        <f>(F11/49)*100</f>
        <v>100</v>
      </c>
      <c r="G12" s="41" t="s">
        <v>47</v>
      </c>
      <c r="H12" s="76">
        <v>3</v>
      </c>
      <c r="I12" s="76">
        <v>2</v>
      </c>
      <c r="J12" s="6">
        <v>3</v>
      </c>
      <c r="K12" s="6"/>
      <c r="L12" s="6"/>
      <c r="M12" s="6"/>
      <c r="N12" s="6"/>
      <c r="O12" s="6"/>
      <c r="P12" s="6"/>
      <c r="Q12" s="6"/>
      <c r="R12" s="6">
        <v>2</v>
      </c>
      <c r="S12" s="6"/>
      <c r="T12" s="6"/>
    </row>
    <row r="13" spans="1:21" ht="25" customHeight="1" x14ac:dyDescent="0.45">
      <c r="A13" s="15">
        <v>3</v>
      </c>
      <c r="B13" s="75">
        <v>190402100001</v>
      </c>
      <c r="C13" s="39">
        <v>40</v>
      </c>
      <c r="D13" s="39"/>
      <c r="E13" s="39">
        <v>44.545454545454547</v>
      </c>
      <c r="F13" s="49"/>
      <c r="G13" s="41" t="s">
        <v>48</v>
      </c>
      <c r="H13" s="76">
        <v>3</v>
      </c>
      <c r="I13" s="76">
        <v>3</v>
      </c>
      <c r="J13" s="6">
        <v>3</v>
      </c>
      <c r="K13" s="6"/>
      <c r="L13" s="6"/>
      <c r="M13" s="6"/>
      <c r="N13" s="6"/>
      <c r="O13" s="6"/>
      <c r="P13" s="6">
        <v>3</v>
      </c>
      <c r="Q13" s="6"/>
      <c r="R13" s="6">
        <v>3</v>
      </c>
      <c r="S13" s="6"/>
      <c r="T13" s="6"/>
    </row>
    <row r="14" spans="1:21" ht="25" customHeight="1" x14ac:dyDescent="0.45">
      <c r="A14" s="15">
        <v>4</v>
      </c>
      <c r="B14" s="75">
        <v>190402100004</v>
      </c>
      <c r="C14" s="39">
        <v>41.111111111111107</v>
      </c>
      <c r="D14" s="39"/>
      <c r="E14" s="39">
        <v>46.36363636363636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190402100005</v>
      </c>
      <c r="C15" s="39">
        <v>42.222222222222221</v>
      </c>
      <c r="D15" s="39"/>
      <c r="E15" s="39">
        <v>47.272727272727273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190402100006</v>
      </c>
      <c r="C16" s="39">
        <v>38.888888888888893</v>
      </c>
      <c r="D16" s="39"/>
      <c r="E16" s="39">
        <v>38.181818181818187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190402100008</v>
      </c>
      <c r="C17" s="39">
        <v>40</v>
      </c>
      <c r="D17" s="39"/>
      <c r="E17" s="39">
        <v>45.454545454545453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2.5</v>
      </c>
      <c r="J17" s="51">
        <f t="shared" si="0"/>
        <v>2.6666666666666665</v>
      </c>
      <c r="K17" s="51"/>
      <c r="L17" s="51"/>
      <c r="M17" s="51"/>
      <c r="N17" s="51"/>
      <c r="O17" s="51"/>
      <c r="P17" s="51">
        <f t="shared" si="0"/>
        <v>3</v>
      </c>
      <c r="Q17" s="51"/>
      <c r="R17" s="51">
        <f t="shared" si="0"/>
        <v>2.5</v>
      </c>
      <c r="S17" s="51"/>
      <c r="T17" s="51"/>
    </row>
    <row r="18" spans="1:20" ht="38" customHeight="1" x14ac:dyDescent="0.45">
      <c r="A18" s="15">
        <v>8</v>
      </c>
      <c r="B18" s="75">
        <v>190402100009</v>
      </c>
      <c r="C18" s="39">
        <v>43.333333333333336</v>
      </c>
      <c r="D18" s="39"/>
      <c r="E18" s="39">
        <v>47.272727272727273</v>
      </c>
      <c r="F18" s="49"/>
      <c r="G18" s="54" t="s">
        <v>50</v>
      </c>
      <c r="H18" s="55">
        <f>(100*H17)/100</f>
        <v>3</v>
      </c>
      <c r="I18" s="55">
        <f t="shared" ref="I18:T18" si="1">(100*I17)/100</f>
        <v>2.5</v>
      </c>
      <c r="J18" s="55">
        <f t="shared" si="1"/>
        <v>2.6666666666666661</v>
      </c>
      <c r="K18" s="55"/>
      <c r="L18" s="55"/>
      <c r="M18" s="55"/>
      <c r="N18" s="55"/>
      <c r="O18" s="55"/>
      <c r="P18" s="55">
        <f t="shared" si="1"/>
        <v>3</v>
      </c>
      <c r="Q18" s="55"/>
      <c r="R18" s="55">
        <f t="shared" si="1"/>
        <v>2.5</v>
      </c>
      <c r="S18" s="55"/>
      <c r="T18" s="55"/>
    </row>
    <row r="19" spans="1:20" ht="25" customHeight="1" x14ac:dyDescent="0.45">
      <c r="A19" s="15">
        <v>9</v>
      </c>
      <c r="B19" s="75">
        <v>190402100010</v>
      </c>
      <c r="C19" s="39">
        <v>44.444444444444443</v>
      </c>
      <c r="D19" s="39"/>
      <c r="E19" s="39">
        <v>41.818181818181813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190402100011</v>
      </c>
      <c r="C20" s="39">
        <v>40</v>
      </c>
      <c r="D20" s="39"/>
      <c r="E20" s="39">
        <v>41.818181818181813</v>
      </c>
      <c r="F20" s="39"/>
    </row>
    <row r="21" spans="1:20" ht="25" customHeight="1" x14ac:dyDescent="0.45">
      <c r="A21" s="15">
        <v>11</v>
      </c>
      <c r="B21" s="75">
        <v>190402100012</v>
      </c>
      <c r="C21" s="39">
        <v>37.777777777777779</v>
      </c>
      <c r="D21" s="39"/>
      <c r="E21" s="39">
        <v>42.727272727272727</v>
      </c>
      <c r="F21" s="58"/>
    </row>
    <row r="22" spans="1:20" ht="25" customHeight="1" x14ac:dyDescent="0.45">
      <c r="A22" s="15">
        <v>12</v>
      </c>
      <c r="B22" s="75">
        <v>190402100013</v>
      </c>
      <c r="C22" s="39">
        <v>38.888888888888893</v>
      </c>
      <c r="D22" s="39"/>
      <c r="E22" s="39">
        <v>40.909090909090914</v>
      </c>
      <c r="F22" s="58"/>
    </row>
    <row r="23" spans="1:20" ht="25" customHeight="1" x14ac:dyDescent="0.45">
      <c r="A23" s="15">
        <v>13</v>
      </c>
      <c r="B23" s="75">
        <v>190402100014</v>
      </c>
      <c r="C23" s="39">
        <v>42.222222222222221</v>
      </c>
      <c r="D23" s="39"/>
      <c r="E23" s="39">
        <v>45.454545454545453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190402100015</v>
      </c>
      <c r="C24" s="39">
        <v>38.888888888888893</v>
      </c>
      <c r="D24" s="39"/>
      <c r="E24" s="39">
        <v>40.909090909090914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190402100016</v>
      </c>
      <c r="C25" s="39">
        <v>41.111111111111107</v>
      </c>
      <c r="D25" s="39"/>
      <c r="E25" s="39">
        <v>44.545454545454547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190402100017</v>
      </c>
      <c r="C26" s="39">
        <v>37.777777777777779</v>
      </c>
      <c r="D26" s="39"/>
      <c r="E26" s="39">
        <v>43.636363636363633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190402100018</v>
      </c>
      <c r="C27" s="39">
        <v>40</v>
      </c>
      <c r="D27" s="39"/>
      <c r="E27" s="39">
        <v>42.727272727272727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190402100019</v>
      </c>
      <c r="C28" s="39">
        <v>40</v>
      </c>
      <c r="D28" s="62"/>
      <c r="E28" s="39">
        <v>44.545454545454547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190402100020</v>
      </c>
      <c r="C29" s="39">
        <v>37.777777777777779</v>
      </c>
      <c r="D29" s="39"/>
      <c r="E29" s="39">
        <v>40.909090909090914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190402100021</v>
      </c>
      <c r="C30" s="39">
        <v>37.777777777777779</v>
      </c>
      <c r="D30" s="39"/>
      <c r="E30" s="39">
        <v>42.727272727272727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190402100022</v>
      </c>
      <c r="C31" s="39">
        <v>37.777777777777779</v>
      </c>
      <c r="D31" s="39"/>
      <c r="E31" s="39">
        <v>44.545454545454547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190402100023</v>
      </c>
      <c r="C32" s="39">
        <v>37.777777777777779</v>
      </c>
      <c r="D32" s="39"/>
      <c r="E32" s="39">
        <v>44.545454545454547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190402100025</v>
      </c>
      <c r="C33" s="39">
        <v>38.888888888888893</v>
      </c>
      <c r="D33" s="39"/>
      <c r="E33" s="39">
        <v>45.454545454545453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190402100026</v>
      </c>
      <c r="C34" s="39">
        <v>38.888888888888893</v>
      </c>
      <c r="D34" s="39"/>
      <c r="E34" s="39">
        <v>36.363636363636367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190402100027</v>
      </c>
      <c r="C35" s="39">
        <v>33.333333333333329</v>
      </c>
      <c r="D35" s="39"/>
      <c r="E35" s="39">
        <v>33.636363636363633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190402100028</v>
      </c>
      <c r="C36" s="39">
        <v>35.555555555555557</v>
      </c>
      <c r="D36" s="39"/>
      <c r="E36" s="39">
        <v>30.909090909090907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190402100029</v>
      </c>
      <c r="C37" s="39">
        <v>36.666666666666664</v>
      </c>
      <c r="D37" s="39"/>
      <c r="E37" s="39">
        <v>41.818181818181813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190402100030</v>
      </c>
      <c r="C38" s="39">
        <v>35.555555555555557</v>
      </c>
      <c r="D38" s="39"/>
      <c r="E38" s="39">
        <v>44.545454545454547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190402100031</v>
      </c>
      <c r="C39" s="39">
        <v>37.777777777777779</v>
      </c>
      <c r="D39" s="39"/>
      <c r="E39" s="39">
        <v>42.727272727272727</v>
      </c>
      <c r="F39" s="58"/>
    </row>
    <row r="40" spans="1:21" ht="25" customHeight="1" x14ac:dyDescent="0.45">
      <c r="A40" s="15">
        <v>30</v>
      </c>
      <c r="B40" s="75">
        <v>190402100032</v>
      </c>
      <c r="C40" s="39">
        <v>36.666666666666664</v>
      </c>
      <c r="D40" s="39"/>
      <c r="E40" s="39">
        <v>31.818181818181817</v>
      </c>
      <c r="F40" s="58"/>
    </row>
    <row r="41" spans="1:21" ht="25" customHeight="1" x14ac:dyDescent="0.45">
      <c r="A41" s="15">
        <v>31</v>
      </c>
      <c r="B41" s="75">
        <v>190402100033</v>
      </c>
      <c r="C41" s="39">
        <v>38.888888888888893</v>
      </c>
      <c r="D41" s="39"/>
      <c r="E41" s="39">
        <v>44.545454545454547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190402100034</v>
      </c>
      <c r="C42" s="39">
        <v>44.444444444444443</v>
      </c>
      <c r="D42" s="39"/>
      <c r="E42" s="39">
        <v>47.272727272727273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190402100035</v>
      </c>
      <c r="C43" s="39">
        <v>40</v>
      </c>
      <c r="D43" s="39"/>
      <c r="E43" s="39">
        <v>44.545454545454547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190402100036</v>
      </c>
      <c r="C44" s="39">
        <v>40</v>
      </c>
      <c r="D44" s="39"/>
      <c r="E44" s="39">
        <v>43.636363636363633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190402100037</v>
      </c>
      <c r="C45" s="39">
        <v>42.222222222222221</v>
      </c>
      <c r="D45" s="39"/>
      <c r="E45" s="39">
        <v>46.36363636363636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190402100038</v>
      </c>
      <c r="C46" s="39">
        <v>37.777777777777779</v>
      </c>
      <c r="D46" s="39"/>
      <c r="E46" s="39">
        <v>43.636363636363633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190402100039</v>
      </c>
      <c r="C47" s="39">
        <v>43.333333333333336</v>
      </c>
      <c r="D47" s="39"/>
      <c r="E47" s="39">
        <v>47.272727272727273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190402100040</v>
      </c>
      <c r="C48" s="39">
        <v>37.777777777777779</v>
      </c>
      <c r="D48" s="39"/>
      <c r="E48" s="39">
        <v>46.36363636363636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>
        <v>190402100041</v>
      </c>
      <c r="C49" s="39">
        <v>38.888888888888893</v>
      </c>
      <c r="D49" s="39"/>
      <c r="E49" s="39">
        <v>41.818181818181813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>
        <v>190402100042</v>
      </c>
      <c r="C50" s="39">
        <v>37.777777777777779</v>
      </c>
      <c r="D50" s="39"/>
      <c r="E50" s="39">
        <v>45.454545454545453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>
        <v>190402100044</v>
      </c>
      <c r="C51" s="39">
        <v>44.444444444444443</v>
      </c>
      <c r="D51" s="39"/>
      <c r="E51" s="39">
        <v>46.36363636363636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>
        <v>190402100045</v>
      </c>
      <c r="C52" s="39">
        <v>42.222222222222221</v>
      </c>
      <c r="D52" s="39"/>
      <c r="E52" s="39">
        <v>46.36363636363636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>
        <v>190402100046</v>
      </c>
      <c r="C53" s="39">
        <v>38.888888888888893</v>
      </c>
      <c r="D53" s="39"/>
      <c r="E53" s="39">
        <v>45.454545454545453</v>
      </c>
      <c r="F53" s="58"/>
    </row>
    <row r="54" spans="1:20" ht="25" customHeight="1" x14ac:dyDescent="0.45">
      <c r="A54" s="15">
        <v>44</v>
      </c>
      <c r="B54" s="75">
        <v>190402100047</v>
      </c>
      <c r="C54" s="39">
        <v>38.888888888888893</v>
      </c>
      <c r="D54" s="39"/>
      <c r="E54" s="39">
        <v>43.636363636363633</v>
      </c>
      <c r="F54" s="58"/>
    </row>
    <row r="55" spans="1:20" ht="25" customHeight="1" x14ac:dyDescent="0.45">
      <c r="A55" s="15">
        <v>45</v>
      </c>
      <c r="B55" s="75">
        <v>190402100048</v>
      </c>
      <c r="C55" s="39">
        <v>38.888888888888893</v>
      </c>
      <c r="D55" s="62"/>
      <c r="E55" s="39">
        <v>42.727272727272727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>
        <v>190402100049</v>
      </c>
      <c r="C56" s="39">
        <v>37.777777777777779</v>
      </c>
      <c r="D56" s="62"/>
      <c r="E56" s="39">
        <v>44.545454545454547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>
        <v>190402100050</v>
      </c>
      <c r="C57" s="39">
        <v>40</v>
      </c>
      <c r="D57" s="39"/>
      <c r="E57" s="39">
        <v>43.636363636363633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75">
        <v>190402100051</v>
      </c>
      <c r="C58" s="39">
        <v>42.222222222222221</v>
      </c>
      <c r="D58" s="39"/>
      <c r="E58" s="39">
        <v>43.636363636363633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75">
        <v>190402100052</v>
      </c>
      <c r="C59" s="39">
        <v>38.888888888888893</v>
      </c>
      <c r="D59" s="39"/>
      <c r="E59" s="39">
        <v>45.454545454545453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6" zoomScaleNormal="46" workbookViewId="0">
      <selection activeCell="V18" sqref="V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131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132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180402100010</v>
      </c>
      <c r="C11" s="39">
        <v>36.666666666666664</v>
      </c>
      <c r="D11" s="39">
        <f>COUNTIF(C11:C85,"&gt;="&amp;D10)</f>
        <v>49</v>
      </c>
      <c r="E11" s="39">
        <v>40</v>
      </c>
      <c r="F11" s="40">
        <f>COUNTIF(E11:E85,"&gt;="&amp;F10)</f>
        <v>49</v>
      </c>
      <c r="G11" s="41" t="s">
        <v>46</v>
      </c>
      <c r="H11" s="4">
        <v>3</v>
      </c>
      <c r="I11" s="4">
        <v>3</v>
      </c>
      <c r="J11" s="6">
        <v>3</v>
      </c>
      <c r="K11" s="6"/>
      <c r="L11" s="6"/>
      <c r="M11" s="6"/>
      <c r="N11" s="6"/>
      <c r="O11" s="6"/>
      <c r="P11" s="6"/>
      <c r="Q11" s="6"/>
      <c r="R11" s="6">
        <v>3</v>
      </c>
      <c r="S11" s="6"/>
      <c r="T11" s="6"/>
    </row>
    <row r="12" spans="1:21" ht="25" customHeight="1" x14ac:dyDescent="0.45">
      <c r="A12" s="15">
        <v>2</v>
      </c>
      <c r="B12" s="75">
        <v>180402100021</v>
      </c>
      <c r="C12" s="39">
        <v>37.777777777777779</v>
      </c>
      <c r="D12" s="46">
        <f>(D11/49)*100</f>
        <v>100</v>
      </c>
      <c r="E12" s="39">
        <v>40</v>
      </c>
      <c r="F12" s="47">
        <f>(F11/49)*100</f>
        <v>100</v>
      </c>
      <c r="G12" s="41" t="s">
        <v>47</v>
      </c>
      <c r="H12" s="76"/>
      <c r="I12" s="7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5" customHeight="1" x14ac:dyDescent="0.45">
      <c r="A13" s="15">
        <v>3</v>
      </c>
      <c r="B13" s="75">
        <v>190402100001</v>
      </c>
      <c r="C13" s="39">
        <v>41.111111111111107</v>
      </c>
      <c r="D13" s="39"/>
      <c r="E13" s="39">
        <v>43.636363636363633</v>
      </c>
      <c r="F13" s="49"/>
      <c r="G13" s="41" t="s">
        <v>48</v>
      </c>
      <c r="H13" s="76"/>
      <c r="I13" s="7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ht="25" customHeight="1" x14ac:dyDescent="0.45">
      <c r="A14" s="15">
        <v>4</v>
      </c>
      <c r="B14" s="75">
        <v>190402100004</v>
      </c>
      <c r="C14" s="39">
        <v>43.333333333333336</v>
      </c>
      <c r="D14" s="39"/>
      <c r="E14" s="39">
        <v>44.545454545454547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190402100005</v>
      </c>
      <c r="C15" s="39">
        <v>43.333333333333336</v>
      </c>
      <c r="D15" s="39"/>
      <c r="E15" s="39">
        <v>47.272727272727273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190402100006</v>
      </c>
      <c r="C16" s="39">
        <v>36.666666666666664</v>
      </c>
      <c r="D16" s="39"/>
      <c r="E16" s="39">
        <v>41.818181818181813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190402100008</v>
      </c>
      <c r="C17" s="39">
        <v>43.333333333333336</v>
      </c>
      <c r="D17" s="39"/>
      <c r="E17" s="39">
        <v>46.36363636363636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/>
      <c r="Q17" s="51"/>
      <c r="R17" s="51">
        <f t="shared" si="0"/>
        <v>3</v>
      </c>
      <c r="S17" s="51"/>
      <c r="T17" s="51"/>
    </row>
    <row r="18" spans="1:20" ht="38" customHeight="1" x14ac:dyDescent="0.45">
      <c r="A18" s="15">
        <v>8</v>
      </c>
      <c r="B18" s="75">
        <v>190402100009</v>
      </c>
      <c r="C18" s="39">
        <v>46.666666666666664</v>
      </c>
      <c r="D18" s="39"/>
      <c r="E18" s="39">
        <v>45.454545454545453</v>
      </c>
      <c r="F18" s="49"/>
      <c r="G18" s="54" t="s">
        <v>50</v>
      </c>
      <c r="H18" s="55">
        <f>(100*H17)/100</f>
        <v>3</v>
      </c>
      <c r="I18" s="55">
        <f t="shared" ref="I18:T18" si="1">(100*I17)/100</f>
        <v>3</v>
      </c>
      <c r="J18" s="55">
        <f t="shared" si="1"/>
        <v>3</v>
      </c>
      <c r="K18" s="55"/>
      <c r="L18" s="55"/>
      <c r="M18" s="55"/>
      <c r="N18" s="55"/>
      <c r="O18" s="55"/>
      <c r="P18" s="55"/>
      <c r="Q18" s="55"/>
      <c r="R18" s="55">
        <f t="shared" si="1"/>
        <v>3</v>
      </c>
      <c r="S18" s="55"/>
      <c r="T18" s="55"/>
    </row>
    <row r="19" spans="1:20" ht="25" customHeight="1" x14ac:dyDescent="0.45">
      <c r="A19" s="15">
        <v>9</v>
      </c>
      <c r="B19" s="75">
        <v>190402100010</v>
      </c>
      <c r="C19" s="39">
        <v>46.666666666666664</v>
      </c>
      <c r="D19" s="39"/>
      <c r="E19" s="39">
        <v>32.727272727272727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190402100011</v>
      </c>
      <c r="C20" s="39">
        <v>42.222222222222221</v>
      </c>
      <c r="D20" s="39"/>
      <c r="E20" s="39">
        <v>37.272727272727273</v>
      </c>
      <c r="F20" s="39"/>
    </row>
    <row r="21" spans="1:20" ht="25" customHeight="1" x14ac:dyDescent="0.45">
      <c r="A21" s="15">
        <v>11</v>
      </c>
      <c r="B21" s="75">
        <v>190402100012</v>
      </c>
      <c r="C21" s="39">
        <v>42.222222222222221</v>
      </c>
      <c r="D21" s="39"/>
      <c r="E21" s="39">
        <v>45.454545454545453</v>
      </c>
      <c r="F21" s="58"/>
    </row>
    <row r="22" spans="1:20" ht="25" customHeight="1" x14ac:dyDescent="0.45">
      <c r="A22" s="15">
        <v>12</v>
      </c>
      <c r="B22" s="75">
        <v>190402100013</v>
      </c>
      <c r="C22" s="39">
        <v>42.222222222222221</v>
      </c>
      <c r="D22" s="39"/>
      <c r="E22" s="39">
        <v>28.18181818181818</v>
      </c>
      <c r="F22" s="58"/>
    </row>
    <row r="23" spans="1:20" ht="25" customHeight="1" x14ac:dyDescent="0.45">
      <c r="A23" s="15">
        <v>13</v>
      </c>
      <c r="B23" s="75">
        <v>190402100014</v>
      </c>
      <c r="C23" s="39">
        <v>43.333333333333336</v>
      </c>
      <c r="D23" s="39"/>
      <c r="E23" s="39">
        <v>43.636363636363633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190402100015</v>
      </c>
      <c r="C24" s="39">
        <v>41.111111111111107</v>
      </c>
      <c r="D24" s="39"/>
      <c r="E24" s="39">
        <v>39.090909090909093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190402100016</v>
      </c>
      <c r="C25" s="39">
        <v>40</v>
      </c>
      <c r="D25" s="39"/>
      <c r="E25" s="39">
        <v>40.909090909090914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190402100017</v>
      </c>
      <c r="C26" s="39">
        <v>40</v>
      </c>
      <c r="D26" s="39"/>
      <c r="E26" s="39">
        <v>44.545454545454547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190402100018</v>
      </c>
      <c r="C27" s="39">
        <v>40</v>
      </c>
      <c r="D27" s="39"/>
      <c r="E27" s="39">
        <v>42.727272727272727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190402100019</v>
      </c>
      <c r="C28" s="39">
        <v>37.777777777777779</v>
      </c>
      <c r="D28" s="62"/>
      <c r="E28" s="39">
        <v>41.818181818181813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190402100020</v>
      </c>
      <c r="C29" s="39">
        <v>38.888888888888893</v>
      </c>
      <c r="D29" s="39"/>
      <c r="E29" s="39">
        <v>39.090909090909093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190402100021</v>
      </c>
      <c r="C30" s="39">
        <v>37.777777777777779</v>
      </c>
      <c r="D30" s="39"/>
      <c r="E30" s="39">
        <v>43.636363636363633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190402100022</v>
      </c>
      <c r="C31" s="39">
        <v>40</v>
      </c>
      <c r="D31" s="39"/>
      <c r="E31" s="39">
        <v>38.181818181818187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190402100023</v>
      </c>
      <c r="C32" s="39">
        <v>42.222222222222221</v>
      </c>
      <c r="D32" s="39"/>
      <c r="E32" s="39">
        <v>46.36363636363636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190402100025</v>
      </c>
      <c r="C33" s="39">
        <v>42.222222222222221</v>
      </c>
      <c r="D33" s="39"/>
      <c r="E33" s="39">
        <v>41.818181818181813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190402100026</v>
      </c>
      <c r="C34" s="39">
        <v>40</v>
      </c>
      <c r="D34" s="39"/>
      <c r="E34" s="39">
        <v>40.909090909090914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190402100027</v>
      </c>
      <c r="C35" s="39">
        <v>40</v>
      </c>
      <c r="D35" s="39"/>
      <c r="E35" s="39">
        <v>39.090909090909093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190402100028</v>
      </c>
      <c r="C36" s="39">
        <v>38.888888888888893</v>
      </c>
      <c r="D36" s="39"/>
      <c r="E36" s="39">
        <v>30.909090909090907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190402100029</v>
      </c>
      <c r="C37" s="39">
        <v>34.444444444444443</v>
      </c>
      <c r="D37" s="39"/>
      <c r="E37" s="39">
        <v>35.454545454545453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190402100030</v>
      </c>
      <c r="C38" s="39">
        <v>40</v>
      </c>
      <c r="D38" s="39"/>
      <c r="E38" s="39">
        <v>37.272727272727273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190402100031</v>
      </c>
      <c r="C39" s="39">
        <v>40</v>
      </c>
      <c r="D39" s="39"/>
      <c r="E39" s="39">
        <v>42.727272727272727</v>
      </c>
      <c r="F39" s="58"/>
    </row>
    <row r="40" spans="1:21" ht="25" customHeight="1" x14ac:dyDescent="0.45">
      <c r="A40" s="15">
        <v>30</v>
      </c>
      <c r="B40" s="75">
        <v>190402100032</v>
      </c>
      <c r="C40" s="39">
        <v>38.888888888888893</v>
      </c>
      <c r="D40" s="39"/>
      <c r="E40" s="39">
        <v>39.090909090909093</v>
      </c>
      <c r="F40" s="58"/>
    </row>
    <row r="41" spans="1:21" ht="25" customHeight="1" x14ac:dyDescent="0.45">
      <c r="A41" s="15">
        <v>31</v>
      </c>
      <c r="B41" s="75">
        <v>190402100033</v>
      </c>
      <c r="C41" s="39">
        <v>38.888888888888893</v>
      </c>
      <c r="D41" s="39"/>
      <c r="E41" s="39">
        <v>38.181818181818187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190402100034</v>
      </c>
      <c r="C42" s="39">
        <v>46.666666666666664</v>
      </c>
      <c r="D42" s="39"/>
      <c r="E42" s="39">
        <v>46.36363636363636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190402100035</v>
      </c>
      <c r="C43" s="39">
        <v>36.666666666666664</v>
      </c>
      <c r="D43" s="39"/>
      <c r="E43" s="39">
        <v>43.636363636363633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190402100036</v>
      </c>
      <c r="C44" s="39">
        <v>41.111111111111107</v>
      </c>
      <c r="D44" s="39"/>
      <c r="E44" s="39">
        <v>42.727272727272727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190402100037</v>
      </c>
      <c r="C45" s="39">
        <v>42.222222222222221</v>
      </c>
      <c r="D45" s="39"/>
      <c r="E45" s="39">
        <v>42.727272727272727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190402100038</v>
      </c>
      <c r="C46" s="39">
        <v>40</v>
      </c>
      <c r="D46" s="39"/>
      <c r="E46" s="39">
        <v>34.545454545454547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190402100039</v>
      </c>
      <c r="C47" s="39">
        <v>46.666666666666664</v>
      </c>
      <c r="D47" s="39"/>
      <c r="E47" s="39">
        <v>46.36363636363636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190402100040</v>
      </c>
      <c r="C48" s="39">
        <v>41.111111111111107</v>
      </c>
      <c r="D48" s="39"/>
      <c r="E48" s="39">
        <v>39.090909090909093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>
        <v>190402100041</v>
      </c>
      <c r="C49" s="39">
        <v>38.888888888888893</v>
      </c>
      <c r="D49" s="39"/>
      <c r="E49" s="39">
        <v>41.818181818181813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>
        <v>190402100042</v>
      </c>
      <c r="C50" s="39">
        <v>40</v>
      </c>
      <c r="D50" s="39"/>
      <c r="E50" s="39">
        <v>39.090909090909093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>
        <v>190402100044</v>
      </c>
      <c r="C51" s="39">
        <v>44.444444444444443</v>
      </c>
      <c r="D51" s="39"/>
      <c r="E51" s="39">
        <v>43.636363636363633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>
        <v>190402100045</v>
      </c>
      <c r="C52" s="39">
        <v>42.222222222222221</v>
      </c>
      <c r="D52" s="39"/>
      <c r="E52" s="39">
        <v>43.636363636363633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>
        <v>190402100046</v>
      </c>
      <c r="C53" s="39">
        <v>40</v>
      </c>
      <c r="D53" s="39"/>
      <c r="E53" s="39">
        <v>42.727272727272727</v>
      </c>
      <c r="F53" s="58"/>
    </row>
    <row r="54" spans="1:20" ht="25" customHeight="1" x14ac:dyDescent="0.45">
      <c r="A54" s="15">
        <v>44</v>
      </c>
      <c r="B54" s="75">
        <v>190402100047</v>
      </c>
      <c r="C54" s="39">
        <v>36.666666666666664</v>
      </c>
      <c r="D54" s="39"/>
      <c r="E54" s="39">
        <v>37.272727272727273</v>
      </c>
      <c r="F54" s="58"/>
    </row>
    <row r="55" spans="1:20" ht="25" customHeight="1" x14ac:dyDescent="0.45">
      <c r="A55" s="15">
        <v>45</v>
      </c>
      <c r="B55" s="75">
        <v>190402100048</v>
      </c>
      <c r="C55" s="39">
        <v>41.111111111111107</v>
      </c>
      <c r="D55" s="62"/>
      <c r="E55" s="39">
        <v>41.818181818181813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>
        <v>190402100049</v>
      </c>
      <c r="C56" s="39">
        <v>40</v>
      </c>
      <c r="D56" s="62"/>
      <c r="E56" s="39">
        <v>40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>
        <v>190402100050</v>
      </c>
      <c r="C57" s="39">
        <v>37.777777777777779</v>
      </c>
      <c r="D57" s="39"/>
      <c r="E57" s="39">
        <v>39.090909090909093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75">
        <v>190402100051</v>
      </c>
      <c r="C58" s="39">
        <v>41.111111111111107</v>
      </c>
      <c r="D58" s="39"/>
      <c r="E58" s="39">
        <v>40.909090909090914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75">
        <v>190402100052</v>
      </c>
      <c r="C59" s="39">
        <v>41.111111111111107</v>
      </c>
      <c r="D59" s="39"/>
      <c r="E59" s="39">
        <v>42.727272727272727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7" zoomScaleNormal="47" workbookViewId="0">
      <selection activeCell="V17" sqref="V17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133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134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71.739130434782609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35.869565217391305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190402100027</v>
      </c>
      <c r="C11" s="83">
        <v>16.666666666666664</v>
      </c>
      <c r="D11" s="39">
        <f>COUNTIF(C11:C85,"&gt;="&amp;D10)</f>
        <v>0</v>
      </c>
      <c r="E11" s="83">
        <v>25</v>
      </c>
      <c r="F11" s="40">
        <f>COUNTIF(E11:E85,"&gt;="&amp;F10)</f>
        <v>33</v>
      </c>
      <c r="G11" s="41" t="s">
        <v>46</v>
      </c>
      <c r="H11" s="72">
        <v>3</v>
      </c>
      <c r="I11" s="73">
        <v>2</v>
      </c>
      <c r="J11" s="74"/>
      <c r="L11" s="74"/>
      <c r="M11" s="74">
        <v>3</v>
      </c>
      <c r="N11" s="74">
        <v>3</v>
      </c>
      <c r="O11" s="74"/>
      <c r="P11" s="74"/>
      <c r="Q11" s="74">
        <v>3</v>
      </c>
      <c r="R11" s="74">
        <v>3</v>
      </c>
      <c r="S11" s="74"/>
      <c r="T11" s="74">
        <v>3</v>
      </c>
    </row>
    <row r="12" spans="1:21" ht="25" customHeight="1" x14ac:dyDescent="0.35">
      <c r="A12" s="15">
        <v>2</v>
      </c>
      <c r="B12" s="67">
        <v>190402100001</v>
      </c>
      <c r="C12" s="67">
        <v>20.833333333333336</v>
      </c>
      <c r="D12" s="46">
        <f>(D11/46)*100</f>
        <v>0</v>
      </c>
      <c r="E12" s="67">
        <v>38.75</v>
      </c>
      <c r="F12" s="47">
        <f>(F11/46)*100</f>
        <v>71.739130434782609</v>
      </c>
      <c r="G12" s="41" t="s">
        <v>47</v>
      </c>
      <c r="H12" s="51">
        <v>3</v>
      </c>
      <c r="I12" s="52">
        <v>3</v>
      </c>
      <c r="J12" s="53"/>
      <c r="K12" s="74"/>
      <c r="L12" s="53"/>
      <c r="M12" s="53">
        <v>3</v>
      </c>
      <c r="N12" s="53"/>
      <c r="O12" s="53"/>
      <c r="P12" s="53"/>
      <c r="Q12" s="53">
        <v>3</v>
      </c>
      <c r="R12" s="53">
        <v>3</v>
      </c>
      <c r="S12" s="53"/>
      <c r="T12" s="53">
        <v>3</v>
      </c>
    </row>
    <row r="13" spans="1:21" ht="25" customHeight="1" x14ac:dyDescent="0.35">
      <c r="A13" s="15">
        <v>3</v>
      </c>
      <c r="B13" s="67">
        <v>190402100004</v>
      </c>
      <c r="C13" s="67">
        <v>25</v>
      </c>
      <c r="D13" s="39"/>
      <c r="E13" s="67">
        <v>35</v>
      </c>
      <c r="F13" s="49"/>
      <c r="G13" s="41" t="s">
        <v>48</v>
      </c>
      <c r="H13" s="51">
        <v>3</v>
      </c>
      <c r="I13" s="52">
        <v>3</v>
      </c>
      <c r="J13" s="53"/>
      <c r="K13" s="53"/>
      <c r="L13" s="53"/>
      <c r="M13" s="53">
        <v>3</v>
      </c>
      <c r="N13" s="53"/>
      <c r="O13" s="53"/>
      <c r="P13" s="53"/>
      <c r="Q13" s="53">
        <v>3</v>
      </c>
      <c r="R13" s="53">
        <v>3</v>
      </c>
      <c r="S13" s="53"/>
      <c r="T13" s="53">
        <v>3</v>
      </c>
    </row>
    <row r="14" spans="1:21" ht="25" customHeight="1" x14ac:dyDescent="0.35">
      <c r="A14" s="15">
        <v>4</v>
      </c>
      <c r="B14" s="67">
        <v>190402100005</v>
      </c>
      <c r="C14" s="67">
        <v>22.5</v>
      </c>
      <c r="D14" s="39"/>
      <c r="E14" s="67">
        <v>37.5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>
        <v>190402100006</v>
      </c>
      <c r="C15" s="67">
        <v>25</v>
      </c>
      <c r="D15" s="39"/>
      <c r="E15" s="67">
        <v>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>
        <v>190402100008</v>
      </c>
      <c r="C16" s="67">
        <v>20</v>
      </c>
      <c r="D16" s="39"/>
      <c r="E16" s="67">
        <v>33.75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190402100009</v>
      </c>
      <c r="C17" s="67">
        <v>20.833333333333336</v>
      </c>
      <c r="D17" s="39"/>
      <c r="E17" s="67">
        <v>31.25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2.6666666666666665</v>
      </c>
      <c r="J17" s="51"/>
      <c r="K17" s="51"/>
      <c r="L17" s="51"/>
      <c r="M17" s="51">
        <f t="shared" si="0"/>
        <v>3</v>
      </c>
      <c r="N17" s="51">
        <f t="shared" si="0"/>
        <v>3</v>
      </c>
      <c r="O17" s="51"/>
      <c r="P17" s="51"/>
      <c r="Q17" s="51">
        <f t="shared" si="0"/>
        <v>3</v>
      </c>
      <c r="R17" s="51">
        <f t="shared" si="0"/>
        <v>3</v>
      </c>
      <c r="S17" s="51"/>
      <c r="T17" s="51">
        <f t="shared" si="0"/>
        <v>3</v>
      </c>
    </row>
    <row r="18" spans="1:20" ht="38" customHeight="1" x14ac:dyDescent="0.35">
      <c r="A18" s="15">
        <v>8</v>
      </c>
      <c r="B18" s="67">
        <v>190402100011</v>
      </c>
      <c r="C18" s="67">
        <v>18.333333333333332</v>
      </c>
      <c r="D18" s="39"/>
      <c r="E18" s="67">
        <v>15</v>
      </c>
      <c r="F18" s="49"/>
      <c r="G18" s="54" t="s">
        <v>50</v>
      </c>
      <c r="H18" s="55">
        <f>(35.87*H17)/100</f>
        <v>1.0760999999999998</v>
      </c>
      <c r="I18" s="55">
        <f t="shared" ref="I18:T18" si="1">(35.87*I17)/100</f>
        <v>0.95653333333333324</v>
      </c>
      <c r="J18" s="55"/>
      <c r="K18" s="55"/>
      <c r="L18" s="55"/>
      <c r="M18" s="55">
        <f t="shared" si="1"/>
        <v>1.0760999999999998</v>
      </c>
      <c r="N18" s="55">
        <f t="shared" si="1"/>
        <v>1.0760999999999998</v>
      </c>
      <c r="O18" s="55"/>
      <c r="P18" s="55"/>
      <c r="Q18" s="55">
        <f t="shared" si="1"/>
        <v>1.0760999999999998</v>
      </c>
      <c r="R18" s="55">
        <f t="shared" si="1"/>
        <v>1.0760999999999998</v>
      </c>
      <c r="S18" s="55"/>
      <c r="T18" s="55">
        <f t="shared" si="1"/>
        <v>1.0760999999999998</v>
      </c>
    </row>
    <row r="19" spans="1:20" ht="25" customHeight="1" x14ac:dyDescent="0.35">
      <c r="A19" s="15">
        <v>9</v>
      </c>
      <c r="B19" s="67">
        <v>190402100012</v>
      </c>
      <c r="C19" s="67">
        <v>20</v>
      </c>
      <c r="D19" s="39"/>
      <c r="E19" s="67">
        <v>37.5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190402100013</v>
      </c>
      <c r="C20" s="67">
        <v>20</v>
      </c>
      <c r="D20" s="39"/>
      <c r="E20" s="67">
        <v>10</v>
      </c>
      <c r="F20" s="39"/>
    </row>
    <row r="21" spans="1:20" ht="25" customHeight="1" x14ac:dyDescent="0.35">
      <c r="A21" s="15">
        <v>11</v>
      </c>
      <c r="B21" s="67">
        <v>190402100014</v>
      </c>
      <c r="C21" s="67">
        <v>24.166666666666668</v>
      </c>
      <c r="D21" s="39"/>
      <c r="E21" s="67">
        <v>33.75</v>
      </c>
      <c r="F21" s="58"/>
    </row>
    <row r="22" spans="1:20" ht="25" customHeight="1" x14ac:dyDescent="0.35">
      <c r="A22" s="15">
        <v>12</v>
      </c>
      <c r="B22" s="67">
        <v>190402100015</v>
      </c>
      <c r="C22" s="67">
        <v>19.166666666666668</v>
      </c>
      <c r="D22" s="39"/>
      <c r="E22" s="67">
        <v>31.25</v>
      </c>
      <c r="F22" s="58"/>
    </row>
    <row r="23" spans="1:20" ht="25" customHeight="1" x14ac:dyDescent="0.35">
      <c r="A23" s="15">
        <v>13</v>
      </c>
      <c r="B23" s="67">
        <v>190402100016</v>
      </c>
      <c r="C23" s="67">
        <v>22.5</v>
      </c>
      <c r="D23" s="39"/>
      <c r="E23" s="67">
        <v>33.75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190402100017</v>
      </c>
      <c r="C24" s="67">
        <v>20.833333333333336</v>
      </c>
      <c r="D24" s="39"/>
      <c r="E24" s="67">
        <v>31.25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190402100018</v>
      </c>
      <c r="C25" s="67">
        <v>18.333333333333332</v>
      </c>
      <c r="D25" s="39"/>
      <c r="E25" s="67">
        <v>10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190402100019</v>
      </c>
      <c r="C26" s="67">
        <v>21.666666666666668</v>
      </c>
      <c r="D26" s="39"/>
      <c r="E26" s="67">
        <v>32.5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190402100020</v>
      </c>
      <c r="C27" s="67">
        <v>21.666666666666668</v>
      </c>
      <c r="D27" s="39"/>
      <c r="E27" s="67">
        <v>22.5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190402100021</v>
      </c>
      <c r="C28" s="67">
        <v>18.333333333333332</v>
      </c>
      <c r="D28" s="62"/>
      <c r="E28" s="67">
        <v>30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190402100022</v>
      </c>
      <c r="C29" s="67">
        <v>22.5</v>
      </c>
      <c r="D29" s="39"/>
      <c r="E29" s="67">
        <v>25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190402100023</v>
      </c>
      <c r="C30" s="67">
        <v>25</v>
      </c>
      <c r="D30" s="39"/>
      <c r="E30" s="67">
        <v>28.749999999999996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190402100025</v>
      </c>
      <c r="C31" s="67">
        <v>25</v>
      </c>
      <c r="D31" s="39"/>
      <c r="E31" s="67">
        <v>28.749999999999996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190402100026</v>
      </c>
      <c r="C32" s="67">
        <v>22.5</v>
      </c>
      <c r="D32" s="39"/>
      <c r="E32" s="67">
        <v>22.5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190402100028</v>
      </c>
      <c r="C33" s="67">
        <v>16.666666666666664</v>
      </c>
      <c r="D33" s="39"/>
      <c r="E33" s="67">
        <v>25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190402100029</v>
      </c>
      <c r="C34" s="67">
        <v>16.666666666666664</v>
      </c>
      <c r="D34" s="39"/>
      <c r="E34" s="67">
        <v>18.75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190402100030</v>
      </c>
      <c r="C35" s="67">
        <v>18.333333333333332</v>
      </c>
      <c r="D35" s="39"/>
      <c r="E35" s="67">
        <v>31.25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190402100031</v>
      </c>
      <c r="C36" s="67">
        <v>20.833333333333336</v>
      </c>
      <c r="D36" s="39"/>
      <c r="E36" s="67">
        <v>7.5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190402100032</v>
      </c>
      <c r="C37" s="67">
        <v>20</v>
      </c>
      <c r="D37" s="39"/>
      <c r="E37" s="67">
        <v>21.25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190402100033</v>
      </c>
      <c r="C38" s="67">
        <v>20</v>
      </c>
      <c r="D38" s="39"/>
      <c r="E38" s="67">
        <v>26.25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190402100034</v>
      </c>
      <c r="C39" s="67">
        <v>20</v>
      </c>
      <c r="D39" s="39"/>
      <c r="E39" s="67">
        <v>33.75</v>
      </c>
      <c r="F39" s="58"/>
    </row>
    <row r="40" spans="1:21" ht="25" customHeight="1" x14ac:dyDescent="0.35">
      <c r="A40" s="15">
        <v>30</v>
      </c>
      <c r="B40" s="67">
        <v>190402100035</v>
      </c>
      <c r="C40" s="67">
        <v>25</v>
      </c>
      <c r="D40" s="39"/>
      <c r="E40" s="67">
        <v>36.25</v>
      </c>
      <c r="F40" s="58"/>
    </row>
    <row r="41" spans="1:21" ht="25" customHeight="1" x14ac:dyDescent="0.35">
      <c r="A41" s="15">
        <v>31</v>
      </c>
      <c r="B41" s="67">
        <v>190402100036</v>
      </c>
      <c r="C41" s="67">
        <v>20</v>
      </c>
      <c r="D41" s="39"/>
      <c r="E41" s="67">
        <v>35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190402100037</v>
      </c>
      <c r="C42" s="67">
        <v>23.333333333333332</v>
      </c>
      <c r="D42" s="39"/>
      <c r="E42" s="67">
        <v>36.25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190402100038</v>
      </c>
      <c r="C43" s="67">
        <v>21.666666666666668</v>
      </c>
      <c r="D43" s="39"/>
      <c r="E43" s="67">
        <v>31.25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190402100039</v>
      </c>
      <c r="C44" s="67">
        <v>25</v>
      </c>
      <c r="D44" s="39"/>
      <c r="E44" s="67">
        <v>36.25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190402100040</v>
      </c>
      <c r="C45" s="67">
        <v>20.833333333333336</v>
      </c>
      <c r="D45" s="39"/>
      <c r="E45" s="67">
        <v>31.25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>
        <v>190402100041</v>
      </c>
      <c r="C46" s="67">
        <v>20.833333333333336</v>
      </c>
      <c r="D46" s="39"/>
      <c r="E46" s="67">
        <v>31.25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>
        <v>190402100042</v>
      </c>
      <c r="C47" s="67">
        <v>22.5</v>
      </c>
      <c r="D47" s="39"/>
      <c r="E47" s="67">
        <v>31.25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>
        <v>190402100044</v>
      </c>
      <c r="C48" s="67">
        <v>21.666666666666668</v>
      </c>
      <c r="D48" s="39"/>
      <c r="E48" s="67">
        <v>32.5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>
        <v>190402100045</v>
      </c>
      <c r="C49" s="67">
        <v>22.5</v>
      </c>
      <c r="D49" s="39"/>
      <c r="E49" s="67">
        <v>33.75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>
        <v>190402100046</v>
      </c>
      <c r="C50" s="67">
        <v>20</v>
      </c>
      <c r="D50" s="39"/>
      <c r="E50" s="67">
        <v>31.25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>
        <v>190402100047</v>
      </c>
      <c r="C51" s="67">
        <v>20</v>
      </c>
      <c r="D51" s="39"/>
      <c r="E51" s="67">
        <v>35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>
        <v>190402100048</v>
      </c>
      <c r="C52" s="67">
        <v>25</v>
      </c>
      <c r="D52" s="39"/>
      <c r="E52" s="67">
        <v>27.500000000000004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>
        <v>190402100049</v>
      </c>
      <c r="C53" s="67">
        <v>22.5</v>
      </c>
      <c r="D53" s="39"/>
      <c r="E53" s="67">
        <v>30</v>
      </c>
      <c r="F53" s="58"/>
    </row>
    <row r="54" spans="1:20" ht="25" customHeight="1" x14ac:dyDescent="0.35">
      <c r="A54" s="15">
        <v>44</v>
      </c>
      <c r="B54" s="67">
        <v>190402100050</v>
      </c>
      <c r="C54" s="67">
        <v>19.166666666666668</v>
      </c>
      <c r="D54" s="39"/>
      <c r="E54" s="67">
        <v>32.5</v>
      </c>
      <c r="F54" s="58"/>
    </row>
    <row r="55" spans="1:20" ht="25" customHeight="1" x14ac:dyDescent="0.45">
      <c r="A55" s="15">
        <v>45</v>
      </c>
      <c r="B55" s="67">
        <v>190402100051</v>
      </c>
      <c r="C55" s="67">
        <v>19.166666666666668</v>
      </c>
      <c r="D55" s="62"/>
      <c r="E55" s="67">
        <v>32.5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>
        <v>190402100052</v>
      </c>
      <c r="C56" s="67">
        <v>20.833333333333336</v>
      </c>
      <c r="D56" s="62"/>
      <c r="E56" s="67">
        <v>33.75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4" zoomScaleNormal="34" workbookViewId="0">
      <selection activeCell="S17" sqref="S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135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136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52.083333333333336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62.5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57.291666666666671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67">
        <v>35</v>
      </c>
      <c r="D11" s="39">
        <f>COUNTIF(C11:C85,"&gt;="&amp;D10)</f>
        <v>25</v>
      </c>
      <c r="E11" s="67">
        <v>43.75</v>
      </c>
      <c r="F11" s="40">
        <f>COUNTIF(E11:E85,"&gt;="&amp;F10)</f>
        <v>30</v>
      </c>
      <c r="G11" s="41" t="s">
        <v>46</v>
      </c>
      <c r="H11" s="72">
        <v>3</v>
      </c>
      <c r="I11" s="73">
        <v>3</v>
      </c>
      <c r="J11" s="74">
        <v>3</v>
      </c>
      <c r="L11" s="74"/>
      <c r="M11" s="74"/>
      <c r="N11" s="74">
        <v>3</v>
      </c>
      <c r="O11" s="74"/>
      <c r="P11" s="74"/>
      <c r="Q11" s="74"/>
      <c r="R11" s="74">
        <v>3</v>
      </c>
      <c r="S11" s="74"/>
      <c r="T11" s="74"/>
    </row>
    <row r="12" spans="1:21" ht="25" customHeight="1" x14ac:dyDescent="0.35">
      <c r="A12" s="15">
        <v>2</v>
      </c>
      <c r="B12" s="67">
        <v>190402100002</v>
      </c>
      <c r="C12" s="67">
        <v>23.333333333333332</v>
      </c>
      <c r="D12" s="46">
        <f>(D11/48)*100</f>
        <v>52.083333333333336</v>
      </c>
      <c r="E12" s="67">
        <v>23.75</v>
      </c>
      <c r="F12" s="47">
        <f>(F11/48)*100</f>
        <v>62.5</v>
      </c>
      <c r="G12" s="41" t="s">
        <v>47</v>
      </c>
      <c r="H12" s="51">
        <v>3</v>
      </c>
      <c r="I12" s="52">
        <v>3</v>
      </c>
      <c r="J12" s="53">
        <v>3</v>
      </c>
      <c r="K12" s="74"/>
      <c r="L12" s="53"/>
      <c r="M12" s="53"/>
      <c r="N12" s="53">
        <v>2</v>
      </c>
      <c r="O12" s="53"/>
      <c r="P12" s="53"/>
      <c r="Q12" s="53"/>
      <c r="R12" s="53">
        <v>3</v>
      </c>
      <c r="S12" s="53"/>
      <c r="T12" s="53"/>
    </row>
    <row r="13" spans="1:21" ht="25" customHeight="1" x14ac:dyDescent="0.35">
      <c r="A13" s="15">
        <v>3</v>
      </c>
      <c r="B13" s="67">
        <v>190402100004</v>
      </c>
      <c r="C13" s="67">
        <v>33.333333333333329</v>
      </c>
      <c r="D13" s="39"/>
      <c r="E13" s="67">
        <v>33.75</v>
      </c>
      <c r="F13" s="49"/>
      <c r="G13" s="41" t="s">
        <v>48</v>
      </c>
      <c r="H13" s="51">
        <v>3</v>
      </c>
      <c r="I13" s="52">
        <v>3</v>
      </c>
      <c r="J13" s="53">
        <v>3</v>
      </c>
      <c r="K13" s="53"/>
      <c r="L13" s="53"/>
      <c r="M13" s="53"/>
      <c r="N13" s="53"/>
      <c r="O13" s="53"/>
      <c r="P13" s="53"/>
      <c r="Q13" s="53"/>
      <c r="R13" s="53">
        <v>3</v>
      </c>
      <c r="S13" s="53"/>
      <c r="T13" s="53"/>
    </row>
    <row r="14" spans="1:21" ht="25" customHeight="1" x14ac:dyDescent="0.35">
      <c r="A14" s="15">
        <v>4</v>
      </c>
      <c r="B14" s="67">
        <v>190402100005</v>
      </c>
      <c r="C14" s="67">
        <v>38.333333333333336</v>
      </c>
      <c r="D14" s="39"/>
      <c r="E14" s="67">
        <v>40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>
        <v>190402100006</v>
      </c>
      <c r="C15" s="67">
        <v>33.333333333333329</v>
      </c>
      <c r="D15" s="39"/>
      <c r="E15" s="67">
        <v>26.25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>
        <v>190402100008</v>
      </c>
      <c r="C16" s="67">
        <v>37.5</v>
      </c>
      <c r="D16" s="39"/>
      <c r="E16" s="67">
        <v>40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190402100009</v>
      </c>
      <c r="C17" s="67">
        <v>27.500000000000004</v>
      </c>
      <c r="D17" s="39"/>
      <c r="E17" s="67">
        <v>35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>
        <f t="shared" si="0"/>
        <v>2.5</v>
      </c>
      <c r="O17" s="51"/>
      <c r="P17" s="51"/>
      <c r="Q17" s="51"/>
      <c r="R17" s="51">
        <f t="shared" si="0"/>
        <v>3</v>
      </c>
      <c r="S17" s="51"/>
      <c r="T17" s="51"/>
    </row>
    <row r="18" spans="1:20" ht="38" customHeight="1" x14ac:dyDescent="0.35">
      <c r="A18" s="15">
        <v>8</v>
      </c>
      <c r="B18" s="67">
        <v>190402100010</v>
      </c>
      <c r="C18" s="67">
        <v>14.166666666666666</v>
      </c>
      <c r="D18" s="39"/>
      <c r="E18" s="67">
        <v>21.25</v>
      </c>
      <c r="F18" s="49"/>
      <c r="G18" s="54" t="s">
        <v>50</v>
      </c>
      <c r="H18" s="55">
        <f>(57.29*H17)/100</f>
        <v>1.7187000000000001</v>
      </c>
      <c r="I18" s="55">
        <f t="shared" ref="I18:T18" si="1">(57.29*I17)/100</f>
        <v>1.7187000000000001</v>
      </c>
      <c r="J18" s="55">
        <f t="shared" si="1"/>
        <v>1.7187000000000001</v>
      </c>
      <c r="K18" s="55"/>
      <c r="L18" s="55"/>
      <c r="M18" s="55"/>
      <c r="N18" s="55">
        <f t="shared" si="1"/>
        <v>1.43225</v>
      </c>
      <c r="O18" s="55"/>
      <c r="P18" s="55"/>
      <c r="Q18" s="55"/>
      <c r="R18" s="55">
        <f t="shared" si="1"/>
        <v>1.7187000000000001</v>
      </c>
      <c r="S18" s="55"/>
      <c r="T18" s="55"/>
    </row>
    <row r="19" spans="1:20" ht="25" customHeight="1" x14ac:dyDescent="0.35">
      <c r="A19" s="15">
        <v>9</v>
      </c>
      <c r="B19" s="67">
        <v>190402100011</v>
      </c>
      <c r="C19" s="67">
        <v>28.333333333333332</v>
      </c>
      <c r="D19" s="39"/>
      <c r="E19" s="67">
        <v>20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190402100012</v>
      </c>
      <c r="C20" s="67">
        <v>38.333333333333336</v>
      </c>
      <c r="D20" s="39"/>
      <c r="E20" s="67">
        <v>43.75</v>
      </c>
      <c r="F20" s="39"/>
    </row>
    <row r="21" spans="1:20" ht="25" customHeight="1" x14ac:dyDescent="0.35">
      <c r="A21" s="15">
        <v>11</v>
      </c>
      <c r="B21" s="67">
        <v>190402100013</v>
      </c>
      <c r="C21" s="67">
        <v>28.333333333333332</v>
      </c>
      <c r="D21" s="39"/>
      <c r="E21" s="67">
        <v>28.749999999999996</v>
      </c>
      <c r="F21" s="58"/>
    </row>
    <row r="22" spans="1:20" ht="25" customHeight="1" x14ac:dyDescent="0.35">
      <c r="A22" s="15">
        <v>12</v>
      </c>
      <c r="B22" s="67">
        <v>190402100014</v>
      </c>
      <c r="C22" s="67">
        <v>41.666666666666671</v>
      </c>
      <c r="D22" s="39"/>
      <c r="E22" s="67">
        <v>46.25</v>
      </c>
      <c r="F22" s="58"/>
    </row>
    <row r="23" spans="1:20" ht="25" customHeight="1" x14ac:dyDescent="0.35">
      <c r="A23" s="15">
        <v>13</v>
      </c>
      <c r="B23" s="67">
        <v>190402100015</v>
      </c>
      <c r="C23" s="67">
        <v>27.500000000000004</v>
      </c>
      <c r="D23" s="39"/>
      <c r="E23" s="67">
        <v>21.25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190402100016</v>
      </c>
      <c r="C24" s="67">
        <v>31.666666666666664</v>
      </c>
      <c r="D24" s="39"/>
      <c r="E24" s="67">
        <v>33.75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190402100017</v>
      </c>
      <c r="C25" s="67">
        <v>25.833333333333336</v>
      </c>
      <c r="D25" s="39"/>
      <c r="E25" s="67">
        <v>33.75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190402100018</v>
      </c>
      <c r="C26" s="67">
        <v>20</v>
      </c>
      <c r="D26" s="39"/>
      <c r="E26" s="67">
        <v>28.749999999999996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190402100019</v>
      </c>
      <c r="C27" s="67">
        <v>31.666666666666664</v>
      </c>
      <c r="D27" s="39"/>
      <c r="E27" s="67">
        <v>38.75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190402100020</v>
      </c>
      <c r="C28" s="67">
        <v>28.333333333333332</v>
      </c>
      <c r="D28" s="62"/>
      <c r="E28" s="67">
        <v>36.25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190402100021</v>
      </c>
      <c r="C29" s="67">
        <v>27.500000000000004</v>
      </c>
      <c r="D29" s="39"/>
      <c r="E29" s="67">
        <v>37.5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190402100022</v>
      </c>
      <c r="C30" s="67">
        <v>23.333333333333332</v>
      </c>
      <c r="D30" s="39"/>
      <c r="E30" s="67">
        <v>28.749999999999996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190402100023</v>
      </c>
      <c r="C31" s="67">
        <v>33.333333333333329</v>
      </c>
      <c r="D31" s="39"/>
      <c r="E31" s="67">
        <v>27.500000000000004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190402100025</v>
      </c>
      <c r="C32" s="67">
        <v>25</v>
      </c>
      <c r="D32" s="39"/>
      <c r="E32" s="67">
        <v>23.75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190402100026</v>
      </c>
      <c r="C33" s="67">
        <v>11.666666666666666</v>
      </c>
      <c r="D33" s="39"/>
      <c r="E33" s="67">
        <v>22.5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190402100027</v>
      </c>
      <c r="C34" s="67">
        <v>20</v>
      </c>
      <c r="D34" s="39"/>
      <c r="E34" s="67">
        <v>20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190402100028</v>
      </c>
      <c r="C35" s="67">
        <v>25</v>
      </c>
      <c r="D35" s="39"/>
      <c r="E35" s="67">
        <v>21.25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190402100029</v>
      </c>
      <c r="C36" s="67">
        <v>21.666666666666668</v>
      </c>
      <c r="D36" s="39"/>
      <c r="E36" s="67">
        <v>22.5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190402100030</v>
      </c>
      <c r="C37" s="67">
        <v>28.333333333333332</v>
      </c>
      <c r="D37" s="39"/>
      <c r="E37" s="67">
        <v>23.75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190402100031</v>
      </c>
      <c r="C38" s="67">
        <v>22.5</v>
      </c>
      <c r="D38" s="39"/>
      <c r="E38" s="67">
        <v>18.75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190402100032</v>
      </c>
      <c r="C39" s="67">
        <v>26.666666666666668</v>
      </c>
      <c r="D39" s="39"/>
      <c r="E39" s="67">
        <v>28.749999999999996</v>
      </c>
      <c r="F39" s="58"/>
    </row>
    <row r="40" spans="1:21" ht="25" customHeight="1" x14ac:dyDescent="0.35">
      <c r="A40" s="15">
        <v>30</v>
      </c>
      <c r="B40" s="67">
        <v>190402100033</v>
      </c>
      <c r="C40" s="67">
        <v>25</v>
      </c>
      <c r="D40" s="39"/>
      <c r="E40" s="67">
        <v>23.75</v>
      </c>
      <c r="F40" s="58"/>
    </row>
    <row r="41" spans="1:21" ht="25" customHeight="1" x14ac:dyDescent="0.35">
      <c r="A41" s="15">
        <v>31</v>
      </c>
      <c r="B41" s="67">
        <v>190402100034</v>
      </c>
      <c r="C41" s="67">
        <v>23.333333333333332</v>
      </c>
      <c r="D41" s="39"/>
      <c r="E41" s="67">
        <v>17.5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190402100035</v>
      </c>
      <c r="C42" s="67">
        <v>30.833333333333336</v>
      </c>
      <c r="D42" s="39"/>
      <c r="E42" s="67">
        <v>21.25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190402100036</v>
      </c>
      <c r="C43" s="67">
        <v>36.666666666666664</v>
      </c>
      <c r="D43" s="39"/>
      <c r="E43" s="67">
        <v>27.500000000000004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190402100037</v>
      </c>
      <c r="C44" s="67">
        <v>30.833333333333336</v>
      </c>
      <c r="D44" s="39"/>
      <c r="E44" s="67">
        <v>30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190402100038</v>
      </c>
      <c r="C45" s="67">
        <v>20.833333333333336</v>
      </c>
      <c r="D45" s="39"/>
      <c r="E45" s="67">
        <v>26.25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>
        <v>190402100039</v>
      </c>
      <c r="C46" s="67">
        <v>30</v>
      </c>
      <c r="D46" s="39"/>
      <c r="E46" s="67">
        <v>30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>
        <v>190402100040</v>
      </c>
      <c r="C47" s="67">
        <v>30</v>
      </c>
      <c r="D47" s="39"/>
      <c r="E47" s="67">
        <v>27.500000000000004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>
        <v>190402100041</v>
      </c>
      <c r="C48" s="67">
        <v>23.333333333333332</v>
      </c>
      <c r="D48" s="39"/>
      <c r="E48" s="67">
        <v>25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>
        <v>190402100042</v>
      </c>
      <c r="C49" s="67">
        <v>20</v>
      </c>
      <c r="D49" s="39"/>
      <c r="E49" s="67">
        <v>23.75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>
        <v>190402100044</v>
      </c>
      <c r="C50" s="67">
        <v>20</v>
      </c>
      <c r="D50" s="39"/>
      <c r="E50" s="67">
        <v>37.5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>
        <v>190402100045</v>
      </c>
      <c r="C51" s="67">
        <v>25.833333333333336</v>
      </c>
      <c r="D51" s="39"/>
      <c r="E51" s="67">
        <v>30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>
        <v>190402100046</v>
      </c>
      <c r="C52" s="67">
        <v>27.500000000000004</v>
      </c>
      <c r="D52" s="39"/>
      <c r="E52" s="67">
        <v>32.5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>
        <v>190402100047</v>
      </c>
      <c r="C53" s="67">
        <v>31.666666666666664</v>
      </c>
      <c r="D53" s="39"/>
      <c r="E53" s="67">
        <v>35</v>
      </c>
      <c r="F53" s="58"/>
    </row>
    <row r="54" spans="1:20" ht="25" customHeight="1" x14ac:dyDescent="0.35">
      <c r="A54" s="15">
        <v>44</v>
      </c>
      <c r="B54" s="67">
        <v>190402100048</v>
      </c>
      <c r="C54" s="67">
        <v>20.833333333333336</v>
      </c>
      <c r="D54" s="39"/>
      <c r="E54" s="67">
        <v>30</v>
      </c>
      <c r="F54" s="58"/>
    </row>
    <row r="55" spans="1:20" ht="25" customHeight="1" x14ac:dyDescent="0.45">
      <c r="A55" s="15">
        <v>45</v>
      </c>
      <c r="B55" s="67">
        <v>190402100049</v>
      </c>
      <c r="C55" s="67">
        <v>26.666666666666668</v>
      </c>
      <c r="D55" s="62"/>
      <c r="E55" s="67">
        <v>27.500000000000004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>
        <v>190402100050</v>
      </c>
      <c r="C56" s="67">
        <v>26.666666666666668</v>
      </c>
      <c r="D56" s="62"/>
      <c r="E56" s="67">
        <v>38.75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>
        <v>190402100051</v>
      </c>
      <c r="C57" s="67">
        <v>25</v>
      </c>
      <c r="D57" s="39"/>
      <c r="E57" s="67">
        <v>35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35">
      <c r="A58" s="15">
        <v>48</v>
      </c>
      <c r="B58" s="67">
        <v>190402100052</v>
      </c>
      <c r="C58" s="67">
        <v>29.166666666666668</v>
      </c>
      <c r="D58" s="39"/>
      <c r="E58" s="67">
        <v>33.75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4" zoomScaleNormal="54" workbookViewId="0">
      <selection activeCell="S17" sqref="S17:S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137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138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95.744680851063833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57.446808510638306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76.59574468085107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82">
        <v>190402100001</v>
      </c>
      <c r="C11" s="77">
        <v>40</v>
      </c>
      <c r="D11" s="39">
        <f>COUNTIF(C11:C85,"&gt;="&amp;D10)</f>
        <v>45</v>
      </c>
      <c r="E11" s="77">
        <v>23.75</v>
      </c>
      <c r="F11" s="40">
        <f>COUNTIF(E11:E85,"&gt;="&amp;F10)</f>
        <v>27</v>
      </c>
      <c r="G11" s="41" t="s">
        <v>46</v>
      </c>
      <c r="H11" s="72">
        <v>3</v>
      </c>
      <c r="I11" s="73"/>
      <c r="J11" s="74"/>
      <c r="K11" s="2">
        <v>3</v>
      </c>
      <c r="L11" s="74"/>
      <c r="M11" s="74"/>
      <c r="N11" s="74"/>
      <c r="O11" s="74"/>
      <c r="P11" s="74">
        <v>3</v>
      </c>
      <c r="Q11" s="74"/>
      <c r="R11" s="74">
        <v>3</v>
      </c>
      <c r="S11" s="74"/>
      <c r="T11" s="74">
        <v>3</v>
      </c>
    </row>
    <row r="12" spans="1:21" ht="25" customHeight="1" x14ac:dyDescent="0.45">
      <c r="A12" s="15">
        <v>2</v>
      </c>
      <c r="B12" s="82">
        <v>190402100004</v>
      </c>
      <c r="C12" s="77">
        <v>37.5</v>
      </c>
      <c r="D12" s="46">
        <f>(D11/47)*100</f>
        <v>95.744680851063833</v>
      </c>
      <c r="E12" s="77">
        <v>33.75</v>
      </c>
      <c r="F12" s="47">
        <f>(F11/47)*100</f>
        <v>57.446808510638306</v>
      </c>
      <c r="G12" s="41" t="s">
        <v>47</v>
      </c>
      <c r="H12" s="51">
        <v>3</v>
      </c>
      <c r="I12" s="52"/>
      <c r="J12" s="53"/>
      <c r="K12" s="74">
        <v>3</v>
      </c>
      <c r="L12" s="53"/>
      <c r="M12" s="53"/>
      <c r="N12" s="53"/>
      <c r="O12" s="53"/>
      <c r="P12" s="53">
        <v>3</v>
      </c>
      <c r="Q12" s="53"/>
      <c r="R12" s="53">
        <v>3</v>
      </c>
      <c r="S12" s="53"/>
      <c r="T12" s="53">
        <v>3</v>
      </c>
    </row>
    <row r="13" spans="1:21" ht="25" customHeight="1" x14ac:dyDescent="0.45">
      <c r="A13" s="15">
        <v>3</v>
      </c>
      <c r="B13" s="82">
        <v>190402100005</v>
      </c>
      <c r="C13" s="77">
        <v>40</v>
      </c>
      <c r="D13" s="39"/>
      <c r="E13" s="77">
        <v>31.25</v>
      </c>
      <c r="F13" s="49"/>
      <c r="G13" s="41" t="s">
        <v>48</v>
      </c>
      <c r="H13" s="51"/>
      <c r="I13" s="52"/>
      <c r="J13" s="53"/>
      <c r="K13" s="53">
        <v>3</v>
      </c>
      <c r="L13" s="53"/>
      <c r="M13" s="53"/>
      <c r="N13" s="53"/>
      <c r="O13" s="53"/>
      <c r="P13" s="53">
        <v>3</v>
      </c>
      <c r="Q13" s="53"/>
      <c r="R13" s="53">
        <v>3</v>
      </c>
      <c r="S13" s="53"/>
      <c r="T13" s="53">
        <v>3</v>
      </c>
    </row>
    <row r="14" spans="1:21" ht="25" customHeight="1" x14ac:dyDescent="0.45">
      <c r="A14" s="15">
        <v>4</v>
      </c>
      <c r="B14" s="82">
        <v>190402100006</v>
      </c>
      <c r="C14" s="77">
        <v>38.333333333333336</v>
      </c>
      <c r="D14" s="39"/>
      <c r="E14" s="77">
        <v>10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82">
        <v>190402100008</v>
      </c>
      <c r="C15" s="77">
        <v>38.333333333333336</v>
      </c>
      <c r="D15" s="39"/>
      <c r="E15" s="77">
        <v>31.25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82">
        <v>190402100009</v>
      </c>
      <c r="C16" s="77">
        <v>35.833333333333336</v>
      </c>
      <c r="D16" s="39"/>
      <c r="E16" s="77">
        <v>27.500000000000004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82">
        <v>190402100010</v>
      </c>
      <c r="C17" s="77">
        <v>34.166666666666664</v>
      </c>
      <c r="D17" s="39"/>
      <c r="E17" s="77">
        <v>15</v>
      </c>
      <c r="F17" s="49"/>
      <c r="G17" s="50" t="s">
        <v>49</v>
      </c>
      <c r="H17" s="51">
        <f>AVERAGE(H11:H16)</f>
        <v>3</v>
      </c>
      <c r="I17" s="51"/>
      <c r="J17" s="51"/>
      <c r="K17" s="51">
        <f t="shared" ref="I17:T17" si="0">AVERAGE(K11:K16)</f>
        <v>3</v>
      </c>
      <c r="L17" s="51"/>
      <c r="M17" s="51"/>
      <c r="N17" s="51"/>
      <c r="O17" s="51"/>
      <c r="P17" s="51">
        <f t="shared" si="0"/>
        <v>3</v>
      </c>
      <c r="Q17" s="51"/>
      <c r="R17" s="51">
        <f t="shared" si="0"/>
        <v>3</v>
      </c>
      <c r="S17" s="51"/>
      <c r="T17" s="51">
        <f t="shared" si="0"/>
        <v>3</v>
      </c>
    </row>
    <row r="18" spans="1:20" ht="38" customHeight="1" x14ac:dyDescent="0.45">
      <c r="A18" s="15">
        <v>8</v>
      </c>
      <c r="B18" s="82">
        <v>190402100011</v>
      </c>
      <c r="C18" s="77">
        <v>36.666666666666664</v>
      </c>
      <c r="D18" s="39"/>
      <c r="E18" s="77">
        <v>10</v>
      </c>
      <c r="F18" s="49"/>
      <c r="G18" s="54" t="s">
        <v>50</v>
      </c>
      <c r="H18" s="55">
        <f>(76.6*H17)/100</f>
        <v>2.298</v>
      </c>
      <c r="I18" s="55"/>
      <c r="J18" s="55"/>
      <c r="K18" s="55">
        <f t="shared" ref="I18:T18" si="1">(76.6*K17)/100</f>
        <v>2.298</v>
      </c>
      <c r="L18" s="55"/>
      <c r="M18" s="55"/>
      <c r="N18" s="55"/>
      <c r="O18" s="55"/>
      <c r="P18" s="55">
        <f t="shared" si="1"/>
        <v>2.298</v>
      </c>
      <c r="Q18" s="55"/>
      <c r="R18" s="55">
        <f t="shared" si="1"/>
        <v>2.298</v>
      </c>
      <c r="S18" s="55"/>
      <c r="T18" s="55">
        <f t="shared" si="1"/>
        <v>2.298</v>
      </c>
    </row>
    <row r="19" spans="1:20" ht="25" customHeight="1" x14ac:dyDescent="0.45">
      <c r="A19" s="15">
        <v>9</v>
      </c>
      <c r="B19" s="82">
        <v>190402100012</v>
      </c>
      <c r="C19" s="77">
        <v>39.166666666666664</v>
      </c>
      <c r="D19" s="39"/>
      <c r="E19" s="77">
        <v>27.500000000000004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82">
        <v>190402100013</v>
      </c>
      <c r="C20" s="77">
        <v>33.333333333333329</v>
      </c>
      <c r="D20" s="39"/>
      <c r="E20" s="77">
        <v>22.5</v>
      </c>
      <c r="F20" s="39"/>
    </row>
    <row r="21" spans="1:20" ht="25" customHeight="1" x14ac:dyDescent="0.45">
      <c r="A21" s="15">
        <v>11</v>
      </c>
      <c r="B21" s="82">
        <v>190402100014</v>
      </c>
      <c r="C21" s="77">
        <v>40</v>
      </c>
      <c r="D21" s="39"/>
      <c r="E21" s="77">
        <v>17.5</v>
      </c>
      <c r="F21" s="58"/>
    </row>
    <row r="22" spans="1:20" ht="25" customHeight="1" x14ac:dyDescent="0.45">
      <c r="A22" s="15">
        <v>12</v>
      </c>
      <c r="B22" s="82">
        <v>190402100015</v>
      </c>
      <c r="C22" s="77">
        <v>35.833333333333336</v>
      </c>
      <c r="D22" s="39"/>
      <c r="E22" s="77">
        <v>26.25</v>
      </c>
      <c r="F22" s="58"/>
    </row>
    <row r="23" spans="1:20" ht="25" customHeight="1" x14ac:dyDescent="0.45">
      <c r="A23" s="15">
        <v>13</v>
      </c>
      <c r="B23" s="82">
        <v>190402100016</v>
      </c>
      <c r="C23" s="77">
        <v>34.166666666666664</v>
      </c>
      <c r="D23" s="39"/>
      <c r="E23" s="77">
        <v>25</v>
      </c>
      <c r="F23" s="58"/>
      <c r="J23" s="30"/>
      <c r="K23" s="30"/>
    </row>
    <row r="24" spans="1:20" ht="31.5" customHeight="1" x14ac:dyDescent="0.45">
      <c r="A24" s="15">
        <v>14</v>
      </c>
      <c r="B24" s="82">
        <v>190402100017</v>
      </c>
      <c r="C24" s="77">
        <v>36.666666666666664</v>
      </c>
      <c r="D24" s="39"/>
      <c r="E24" s="77">
        <v>20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82">
        <v>190402100018</v>
      </c>
      <c r="C25" s="77">
        <v>38.333333333333336</v>
      </c>
      <c r="D25" s="39"/>
      <c r="E25" s="77">
        <v>32.5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82">
        <v>190402100019</v>
      </c>
      <c r="C26" s="77">
        <v>40.833333333333336</v>
      </c>
      <c r="D26" s="39"/>
      <c r="E26" s="77">
        <v>35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82">
        <v>190402100020</v>
      </c>
      <c r="C27" s="77">
        <v>35</v>
      </c>
      <c r="D27" s="39"/>
      <c r="E27" s="77">
        <v>32.5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82">
        <v>190402100021</v>
      </c>
      <c r="C28" s="77">
        <v>39.166666666666664</v>
      </c>
      <c r="D28" s="62"/>
      <c r="E28" s="77">
        <v>17.5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82">
        <v>190402100022</v>
      </c>
      <c r="C29" s="77">
        <v>39.166666666666664</v>
      </c>
      <c r="D29" s="39"/>
      <c r="E29" s="77">
        <v>28.749999999999996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82">
        <v>190402100023</v>
      </c>
      <c r="C30" s="77">
        <v>39.166666666666664</v>
      </c>
      <c r="D30" s="39"/>
      <c r="E30" s="77">
        <v>23.75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82">
        <v>190402100025</v>
      </c>
      <c r="C31" s="77">
        <v>33.333333333333329</v>
      </c>
      <c r="D31" s="39"/>
      <c r="E31" s="77">
        <v>36.25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82">
        <v>190402100026</v>
      </c>
      <c r="C32" s="77">
        <v>36.666666666666664</v>
      </c>
      <c r="D32" s="39"/>
      <c r="E32" s="77">
        <v>20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82">
        <v>190402100027</v>
      </c>
      <c r="C33" s="77">
        <v>34.166666666666664</v>
      </c>
      <c r="D33" s="39"/>
      <c r="E33" s="77">
        <v>26.25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82">
        <v>190402100028</v>
      </c>
      <c r="C34" s="77">
        <v>35.833333333333336</v>
      </c>
      <c r="D34" s="39"/>
      <c r="E34" s="77">
        <v>15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82">
        <v>190402100029</v>
      </c>
      <c r="C35" s="77">
        <v>33.333333333333329</v>
      </c>
      <c r="D35" s="39"/>
      <c r="E35" s="77">
        <v>8.75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82">
        <v>190402100030</v>
      </c>
      <c r="C36" s="77">
        <v>35.833333333333336</v>
      </c>
      <c r="D36" s="39"/>
      <c r="E36" s="77">
        <v>31.25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82">
        <v>190402100031</v>
      </c>
      <c r="C37" s="77">
        <v>38.333333333333336</v>
      </c>
      <c r="D37" s="39"/>
      <c r="E37" s="77">
        <v>21.25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82">
        <v>190402100032</v>
      </c>
      <c r="C38" s="77">
        <v>38.333333333333336</v>
      </c>
      <c r="D38" s="39"/>
      <c r="E38" s="77">
        <v>18.75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82">
        <v>190402100033</v>
      </c>
      <c r="C39" s="77">
        <v>37.5</v>
      </c>
      <c r="D39" s="39"/>
      <c r="E39" s="77">
        <v>18.75</v>
      </c>
      <c r="F39" s="58"/>
    </row>
    <row r="40" spans="1:21" ht="25" customHeight="1" x14ac:dyDescent="0.45">
      <c r="A40" s="15">
        <v>30</v>
      </c>
      <c r="B40" s="82">
        <v>190402100034</v>
      </c>
      <c r="C40" s="77">
        <v>31.666666666666664</v>
      </c>
      <c r="D40" s="39"/>
      <c r="E40" s="77">
        <v>23.75</v>
      </c>
      <c r="F40" s="58"/>
    </row>
    <row r="41" spans="1:21" ht="25" customHeight="1" x14ac:dyDescent="0.45">
      <c r="A41" s="15">
        <v>31</v>
      </c>
      <c r="B41" s="82">
        <v>190402100035</v>
      </c>
      <c r="C41" s="77">
        <v>38.333333333333336</v>
      </c>
      <c r="D41" s="39"/>
      <c r="E41" s="77">
        <v>40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82">
        <v>190402100036</v>
      </c>
      <c r="C42" s="77">
        <v>37.5</v>
      </c>
      <c r="D42" s="39"/>
      <c r="E42" s="77">
        <v>33.75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82">
        <v>190402100037</v>
      </c>
      <c r="C43" s="77">
        <v>39.166666666666664</v>
      </c>
      <c r="D43" s="39"/>
      <c r="E43" s="77">
        <v>36.25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82">
        <v>190402100038</v>
      </c>
      <c r="C44" s="77">
        <v>26.666666666666668</v>
      </c>
      <c r="D44" s="39"/>
      <c r="E44" s="77">
        <v>30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82">
        <v>190402100039</v>
      </c>
      <c r="C45" s="77">
        <v>38.333333333333336</v>
      </c>
      <c r="D45" s="39"/>
      <c r="E45" s="77">
        <v>36.25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82">
        <v>190402100040</v>
      </c>
      <c r="C46" s="77">
        <v>40</v>
      </c>
      <c r="D46" s="39"/>
      <c r="E46" s="77">
        <v>41.25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82">
        <v>190402100041</v>
      </c>
      <c r="C47" s="77">
        <v>38.333333333333336</v>
      </c>
      <c r="D47" s="39"/>
      <c r="E47" s="77">
        <v>32.5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82">
        <v>190402100042</v>
      </c>
      <c r="C48" s="77">
        <v>37.5</v>
      </c>
      <c r="D48" s="39"/>
      <c r="E48" s="77">
        <v>36.25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82">
        <v>190402100044</v>
      </c>
      <c r="C49" s="77">
        <v>39.166666666666664</v>
      </c>
      <c r="D49" s="39"/>
      <c r="E49" s="77">
        <v>35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82">
        <v>190402100045</v>
      </c>
      <c r="C50" s="77">
        <v>40</v>
      </c>
      <c r="D50" s="39"/>
      <c r="E50" s="77">
        <v>28.749999999999996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82">
        <v>190402100046</v>
      </c>
      <c r="C51" s="77">
        <v>36.666666666666664</v>
      </c>
      <c r="D51" s="39"/>
      <c r="E51" s="77">
        <v>35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82">
        <v>190402100047</v>
      </c>
      <c r="C52" s="77">
        <v>39.166666666666664</v>
      </c>
      <c r="D52" s="39"/>
      <c r="E52" s="77">
        <v>23.75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82">
        <v>190402100048</v>
      </c>
      <c r="C53" s="77">
        <v>23.333333333333332</v>
      </c>
      <c r="D53" s="39"/>
      <c r="E53" s="77">
        <v>28.749999999999996</v>
      </c>
      <c r="F53" s="58"/>
    </row>
    <row r="54" spans="1:20" ht="25" customHeight="1" x14ac:dyDescent="0.45">
      <c r="A54" s="15">
        <v>44</v>
      </c>
      <c r="B54" s="82">
        <v>190402100049</v>
      </c>
      <c r="C54" s="77">
        <v>37.5</v>
      </c>
      <c r="D54" s="39"/>
      <c r="E54" s="77">
        <v>36.25</v>
      </c>
      <c r="F54" s="58"/>
    </row>
    <row r="55" spans="1:20" ht="25" customHeight="1" x14ac:dyDescent="0.45">
      <c r="A55" s="15">
        <v>45</v>
      </c>
      <c r="B55" s="82">
        <v>190402100050</v>
      </c>
      <c r="C55" s="77">
        <v>38.333333333333336</v>
      </c>
      <c r="D55" s="62"/>
      <c r="E55" s="77">
        <v>27.500000000000004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82">
        <v>190402100051</v>
      </c>
      <c r="C56" s="77">
        <v>40.833333333333336</v>
      </c>
      <c r="D56" s="62"/>
      <c r="E56" s="77">
        <v>27.500000000000004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82">
        <v>190402100052</v>
      </c>
      <c r="C57" s="77">
        <v>35.833333333333336</v>
      </c>
      <c r="D57" s="39"/>
      <c r="E57" s="77">
        <v>32.5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F8" zoomScale="71" zoomScaleNormal="71" workbookViewId="0">
      <selection activeCell="M20" sqref="M20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3.5" x14ac:dyDescent="0.45">
      <c r="A3" s="96" t="s">
        <v>51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21" x14ac:dyDescent="0.45">
      <c r="A4" s="96" t="s">
        <v>52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57.142857142857139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26.530612244897959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41.836734693877546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 t="s">
        <v>53</v>
      </c>
      <c r="C11" s="67">
        <v>40</v>
      </c>
      <c r="D11" s="39">
        <f>COUNTIF(C11:C85,"&gt;="&amp;D10)</f>
        <v>28</v>
      </c>
      <c r="E11" s="67">
        <v>36.25</v>
      </c>
      <c r="F11" s="40">
        <f>COUNTIF(E11:E85,"&gt;="&amp;F10)</f>
        <v>13</v>
      </c>
      <c r="G11" s="41" t="s">
        <v>46</v>
      </c>
      <c r="H11" s="72">
        <v>2</v>
      </c>
      <c r="I11" s="73">
        <v>3</v>
      </c>
      <c r="J11" s="74"/>
      <c r="K11" s="2">
        <v>3</v>
      </c>
      <c r="L11" s="74"/>
      <c r="M11" s="74"/>
      <c r="N11" s="74"/>
      <c r="O11" s="74"/>
      <c r="P11" s="74">
        <v>2</v>
      </c>
      <c r="Q11" s="74">
        <v>3</v>
      </c>
      <c r="R11" s="74">
        <v>3</v>
      </c>
      <c r="S11" s="74">
        <v>2</v>
      </c>
      <c r="T11" s="74">
        <v>3</v>
      </c>
    </row>
    <row r="12" spans="1:21" ht="25" customHeight="1" x14ac:dyDescent="0.35">
      <c r="A12" s="15">
        <v>2</v>
      </c>
      <c r="B12" s="67" t="s">
        <v>54</v>
      </c>
      <c r="C12" s="67">
        <v>20</v>
      </c>
      <c r="D12" s="46">
        <f>(D11/49)*100</f>
        <v>57.142857142857139</v>
      </c>
      <c r="E12" s="67">
        <v>32.5</v>
      </c>
      <c r="F12" s="47">
        <f>(F11/49)*100</f>
        <v>26.530612244897959</v>
      </c>
      <c r="G12" s="41" t="s">
        <v>47</v>
      </c>
      <c r="H12" s="51">
        <v>3</v>
      </c>
      <c r="I12" s="52">
        <v>3</v>
      </c>
      <c r="J12" s="53"/>
      <c r="K12" s="74">
        <v>3</v>
      </c>
      <c r="L12" s="53"/>
      <c r="M12" s="53"/>
      <c r="N12" s="53"/>
      <c r="O12" s="53"/>
      <c r="P12" s="53">
        <v>3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x14ac:dyDescent="0.35">
      <c r="A13" s="15">
        <v>3</v>
      </c>
      <c r="B13" s="67" t="s">
        <v>55</v>
      </c>
      <c r="C13" s="67">
        <v>30</v>
      </c>
      <c r="D13" s="39"/>
      <c r="E13" s="67">
        <v>27.500000000000004</v>
      </c>
      <c r="F13" s="49"/>
      <c r="G13" s="41" t="s">
        <v>48</v>
      </c>
      <c r="H13" s="51">
        <v>3</v>
      </c>
      <c r="I13" s="52">
        <v>3</v>
      </c>
      <c r="J13" s="53"/>
      <c r="K13" s="53">
        <v>3</v>
      </c>
      <c r="L13" s="53"/>
      <c r="M13" s="53"/>
      <c r="N13" s="53"/>
      <c r="O13" s="53"/>
      <c r="P13" s="53">
        <v>3</v>
      </c>
      <c r="Q13" s="53">
        <v>3</v>
      </c>
      <c r="R13" s="53">
        <v>3</v>
      </c>
      <c r="S13" s="53">
        <v>3</v>
      </c>
      <c r="T13" s="53">
        <v>3</v>
      </c>
    </row>
    <row r="14" spans="1:21" ht="25" customHeight="1" x14ac:dyDescent="0.35">
      <c r="A14" s="15">
        <v>4</v>
      </c>
      <c r="B14" s="67" t="s">
        <v>56</v>
      </c>
      <c r="C14" s="67">
        <v>30</v>
      </c>
      <c r="D14" s="39"/>
      <c r="E14" s="67">
        <v>33.75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 t="s">
        <v>57</v>
      </c>
      <c r="C15" s="67">
        <v>35</v>
      </c>
      <c r="D15" s="39"/>
      <c r="E15" s="67">
        <v>23.75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 t="s">
        <v>58</v>
      </c>
      <c r="C16" s="67">
        <v>30</v>
      </c>
      <c r="D16" s="39"/>
      <c r="E16" s="67">
        <v>26.25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 t="s">
        <v>59</v>
      </c>
      <c r="C17" s="67">
        <v>25</v>
      </c>
      <c r="D17" s="39"/>
      <c r="E17" s="67">
        <v>23.75</v>
      </c>
      <c r="F17" s="49"/>
      <c r="G17" s="50" t="s">
        <v>49</v>
      </c>
      <c r="H17" s="51">
        <f>AVERAGE(H11:H16)</f>
        <v>2.6666666666666665</v>
      </c>
      <c r="I17" s="51">
        <f t="shared" ref="I17:T17" si="0">AVERAGE(I11:I16)</f>
        <v>3</v>
      </c>
      <c r="J17" s="51"/>
      <c r="K17" s="51">
        <f t="shared" si="0"/>
        <v>3</v>
      </c>
      <c r="L17" s="51"/>
      <c r="M17" s="51"/>
      <c r="N17" s="51"/>
      <c r="O17" s="51"/>
      <c r="P17" s="51">
        <f t="shared" si="0"/>
        <v>2.6666666666666665</v>
      </c>
      <c r="Q17" s="51">
        <f t="shared" si="0"/>
        <v>3</v>
      </c>
      <c r="R17" s="51">
        <f t="shared" si="0"/>
        <v>3</v>
      </c>
      <c r="S17" s="51">
        <f t="shared" si="0"/>
        <v>2.6666666666666665</v>
      </c>
      <c r="T17" s="51">
        <f t="shared" si="0"/>
        <v>3</v>
      </c>
    </row>
    <row r="18" spans="1:20" ht="38" customHeight="1" x14ac:dyDescent="0.35">
      <c r="A18" s="15">
        <v>8</v>
      </c>
      <c r="B18" s="67" t="s">
        <v>60</v>
      </c>
      <c r="C18" s="67">
        <v>35</v>
      </c>
      <c r="D18" s="39"/>
      <c r="E18" s="67">
        <v>17.5</v>
      </c>
      <c r="F18" s="49"/>
      <c r="G18" s="54" t="s">
        <v>50</v>
      </c>
      <c r="H18" s="55">
        <f>(41.84*H17)/100</f>
        <v>1.1157333333333335</v>
      </c>
      <c r="I18" s="55">
        <f t="shared" ref="I18:T18" si="1">(41.84*I17)/100</f>
        <v>1.2552000000000001</v>
      </c>
      <c r="J18" s="55"/>
      <c r="K18" s="55">
        <f t="shared" si="1"/>
        <v>1.2552000000000001</v>
      </c>
      <c r="L18" s="55"/>
      <c r="M18" s="55"/>
      <c r="N18" s="55"/>
      <c r="O18" s="55"/>
      <c r="P18" s="55">
        <f t="shared" si="1"/>
        <v>1.1157333333333335</v>
      </c>
      <c r="Q18" s="55">
        <f t="shared" si="1"/>
        <v>1.2552000000000001</v>
      </c>
      <c r="R18" s="55">
        <f t="shared" si="1"/>
        <v>1.2552000000000001</v>
      </c>
      <c r="S18" s="55">
        <f t="shared" si="1"/>
        <v>1.1157333333333335</v>
      </c>
      <c r="T18" s="55">
        <f t="shared" si="1"/>
        <v>1.2552000000000001</v>
      </c>
    </row>
    <row r="19" spans="1:20" ht="25" customHeight="1" x14ac:dyDescent="0.35">
      <c r="A19" s="15">
        <v>9</v>
      </c>
      <c r="B19" s="67" t="s">
        <v>61</v>
      </c>
      <c r="C19" s="67">
        <v>30</v>
      </c>
      <c r="D19" s="39"/>
      <c r="E19" s="67">
        <v>23.75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 t="s">
        <v>62</v>
      </c>
      <c r="C20" s="67">
        <v>20</v>
      </c>
      <c r="D20" s="39"/>
      <c r="E20" s="67">
        <v>10</v>
      </c>
      <c r="F20" s="39"/>
    </row>
    <row r="21" spans="1:20" ht="25" customHeight="1" x14ac:dyDescent="0.35">
      <c r="A21" s="15">
        <v>11</v>
      </c>
      <c r="B21" s="67" t="s">
        <v>63</v>
      </c>
      <c r="C21" s="67">
        <v>30</v>
      </c>
      <c r="D21" s="39"/>
      <c r="E21" s="67">
        <v>30</v>
      </c>
      <c r="F21" s="58"/>
    </row>
    <row r="22" spans="1:20" ht="25" customHeight="1" x14ac:dyDescent="0.35">
      <c r="A22" s="15">
        <v>12</v>
      </c>
      <c r="B22" s="67" t="s">
        <v>64</v>
      </c>
      <c r="C22" s="67">
        <v>20</v>
      </c>
      <c r="D22" s="39"/>
      <c r="E22" s="67">
        <v>7.5</v>
      </c>
      <c r="F22" s="58"/>
    </row>
    <row r="23" spans="1:20" ht="25" customHeight="1" x14ac:dyDescent="0.35">
      <c r="A23" s="15">
        <v>13</v>
      </c>
      <c r="B23" s="67" t="s">
        <v>65</v>
      </c>
      <c r="C23" s="67">
        <v>35</v>
      </c>
      <c r="D23" s="39"/>
      <c r="E23" s="67">
        <v>36.25</v>
      </c>
      <c r="F23" s="58"/>
      <c r="J23" s="30"/>
      <c r="K23" s="30"/>
    </row>
    <row r="24" spans="1:20" ht="31.5" customHeight="1" x14ac:dyDescent="0.35">
      <c r="A24" s="15">
        <v>14</v>
      </c>
      <c r="B24" s="67" t="s">
        <v>66</v>
      </c>
      <c r="C24" s="67">
        <v>35</v>
      </c>
      <c r="D24" s="39"/>
      <c r="E24" s="67">
        <v>21.25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 t="s">
        <v>67</v>
      </c>
      <c r="C25" s="67">
        <v>30</v>
      </c>
      <c r="D25" s="39"/>
      <c r="E25" s="67">
        <v>23.75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 t="s">
        <v>68</v>
      </c>
      <c r="C26" s="67">
        <v>35</v>
      </c>
      <c r="D26" s="39"/>
      <c r="E26" s="67">
        <v>20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 t="s">
        <v>69</v>
      </c>
      <c r="C27" s="67">
        <v>20</v>
      </c>
      <c r="D27" s="39"/>
      <c r="E27" s="67">
        <v>20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 t="s">
        <v>70</v>
      </c>
      <c r="C28" s="67">
        <v>20</v>
      </c>
      <c r="D28" s="62"/>
      <c r="E28" s="67">
        <v>20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 t="s">
        <v>71</v>
      </c>
      <c r="C29" s="67">
        <v>30</v>
      </c>
      <c r="D29" s="39"/>
      <c r="E29" s="67">
        <v>33.75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 t="s">
        <v>72</v>
      </c>
      <c r="C30" s="67">
        <v>20</v>
      </c>
      <c r="D30" s="39"/>
      <c r="E30" s="67">
        <v>20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 t="s">
        <v>73</v>
      </c>
      <c r="C31" s="67">
        <v>25</v>
      </c>
      <c r="D31" s="39"/>
      <c r="E31" s="67">
        <v>16.25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 t="s">
        <v>74</v>
      </c>
      <c r="C32" s="67">
        <v>35</v>
      </c>
      <c r="D32" s="39"/>
      <c r="E32" s="67">
        <v>22.5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 t="s">
        <v>75</v>
      </c>
      <c r="C33" s="67">
        <v>35</v>
      </c>
      <c r="D33" s="39"/>
      <c r="E33" s="67">
        <v>21.25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 t="s">
        <v>76</v>
      </c>
      <c r="C34" s="67">
        <v>25</v>
      </c>
      <c r="D34" s="39"/>
      <c r="E34" s="67">
        <v>18.75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 t="s">
        <v>77</v>
      </c>
      <c r="C35" s="67">
        <v>30</v>
      </c>
      <c r="D35" s="39"/>
      <c r="E35" s="67">
        <v>17.5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 t="s">
        <v>78</v>
      </c>
      <c r="C36" s="67">
        <v>30</v>
      </c>
      <c r="D36" s="39"/>
      <c r="E36" s="67">
        <v>11.25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 t="s">
        <v>79</v>
      </c>
      <c r="C37" s="67">
        <v>20</v>
      </c>
      <c r="D37" s="39"/>
      <c r="E37" s="67">
        <v>11.25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 t="s">
        <v>80</v>
      </c>
      <c r="C38" s="67">
        <v>25</v>
      </c>
      <c r="D38" s="39"/>
      <c r="E38" s="67">
        <v>26.25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 t="s">
        <v>81</v>
      </c>
      <c r="C39" s="67">
        <v>35</v>
      </c>
      <c r="D39" s="39"/>
      <c r="E39" s="67">
        <v>13.750000000000002</v>
      </c>
      <c r="F39" s="58"/>
    </row>
    <row r="40" spans="1:21" ht="25" customHeight="1" x14ac:dyDescent="0.35">
      <c r="A40" s="15">
        <v>30</v>
      </c>
      <c r="B40" s="67" t="s">
        <v>82</v>
      </c>
      <c r="C40" s="67">
        <v>30</v>
      </c>
      <c r="D40" s="39"/>
      <c r="E40" s="67">
        <v>16.25</v>
      </c>
      <c r="F40" s="58"/>
    </row>
    <row r="41" spans="1:21" ht="25" customHeight="1" x14ac:dyDescent="0.35">
      <c r="A41" s="15">
        <v>31</v>
      </c>
      <c r="B41" s="67" t="s">
        <v>83</v>
      </c>
      <c r="C41" s="67">
        <v>25</v>
      </c>
      <c r="D41" s="39"/>
      <c r="E41" s="67">
        <v>13.750000000000002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 t="s">
        <v>84</v>
      </c>
      <c r="C42" s="67">
        <v>40</v>
      </c>
      <c r="D42" s="39"/>
      <c r="E42" s="67">
        <v>15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 t="s">
        <v>85</v>
      </c>
      <c r="C43" s="67">
        <v>30</v>
      </c>
      <c r="D43" s="39"/>
      <c r="E43" s="67">
        <v>18.75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 t="s">
        <v>86</v>
      </c>
      <c r="C44" s="67">
        <v>25</v>
      </c>
      <c r="D44" s="39"/>
      <c r="E44" s="67">
        <v>22.5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 t="s">
        <v>87</v>
      </c>
      <c r="C45" s="67">
        <v>40</v>
      </c>
      <c r="D45" s="39"/>
      <c r="E45" s="67">
        <v>18.75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 t="s">
        <v>88</v>
      </c>
      <c r="C46" s="67">
        <v>35</v>
      </c>
      <c r="D46" s="39"/>
      <c r="E46" s="67">
        <v>12.5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 t="s">
        <v>89</v>
      </c>
      <c r="C47" s="67">
        <v>35</v>
      </c>
      <c r="D47" s="39"/>
      <c r="E47" s="67">
        <v>17.5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 t="s">
        <v>90</v>
      </c>
      <c r="C48" s="67">
        <v>30</v>
      </c>
      <c r="D48" s="39"/>
      <c r="E48" s="67">
        <v>7.5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 t="s">
        <v>91</v>
      </c>
      <c r="C49" s="67">
        <v>25</v>
      </c>
      <c r="D49" s="39"/>
      <c r="E49" s="67">
        <v>13.750000000000002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 t="s">
        <v>92</v>
      </c>
      <c r="C50" s="67">
        <v>25</v>
      </c>
      <c r="D50" s="39"/>
      <c r="E50" s="67">
        <v>36.25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 t="s">
        <v>93</v>
      </c>
      <c r="C51" s="67">
        <v>25</v>
      </c>
      <c r="D51" s="39"/>
      <c r="E51" s="67">
        <v>45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 t="s">
        <v>94</v>
      </c>
      <c r="C52" s="67">
        <v>35</v>
      </c>
      <c r="D52" s="39"/>
      <c r="E52" s="67">
        <v>27.500000000000004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 t="s">
        <v>95</v>
      </c>
      <c r="C53" s="67">
        <v>25</v>
      </c>
      <c r="D53" s="39"/>
      <c r="E53" s="67">
        <v>27.500000000000004</v>
      </c>
      <c r="F53" s="58"/>
    </row>
    <row r="54" spans="1:20" ht="25" customHeight="1" x14ac:dyDescent="0.35">
      <c r="A54" s="15">
        <v>44</v>
      </c>
      <c r="B54" s="67" t="s">
        <v>96</v>
      </c>
      <c r="C54" s="67">
        <v>25</v>
      </c>
      <c r="D54" s="39"/>
      <c r="E54" s="67">
        <v>25</v>
      </c>
      <c r="F54" s="58"/>
    </row>
    <row r="55" spans="1:20" ht="25" customHeight="1" x14ac:dyDescent="0.45">
      <c r="A55" s="15">
        <v>45</v>
      </c>
      <c r="B55" s="67" t="s">
        <v>97</v>
      </c>
      <c r="C55" s="67">
        <v>25</v>
      </c>
      <c r="D55" s="62"/>
      <c r="E55" s="67">
        <v>20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 t="s">
        <v>98</v>
      </c>
      <c r="C56" s="67">
        <v>25</v>
      </c>
      <c r="D56" s="62"/>
      <c r="E56" s="67">
        <v>23.75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 t="s">
        <v>99</v>
      </c>
      <c r="C57" s="67">
        <v>25</v>
      </c>
      <c r="D57" s="39"/>
      <c r="E57" s="67">
        <v>23.75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35">
      <c r="A58" s="15">
        <v>48</v>
      </c>
      <c r="B58" s="67" t="s">
        <v>100</v>
      </c>
      <c r="C58" s="67">
        <v>35</v>
      </c>
      <c r="D58" s="39"/>
      <c r="E58" s="67">
        <v>31.25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35">
      <c r="A59" s="15">
        <v>49</v>
      </c>
      <c r="B59" s="67" t="s">
        <v>101</v>
      </c>
      <c r="C59" s="67">
        <v>30</v>
      </c>
      <c r="D59" s="39"/>
      <c r="E59" s="67">
        <v>33.75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4" zoomScaleNormal="44" workbookViewId="0">
      <selection activeCell="S17" sqref="S17:S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139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140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93.61702127659575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76.59574468085107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85.106382978723417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 t="s">
        <v>53</v>
      </c>
      <c r="C11" s="67">
        <v>40.833333333333336</v>
      </c>
      <c r="D11" s="39">
        <f>COUNTIF(C11:C85,"&gt;="&amp;D10)</f>
        <v>44</v>
      </c>
      <c r="E11" s="67">
        <v>35</v>
      </c>
      <c r="F11" s="40">
        <f>COUNTIF(E11:E85,"&gt;="&amp;F10)</f>
        <v>36</v>
      </c>
      <c r="G11" s="41" t="s">
        <v>46</v>
      </c>
      <c r="H11" s="72">
        <v>3</v>
      </c>
      <c r="I11" s="73">
        <v>3</v>
      </c>
      <c r="J11" s="74"/>
      <c r="L11" s="74">
        <v>2</v>
      </c>
      <c r="M11" s="74"/>
      <c r="N11" s="74"/>
      <c r="O11" s="74"/>
      <c r="P11" s="74">
        <v>3</v>
      </c>
      <c r="Q11" s="74"/>
      <c r="R11" s="74">
        <v>3</v>
      </c>
      <c r="S11" s="74"/>
      <c r="T11" s="74">
        <v>3</v>
      </c>
    </row>
    <row r="12" spans="1:21" ht="25" customHeight="1" x14ac:dyDescent="0.35">
      <c r="A12" s="15">
        <v>2</v>
      </c>
      <c r="B12" s="67" t="s">
        <v>54</v>
      </c>
      <c r="C12" s="67">
        <v>36.666666666666664</v>
      </c>
      <c r="D12" s="46">
        <f>(D11/47)*100</f>
        <v>93.61702127659575</v>
      </c>
      <c r="E12" s="67">
        <v>18.75</v>
      </c>
      <c r="F12" s="47">
        <f>(F11/47)*100</f>
        <v>76.59574468085107</v>
      </c>
      <c r="G12" s="41" t="s">
        <v>47</v>
      </c>
      <c r="H12" s="72">
        <v>3</v>
      </c>
      <c r="I12" s="52">
        <v>2</v>
      </c>
      <c r="J12" s="53"/>
      <c r="K12" s="74">
        <v>3</v>
      </c>
      <c r="L12" s="53">
        <v>3</v>
      </c>
      <c r="M12" s="53"/>
      <c r="N12" s="53"/>
      <c r="O12" s="53"/>
      <c r="P12" s="53"/>
      <c r="Q12" s="53"/>
      <c r="R12" s="53">
        <v>3</v>
      </c>
      <c r="S12" s="53"/>
      <c r="T12" s="53"/>
    </row>
    <row r="13" spans="1:21" ht="25" customHeight="1" x14ac:dyDescent="0.35">
      <c r="A13" s="15">
        <v>3</v>
      </c>
      <c r="B13" s="67" t="s">
        <v>55</v>
      </c>
      <c r="C13" s="67">
        <v>41.666666666666671</v>
      </c>
      <c r="D13" s="39"/>
      <c r="E13" s="67">
        <v>31.25</v>
      </c>
      <c r="F13" s="49"/>
      <c r="G13" s="41" t="s">
        <v>48</v>
      </c>
      <c r="H13" s="72">
        <v>3</v>
      </c>
      <c r="I13" s="52">
        <v>2</v>
      </c>
      <c r="J13" s="53"/>
      <c r="K13" s="53">
        <v>3</v>
      </c>
      <c r="L13" s="53">
        <v>3</v>
      </c>
      <c r="M13" s="53"/>
      <c r="N13" s="53"/>
      <c r="O13" s="53"/>
      <c r="P13" s="53">
        <v>3</v>
      </c>
      <c r="Q13" s="53"/>
      <c r="R13" s="53">
        <v>3</v>
      </c>
      <c r="S13" s="53"/>
      <c r="T13" s="53">
        <v>3</v>
      </c>
    </row>
    <row r="14" spans="1:21" ht="25" customHeight="1" x14ac:dyDescent="0.35">
      <c r="A14" s="15">
        <v>4</v>
      </c>
      <c r="B14" s="67" t="s">
        <v>56</v>
      </c>
      <c r="C14" s="67">
        <v>45.833333333333329</v>
      </c>
      <c r="D14" s="39"/>
      <c r="E14" s="67">
        <v>37.5</v>
      </c>
      <c r="F14" s="49"/>
      <c r="G14" s="41" t="s">
        <v>104</v>
      </c>
      <c r="H14" s="72">
        <v>3</v>
      </c>
      <c r="I14" s="52">
        <v>3</v>
      </c>
      <c r="J14" s="53"/>
      <c r="K14" s="53"/>
      <c r="L14" s="53"/>
      <c r="M14" s="53"/>
      <c r="N14" s="53"/>
      <c r="O14" s="53"/>
      <c r="P14" s="53">
        <v>2</v>
      </c>
      <c r="Q14" s="53"/>
      <c r="R14" s="53">
        <v>3</v>
      </c>
      <c r="S14" s="53"/>
      <c r="T14" s="53">
        <v>2</v>
      </c>
    </row>
    <row r="15" spans="1:21" ht="25" customHeight="1" x14ac:dyDescent="0.35">
      <c r="A15" s="15">
        <v>5</v>
      </c>
      <c r="B15" s="67" t="s">
        <v>57</v>
      </c>
      <c r="C15" s="67">
        <v>36.666666666666664</v>
      </c>
      <c r="D15" s="39"/>
      <c r="E15" s="67">
        <v>28.749999999999996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 t="s">
        <v>59</v>
      </c>
      <c r="C16" s="67">
        <v>40.833333333333336</v>
      </c>
      <c r="D16" s="39"/>
      <c r="E16" s="67">
        <v>35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 t="s">
        <v>60</v>
      </c>
      <c r="C17" s="67">
        <v>31.666666666666664</v>
      </c>
      <c r="D17" s="39"/>
      <c r="E17" s="67">
        <v>23.75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2.5</v>
      </c>
      <c r="J17" s="51"/>
      <c r="K17" s="51">
        <f t="shared" si="0"/>
        <v>3</v>
      </c>
      <c r="L17" s="51">
        <f t="shared" si="0"/>
        <v>2.6666666666666665</v>
      </c>
      <c r="M17" s="51"/>
      <c r="N17" s="51"/>
      <c r="O17" s="51"/>
      <c r="P17" s="51">
        <f t="shared" si="0"/>
        <v>2.6666666666666665</v>
      </c>
      <c r="Q17" s="51"/>
      <c r="R17" s="51">
        <f t="shared" si="0"/>
        <v>3</v>
      </c>
      <c r="S17" s="51"/>
      <c r="T17" s="51">
        <f t="shared" si="0"/>
        <v>2.6666666666666665</v>
      </c>
    </row>
    <row r="18" spans="1:20" ht="38" customHeight="1" x14ac:dyDescent="0.35">
      <c r="A18" s="15">
        <v>8</v>
      </c>
      <c r="B18" s="67" t="s">
        <v>61</v>
      </c>
      <c r="C18" s="67">
        <v>30</v>
      </c>
      <c r="D18" s="39"/>
      <c r="E18" s="67">
        <v>28.749999999999996</v>
      </c>
      <c r="F18" s="49"/>
      <c r="G18" s="54" t="s">
        <v>50</v>
      </c>
      <c r="H18" s="55">
        <f>(85.11*H17)/100</f>
        <v>2.5532999999999997</v>
      </c>
      <c r="I18" s="55">
        <f t="shared" ref="I18:T18" si="1">(85.11*I17)/100</f>
        <v>2.1277500000000003</v>
      </c>
      <c r="J18" s="55"/>
      <c r="K18" s="55">
        <f t="shared" si="1"/>
        <v>2.5532999999999997</v>
      </c>
      <c r="L18" s="55">
        <f t="shared" si="1"/>
        <v>2.2695999999999996</v>
      </c>
      <c r="M18" s="55"/>
      <c r="N18" s="55"/>
      <c r="O18" s="55"/>
      <c r="P18" s="55">
        <f t="shared" si="1"/>
        <v>2.2695999999999996</v>
      </c>
      <c r="Q18" s="55"/>
      <c r="R18" s="55">
        <f t="shared" si="1"/>
        <v>2.5532999999999997</v>
      </c>
      <c r="S18" s="55"/>
      <c r="T18" s="55">
        <f t="shared" si="1"/>
        <v>2.2695999999999996</v>
      </c>
    </row>
    <row r="19" spans="1:20" ht="25" customHeight="1" x14ac:dyDescent="0.35">
      <c r="A19" s="15">
        <v>9</v>
      </c>
      <c r="B19" s="67" t="s">
        <v>62</v>
      </c>
      <c r="C19" s="67">
        <v>23.333333333333332</v>
      </c>
      <c r="D19" s="39"/>
      <c r="E19" s="67">
        <v>25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 t="s">
        <v>63</v>
      </c>
      <c r="C20" s="67">
        <v>42.5</v>
      </c>
      <c r="D20" s="39"/>
      <c r="E20" s="67">
        <v>33.75</v>
      </c>
      <c r="F20" s="39"/>
    </row>
    <row r="21" spans="1:20" ht="25" customHeight="1" x14ac:dyDescent="0.35">
      <c r="A21" s="15">
        <v>11</v>
      </c>
      <c r="B21" s="67" t="s">
        <v>64</v>
      </c>
      <c r="C21" s="67">
        <v>32.5</v>
      </c>
      <c r="D21" s="39"/>
      <c r="E21" s="67">
        <v>27.500000000000004</v>
      </c>
      <c r="F21" s="58"/>
    </row>
    <row r="22" spans="1:20" ht="25" customHeight="1" x14ac:dyDescent="0.35">
      <c r="A22" s="15">
        <v>12</v>
      </c>
      <c r="B22" s="67" t="s">
        <v>65</v>
      </c>
      <c r="C22" s="67">
        <v>41.666666666666671</v>
      </c>
      <c r="D22" s="39"/>
      <c r="E22" s="67">
        <v>38.75</v>
      </c>
      <c r="F22" s="58"/>
    </row>
    <row r="23" spans="1:20" ht="25" customHeight="1" x14ac:dyDescent="0.35">
      <c r="A23" s="15">
        <v>13</v>
      </c>
      <c r="B23" s="67" t="s">
        <v>66</v>
      </c>
      <c r="C23" s="67">
        <v>26.666666666666668</v>
      </c>
      <c r="D23" s="39"/>
      <c r="E23" s="67">
        <v>18.75</v>
      </c>
      <c r="F23" s="58"/>
      <c r="J23" s="30"/>
      <c r="K23" s="30"/>
    </row>
    <row r="24" spans="1:20" ht="31.5" customHeight="1" x14ac:dyDescent="0.35">
      <c r="A24" s="15">
        <v>14</v>
      </c>
      <c r="B24" s="67" t="s">
        <v>67</v>
      </c>
      <c r="C24" s="67">
        <v>35</v>
      </c>
      <c r="D24" s="39"/>
      <c r="E24" s="67">
        <v>17.5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 t="s">
        <v>68</v>
      </c>
      <c r="C25" s="67">
        <v>37.5</v>
      </c>
      <c r="D25" s="39"/>
      <c r="E25" s="67">
        <v>25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 t="s">
        <v>69</v>
      </c>
      <c r="C26" s="67">
        <v>29.166666666666668</v>
      </c>
      <c r="D26" s="39"/>
      <c r="E26" s="67">
        <v>25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 t="s">
        <v>70</v>
      </c>
      <c r="C27" s="67">
        <v>34.166666666666664</v>
      </c>
      <c r="D27" s="39"/>
      <c r="E27" s="67">
        <v>31.25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 t="s">
        <v>71</v>
      </c>
      <c r="C28" s="67">
        <v>35</v>
      </c>
      <c r="D28" s="62"/>
      <c r="E28" s="67">
        <v>35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 t="s">
        <v>72</v>
      </c>
      <c r="C29" s="67">
        <v>34.166666666666664</v>
      </c>
      <c r="D29" s="39"/>
      <c r="E29" s="67">
        <v>35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 t="s">
        <v>73</v>
      </c>
      <c r="C30" s="67">
        <v>35.833333333333336</v>
      </c>
      <c r="D30" s="39"/>
      <c r="E30" s="67">
        <v>27.500000000000004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 t="s">
        <v>74</v>
      </c>
      <c r="C31" s="67">
        <v>30.833333333333336</v>
      </c>
      <c r="D31" s="39"/>
      <c r="E31" s="67">
        <v>27.500000000000004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 t="s">
        <v>75</v>
      </c>
      <c r="C32" s="67">
        <v>40</v>
      </c>
      <c r="D32" s="39"/>
      <c r="E32" s="67">
        <v>20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 t="s">
        <v>77</v>
      </c>
      <c r="C33" s="67">
        <v>25.833333333333336</v>
      </c>
      <c r="D33" s="39"/>
      <c r="E33" s="67">
        <v>25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 t="s">
        <v>78</v>
      </c>
      <c r="C34" s="67">
        <v>33.333333333333329</v>
      </c>
      <c r="D34" s="39"/>
      <c r="E34" s="67">
        <v>32.5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 t="s">
        <v>79</v>
      </c>
      <c r="C35" s="67">
        <v>35</v>
      </c>
      <c r="D35" s="39"/>
      <c r="E35" s="67">
        <v>28.749999999999996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 t="s">
        <v>80</v>
      </c>
      <c r="C36" s="67">
        <v>31.666666666666664</v>
      </c>
      <c r="D36" s="39"/>
      <c r="E36" s="67">
        <v>28.749999999999996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 t="s">
        <v>81</v>
      </c>
      <c r="C37" s="67">
        <v>30</v>
      </c>
      <c r="D37" s="39"/>
      <c r="E37" s="67">
        <v>32.5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 t="s">
        <v>82</v>
      </c>
      <c r="C38" s="67">
        <v>40</v>
      </c>
      <c r="D38" s="39"/>
      <c r="E38" s="67">
        <v>40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 t="s">
        <v>83</v>
      </c>
      <c r="C39" s="67">
        <v>39.166666666666664</v>
      </c>
      <c r="D39" s="39"/>
      <c r="E39" s="67">
        <v>27.500000000000004</v>
      </c>
      <c r="F39" s="58"/>
    </row>
    <row r="40" spans="1:21" ht="25" customHeight="1" x14ac:dyDescent="0.35">
      <c r="A40" s="15">
        <v>30</v>
      </c>
      <c r="B40" s="67" t="s">
        <v>84</v>
      </c>
      <c r="C40" s="67">
        <v>29.166666666666668</v>
      </c>
      <c r="D40" s="39"/>
      <c r="E40" s="67">
        <v>25</v>
      </c>
      <c r="F40" s="58"/>
    </row>
    <row r="41" spans="1:21" ht="25" customHeight="1" x14ac:dyDescent="0.35">
      <c r="A41" s="15">
        <v>31</v>
      </c>
      <c r="B41" s="67" t="s">
        <v>85</v>
      </c>
      <c r="C41" s="67">
        <v>34.166666666666664</v>
      </c>
      <c r="D41" s="39"/>
      <c r="E41" s="67">
        <v>33.75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 t="s">
        <v>86</v>
      </c>
      <c r="C42" s="67">
        <v>33.333333333333329</v>
      </c>
      <c r="D42" s="39"/>
      <c r="E42" s="67">
        <v>33.75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 t="s">
        <v>87</v>
      </c>
      <c r="C43" s="67">
        <v>38.333333333333336</v>
      </c>
      <c r="D43" s="39"/>
      <c r="E43" s="67">
        <v>33.75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 t="s">
        <v>88</v>
      </c>
      <c r="C44" s="67">
        <v>33.333333333333329</v>
      </c>
      <c r="D44" s="39"/>
      <c r="E44" s="67">
        <v>32.5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 t="s">
        <v>89</v>
      </c>
      <c r="C45" s="67">
        <v>39.166666666666664</v>
      </c>
      <c r="D45" s="39"/>
      <c r="E45" s="67">
        <v>37.5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 t="s">
        <v>90</v>
      </c>
      <c r="C46" s="67">
        <v>35.833333333333336</v>
      </c>
      <c r="D46" s="39"/>
      <c r="E46" s="67">
        <v>28.749999999999996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 t="s">
        <v>91</v>
      </c>
      <c r="C47" s="67">
        <v>30.833333333333336</v>
      </c>
      <c r="D47" s="39"/>
      <c r="E47" s="67">
        <v>30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 t="s">
        <v>92</v>
      </c>
      <c r="C48" s="67">
        <v>28.333333333333332</v>
      </c>
      <c r="D48" s="39"/>
      <c r="E48" s="67">
        <v>36.25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 t="s">
        <v>93</v>
      </c>
      <c r="C49" s="67">
        <v>34.166666666666664</v>
      </c>
      <c r="D49" s="39"/>
      <c r="E49" s="67">
        <v>30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 t="s">
        <v>94</v>
      </c>
      <c r="C50" s="67">
        <v>31.666666666666664</v>
      </c>
      <c r="D50" s="39"/>
      <c r="E50" s="67">
        <v>31.25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 t="s">
        <v>95</v>
      </c>
      <c r="C51" s="67">
        <v>35.833333333333336</v>
      </c>
      <c r="D51" s="39"/>
      <c r="E51" s="67">
        <v>32.5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 t="s">
        <v>96</v>
      </c>
      <c r="C52" s="67">
        <v>35.833333333333336</v>
      </c>
      <c r="D52" s="39"/>
      <c r="E52" s="67">
        <v>28.749999999999996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 t="s">
        <v>97</v>
      </c>
      <c r="C53" s="67">
        <v>30</v>
      </c>
      <c r="D53" s="39"/>
      <c r="E53" s="67">
        <v>22.5</v>
      </c>
      <c r="F53" s="58"/>
    </row>
    <row r="54" spans="1:20" ht="25" customHeight="1" x14ac:dyDescent="0.35">
      <c r="A54" s="15">
        <v>44</v>
      </c>
      <c r="B54" s="67" t="s">
        <v>98</v>
      </c>
      <c r="C54" s="67">
        <v>39.166666666666664</v>
      </c>
      <c r="D54" s="39"/>
      <c r="E54" s="67">
        <v>38.75</v>
      </c>
      <c r="F54" s="58"/>
    </row>
    <row r="55" spans="1:20" ht="25" customHeight="1" x14ac:dyDescent="0.45">
      <c r="A55" s="15">
        <v>45</v>
      </c>
      <c r="B55" s="67" t="s">
        <v>99</v>
      </c>
      <c r="C55" s="67">
        <v>30</v>
      </c>
      <c r="D55" s="62"/>
      <c r="E55" s="67">
        <v>32.5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 t="s">
        <v>100</v>
      </c>
      <c r="C56" s="67">
        <v>39.166666666666664</v>
      </c>
      <c r="D56" s="62"/>
      <c r="E56" s="67">
        <v>33.75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 t="s">
        <v>101</v>
      </c>
      <c r="C57" s="67">
        <v>36.666666666666664</v>
      </c>
      <c r="D57" s="39"/>
      <c r="E57" s="67">
        <v>27.500000000000004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2" zoomScaleNormal="42" workbookViewId="0">
      <selection activeCell="S17" sqref="S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141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142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41.17647058823529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15.686274509803921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28.431372549019606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 t="s">
        <v>53</v>
      </c>
      <c r="C11" s="39">
        <v>35</v>
      </c>
      <c r="D11" s="39">
        <f>COUNTIF(C11:C85,"&gt;="&amp;D10)</f>
        <v>21</v>
      </c>
      <c r="E11" s="39">
        <v>27.500000000000004</v>
      </c>
      <c r="F11" s="40">
        <f>COUNTIF(E11:E85,"&gt;="&amp;F10)</f>
        <v>8</v>
      </c>
      <c r="G11" s="41" t="s">
        <v>46</v>
      </c>
      <c r="H11" s="72"/>
      <c r="I11" s="73">
        <v>3</v>
      </c>
      <c r="J11" s="74">
        <v>3</v>
      </c>
      <c r="K11" s="2">
        <v>3</v>
      </c>
      <c r="L11" s="74"/>
      <c r="M11" s="74"/>
      <c r="N11" s="74"/>
      <c r="O11" s="74"/>
      <c r="P11" s="74"/>
      <c r="Q11" s="74">
        <v>3</v>
      </c>
      <c r="R11" s="74">
        <v>3</v>
      </c>
      <c r="S11" s="74"/>
      <c r="T11" s="74"/>
    </row>
    <row r="12" spans="1:21" ht="25" customHeight="1" x14ac:dyDescent="0.45">
      <c r="A12" s="15">
        <v>2</v>
      </c>
      <c r="B12" s="75" t="s">
        <v>54</v>
      </c>
      <c r="C12" s="39">
        <v>28.333333333333332</v>
      </c>
      <c r="D12" s="46">
        <f>(D11/51)*100</f>
        <v>41.17647058823529</v>
      </c>
      <c r="E12" s="39">
        <v>21.25</v>
      </c>
      <c r="F12" s="47">
        <f>(F11/51)*100</f>
        <v>15.686274509803921</v>
      </c>
      <c r="G12" s="41" t="s">
        <v>47</v>
      </c>
      <c r="H12" s="51">
        <v>3</v>
      </c>
      <c r="I12" s="52"/>
      <c r="J12" s="53"/>
      <c r="K12" s="74"/>
      <c r="L12" s="53"/>
      <c r="M12" s="53"/>
      <c r="N12" s="53"/>
      <c r="O12" s="53"/>
      <c r="P12" s="53"/>
      <c r="Q12" s="53">
        <v>3</v>
      </c>
      <c r="R12" s="53">
        <v>3</v>
      </c>
      <c r="S12" s="53"/>
      <c r="T12" s="53"/>
    </row>
    <row r="13" spans="1:21" ht="25" customHeight="1" x14ac:dyDescent="0.45">
      <c r="A13" s="15">
        <v>3</v>
      </c>
      <c r="B13" s="75" t="s">
        <v>55</v>
      </c>
      <c r="C13" s="39">
        <v>31.666666666666664</v>
      </c>
      <c r="D13" s="39"/>
      <c r="E13" s="39">
        <v>23.75</v>
      </c>
      <c r="F13" s="49"/>
      <c r="G13" s="41" t="s">
        <v>48</v>
      </c>
      <c r="H13" s="51"/>
      <c r="I13" s="52">
        <v>2</v>
      </c>
      <c r="J13" s="53">
        <v>3</v>
      </c>
      <c r="K13" s="53"/>
      <c r="L13" s="53"/>
      <c r="M13" s="53"/>
      <c r="N13" s="53"/>
      <c r="O13" s="53"/>
      <c r="P13" s="53"/>
      <c r="Q13" s="53">
        <v>3</v>
      </c>
      <c r="R13" s="53">
        <v>3</v>
      </c>
      <c r="S13" s="53"/>
      <c r="T13" s="53"/>
    </row>
    <row r="14" spans="1:21" ht="25" customHeight="1" x14ac:dyDescent="0.45">
      <c r="A14" s="15">
        <v>4</v>
      </c>
      <c r="B14" s="75" t="s">
        <v>56</v>
      </c>
      <c r="C14" s="39">
        <v>32.5</v>
      </c>
      <c r="D14" s="39"/>
      <c r="E14" s="39">
        <v>31.25</v>
      </c>
      <c r="F14" s="49"/>
      <c r="G14" s="41" t="s">
        <v>104</v>
      </c>
      <c r="H14" s="51">
        <v>3</v>
      </c>
      <c r="I14" s="52">
        <v>3</v>
      </c>
      <c r="J14" s="53">
        <v>2</v>
      </c>
      <c r="K14" s="53">
        <v>3</v>
      </c>
      <c r="L14" s="53"/>
      <c r="M14" s="53"/>
      <c r="N14" s="53"/>
      <c r="O14" s="53"/>
      <c r="P14" s="53"/>
      <c r="Q14" s="53">
        <v>3</v>
      </c>
      <c r="R14" s="53">
        <v>3</v>
      </c>
      <c r="S14" s="53"/>
      <c r="T14" s="53"/>
    </row>
    <row r="15" spans="1:21" ht="25" customHeight="1" x14ac:dyDescent="0.45">
      <c r="A15" s="15">
        <v>5</v>
      </c>
      <c r="B15" s="75" t="s">
        <v>57</v>
      </c>
      <c r="C15" s="39">
        <v>29.166666666666668</v>
      </c>
      <c r="D15" s="39"/>
      <c r="E15" s="39">
        <v>27.500000000000004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 t="s">
        <v>58</v>
      </c>
      <c r="C16" s="39">
        <v>19.166666666666668</v>
      </c>
      <c r="D16" s="39"/>
      <c r="E16" s="39">
        <v>25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 t="s">
        <v>59</v>
      </c>
      <c r="C17" s="39">
        <v>33.333333333333329</v>
      </c>
      <c r="D17" s="39"/>
      <c r="E17" s="39">
        <v>30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2.6666666666666665</v>
      </c>
      <c r="J17" s="51">
        <f t="shared" si="0"/>
        <v>2.6666666666666665</v>
      </c>
      <c r="K17" s="51">
        <f t="shared" si="0"/>
        <v>3</v>
      </c>
      <c r="L17" s="51"/>
      <c r="M17" s="51"/>
      <c r="N17" s="51"/>
      <c r="O17" s="51"/>
      <c r="P17" s="51"/>
      <c r="Q17" s="51">
        <f t="shared" si="0"/>
        <v>3</v>
      </c>
      <c r="R17" s="51">
        <f t="shared" si="0"/>
        <v>3</v>
      </c>
      <c r="S17" s="51"/>
      <c r="T17" s="51"/>
    </row>
    <row r="18" spans="1:20" ht="38" customHeight="1" x14ac:dyDescent="0.45">
      <c r="A18" s="15">
        <v>8</v>
      </c>
      <c r="B18" s="75" t="s">
        <v>60</v>
      </c>
      <c r="C18" s="39">
        <v>25.833333333333336</v>
      </c>
      <c r="D18" s="39"/>
      <c r="E18" s="39">
        <v>18.75</v>
      </c>
      <c r="F18" s="49"/>
      <c r="G18" s="54" t="s">
        <v>50</v>
      </c>
      <c r="H18" s="55">
        <f>(28.43*H17)/100</f>
        <v>0.85289999999999988</v>
      </c>
      <c r="I18" s="55">
        <f t="shared" ref="I18:T18" si="1">(28.43*I17)/100</f>
        <v>0.75813333333333333</v>
      </c>
      <c r="J18" s="55">
        <f t="shared" si="1"/>
        <v>0.75813333333333333</v>
      </c>
      <c r="K18" s="55">
        <f t="shared" si="1"/>
        <v>0.85289999999999988</v>
      </c>
      <c r="L18" s="55"/>
      <c r="M18" s="55"/>
      <c r="N18" s="55"/>
      <c r="O18" s="55"/>
      <c r="P18" s="55"/>
      <c r="Q18" s="55">
        <f t="shared" si="1"/>
        <v>0.85289999999999988</v>
      </c>
      <c r="R18" s="55">
        <f t="shared" si="1"/>
        <v>0.85289999999999988</v>
      </c>
      <c r="S18" s="55"/>
      <c r="T18" s="55"/>
    </row>
    <row r="19" spans="1:20" ht="25" customHeight="1" x14ac:dyDescent="0.45">
      <c r="A19" s="15">
        <v>9</v>
      </c>
      <c r="B19" s="75" t="s">
        <v>61</v>
      </c>
      <c r="C19" s="39">
        <v>25</v>
      </c>
      <c r="D19" s="39"/>
      <c r="E19" s="39">
        <v>25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 t="s">
        <v>62</v>
      </c>
      <c r="C20" s="39">
        <v>22.5</v>
      </c>
      <c r="D20" s="39"/>
      <c r="E20" s="39">
        <v>7.5</v>
      </c>
      <c r="F20" s="39"/>
    </row>
    <row r="21" spans="1:20" ht="25" customHeight="1" x14ac:dyDescent="0.45">
      <c r="A21" s="15">
        <v>11</v>
      </c>
      <c r="B21" s="75" t="s">
        <v>63</v>
      </c>
      <c r="C21" s="39">
        <v>38.333333333333336</v>
      </c>
      <c r="D21" s="39"/>
      <c r="E21" s="39">
        <v>36.25</v>
      </c>
      <c r="F21" s="58"/>
    </row>
    <row r="22" spans="1:20" ht="25" customHeight="1" x14ac:dyDescent="0.45">
      <c r="A22" s="15">
        <v>12</v>
      </c>
      <c r="B22" s="75" t="s">
        <v>64</v>
      </c>
      <c r="C22" s="39">
        <v>27.500000000000004</v>
      </c>
      <c r="D22" s="39"/>
      <c r="E22" s="39">
        <v>13.750000000000002</v>
      </c>
      <c r="F22" s="58"/>
    </row>
    <row r="23" spans="1:20" ht="25" customHeight="1" x14ac:dyDescent="0.45">
      <c r="A23" s="15">
        <v>13</v>
      </c>
      <c r="B23" s="75" t="s">
        <v>65</v>
      </c>
      <c r="C23" s="39">
        <v>34.166666666666664</v>
      </c>
      <c r="D23" s="39"/>
      <c r="E23" s="39">
        <v>36.25</v>
      </c>
      <c r="F23" s="58"/>
      <c r="J23" s="30"/>
      <c r="K23" s="30"/>
    </row>
    <row r="24" spans="1:20" ht="31.5" customHeight="1" x14ac:dyDescent="0.45">
      <c r="A24" s="15">
        <v>14</v>
      </c>
      <c r="B24" s="75" t="s">
        <v>66</v>
      </c>
      <c r="C24" s="39">
        <v>26.666666666666668</v>
      </c>
      <c r="D24" s="39"/>
      <c r="E24" s="39">
        <v>15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 t="s">
        <v>67</v>
      </c>
      <c r="C25" s="39">
        <v>30</v>
      </c>
      <c r="D25" s="39"/>
      <c r="E25" s="39">
        <v>25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 t="s">
        <v>68</v>
      </c>
      <c r="C26" s="39">
        <v>23.333333333333332</v>
      </c>
      <c r="D26" s="39"/>
      <c r="E26" s="39">
        <v>18.75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 t="s">
        <v>69</v>
      </c>
      <c r="C27" s="39">
        <v>21.666666666666668</v>
      </c>
      <c r="D27" s="39"/>
      <c r="E27" s="39">
        <v>10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 t="s">
        <v>70</v>
      </c>
      <c r="C28" s="39">
        <v>23.333333333333332</v>
      </c>
      <c r="D28" s="62"/>
      <c r="E28" s="39">
        <v>18.75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 t="s">
        <v>71</v>
      </c>
      <c r="C29" s="39">
        <v>23.333333333333332</v>
      </c>
      <c r="D29" s="39"/>
      <c r="E29" s="39">
        <v>20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 t="s">
        <v>72</v>
      </c>
      <c r="C30" s="39">
        <v>29.166666666666668</v>
      </c>
      <c r="D30" s="39"/>
      <c r="E30" s="39">
        <v>21.25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 t="s">
        <v>73</v>
      </c>
      <c r="C31" s="39">
        <v>27.500000000000004</v>
      </c>
      <c r="D31" s="39"/>
      <c r="E31" s="39">
        <v>20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 t="s">
        <v>74</v>
      </c>
      <c r="C32" s="39">
        <v>30.833333333333336</v>
      </c>
      <c r="D32" s="39"/>
      <c r="E32" s="39">
        <v>28.749999999999996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 t="s">
        <v>111</v>
      </c>
      <c r="C33" s="39">
        <v>27.500000000000004</v>
      </c>
      <c r="D33" s="39"/>
      <c r="E33" s="39">
        <v>0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 t="s">
        <v>75</v>
      </c>
      <c r="C34" s="39">
        <v>27.500000000000004</v>
      </c>
      <c r="D34" s="39"/>
      <c r="E34" s="39">
        <v>22.5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 t="s">
        <v>76</v>
      </c>
      <c r="C35" s="39">
        <v>18.333333333333332</v>
      </c>
      <c r="D35" s="39"/>
      <c r="E35" s="39">
        <v>22.5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 t="s">
        <v>77</v>
      </c>
      <c r="C36" s="39">
        <v>25</v>
      </c>
      <c r="D36" s="39"/>
      <c r="E36" s="39">
        <v>17.5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 t="s">
        <v>78</v>
      </c>
      <c r="C37" s="39">
        <v>26.666666666666668</v>
      </c>
      <c r="D37" s="39"/>
      <c r="E37" s="39">
        <v>26.25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 t="s">
        <v>79</v>
      </c>
      <c r="C38" s="39">
        <v>15.833333333333332</v>
      </c>
      <c r="D38" s="39"/>
      <c r="E38" s="39">
        <v>8.75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 t="s">
        <v>80</v>
      </c>
      <c r="C39" s="39">
        <v>27.500000000000004</v>
      </c>
      <c r="D39" s="39"/>
      <c r="E39" s="39">
        <v>25</v>
      </c>
      <c r="F39" s="58"/>
    </row>
    <row r="40" spans="1:21" ht="25" customHeight="1" x14ac:dyDescent="0.45">
      <c r="A40" s="15">
        <v>30</v>
      </c>
      <c r="B40" s="75" t="s">
        <v>81</v>
      </c>
      <c r="C40" s="39">
        <v>22.5</v>
      </c>
      <c r="D40" s="39"/>
      <c r="E40" s="39">
        <v>16.25</v>
      </c>
      <c r="F40" s="58"/>
    </row>
    <row r="41" spans="1:21" ht="25" customHeight="1" x14ac:dyDescent="0.45">
      <c r="A41" s="15">
        <v>31</v>
      </c>
      <c r="B41" s="75" t="s">
        <v>82</v>
      </c>
      <c r="C41" s="39">
        <v>25</v>
      </c>
      <c r="D41" s="39"/>
      <c r="E41" s="39">
        <v>21.25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 t="s">
        <v>83</v>
      </c>
      <c r="C42" s="39">
        <v>25</v>
      </c>
      <c r="D42" s="39"/>
      <c r="E42" s="39">
        <v>13.750000000000002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 t="s">
        <v>84</v>
      </c>
      <c r="C43" s="39">
        <v>25.833333333333336</v>
      </c>
      <c r="D43" s="39"/>
      <c r="E43" s="39">
        <v>15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 t="s">
        <v>85</v>
      </c>
      <c r="C44" s="39">
        <v>18.333333333333332</v>
      </c>
      <c r="D44" s="39"/>
      <c r="E44" s="39">
        <v>25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 t="s">
        <v>86</v>
      </c>
      <c r="C45" s="39">
        <v>25.833333333333336</v>
      </c>
      <c r="D45" s="39"/>
      <c r="E45" s="39">
        <v>23.75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 t="s">
        <v>87</v>
      </c>
      <c r="C46" s="39">
        <v>32.5</v>
      </c>
      <c r="D46" s="39"/>
      <c r="E46" s="39">
        <v>27.500000000000004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 t="s">
        <v>88</v>
      </c>
      <c r="C47" s="39">
        <v>25</v>
      </c>
      <c r="D47" s="39"/>
      <c r="E47" s="39">
        <v>18.75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 t="s">
        <v>89</v>
      </c>
      <c r="C48" s="39">
        <v>29.166666666666668</v>
      </c>
      <c r="D48" s="39"/>
      <c r="E48" s="39">
        <v>22.5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 t="s">
        <v>90</v>
      </c>
      <c r="C49" s="39">
        <v>28.333333333333332</v>
      </c>
      <c r="D49" s="39"/>
      <c r="E49" s="39">
        <v>22.5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 t="s">
        <v>91</v>
      </c>
      <c r="C50" s="39">
        <v>21.666666666666668</v>
      </c>
      <c r="D50" s="39"/>
      <c r="E50" s="39">
        <v>21.25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 t="s">
        <v>92</v>
      </c>
      <c r="C51" s="39">
        <v>27.500000000000004</v>
      </c>
      <c r="D51" s="39"/>
      <c r="E51" s="39">
        <v>17.5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 t="s">
        <v>112</v>
      </c>
      <c r="C52" s="39">
        <v>9.1666666666666661</v>
      </c>
      <c r="D52" s="39"/>
      <c r="E52" s="39">
        <v>0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 t="s">
        <v>93</v>
      </c>
      <c r="C53" s="39">
        <v>25</v>
      </c>
      <c r="D53" s="39"/>
      <c r="E53" s="39">
        <v>20</v>
      </c>
      <c r="F53" s="58"/>
    </row>
    <row r="54" spans="1:20" ht="25" customHeight="1" x14ac:dyDescent="0.45">
      <c r="A54" s="15">
        <v>44</v>
      </c>
      <c r="B54" s="75" t="s">
        <v>94</v>
      </c>
      <c r="C54" s="39">
        <v>25</v>
      </c>
      <c r="D54" s="39"/>
      <c r="E54" s="39">
        <v>25</v>
      </c>
      <c r="F54" s="58"/>
    </row>
    <row r="55" spans="1:20" ht="25" customHeight="1" x14ac:dyDescent="0.45">
      <c r="A55" s="15">
        <v>45</v>
      </c>
      <c r="B55" s="75" t="s">
        <v>95</v>
      </c>
      <c r="C55" s="39">
        <v>25.833333333333336</v>
      </c>
      <c r="D55" s="62"/>
      <c r="E55" s="39">
        <v>17.5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 t="s">
        <v>96</v>
      </c>
      <c r="C56" s="39">
        <v>25</v>
      </c>
      <c r="D56" s="62"/>
      <c r="E56" s="39">
        <v>18.75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 t="s">
        <v>97</v>
      </c>
      <c r="C57" s="39">
        <v>23.333333333333332</v>
      </c>
      <c r="D57" s="39"/>
      <c r="E57" s="39">
        <v>15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75" t="s">
        <v>98</v>
      </c>
      <c r="C58" s="39">
        <v>23.333333333333332</v>
      </c>
      <c r="D58" s="39"/>
      <c r="E58" s="39">
        <v>17.5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75" t="s">
        <v>99</v>
      </c>
      <c r="C59" s="39">
        <v>20.833333333333336</v>
      </c>
      <c r="D59" s="39"/>
      <c r="E59" s="39">
        <v>18.75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75" t="s">
        <v>100</v>
      </c>
      <c r="C60" s="39">
        <v>26.666666666666668</v>
      </c>
      <c r="D60" s="39"/>
      <c r="E60" s="39">
        <v>16.25</v>
      </c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75" t="s">
        <v>101</v>
      </c>
      <c r="C61" s="39">
        <v>29.166666666666668</v>
      </c>
      <c r="D61" s="39"/>
      <c r="E61" s="39">
        <v>23.75</v>
      </c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29" zoomScaleNormal="29" workbookViewId="0">
      <selection activeCell="M17" sqref="M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143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144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94.117647058823522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97.058823529411768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69">
        <v>180402100010</v>
      </c>
      <c r="C11" s="69">
        <v>36.666666666666664</v>
      </c>
      <c r="D11" s="39">
        <f>COUNTIF(C11:C85,"&gt;="&amp;D10)</f>
        <v>17</v>
      </c>
      <c r="E11" s="69">
        <v>38.181818181818187</v>
      </c>
      <c r="F11" s="40">
        <f>COUNTIF(E11:E85,"&gt;="&amp;F10)</f>
        <v>16</v>
      </c>
      <c r="G11" s="41" t="s">
        <v>46</v>
      </c>
      <c r="H11" s="72">
        <v>3</v>
      </c>
      <c r="I11" s="73">
        <v>2</v>
      </c>
      <c r="J11" s="74"/>
      <c r="K11" s="2">
        <v>2</v>
      </c>
      <c r="L11" s="74">
        <v>2</v>
      </c>
      <c r="M11" s="74"/>
      <c r="N11" s="74"/>
      <c r="O11" s="74"/>
      <c r="P11" s="74"/>
      <c r="Q11" s="74">
        <v>3</v>
      </c>
      <c r="R11" s="74">
        <v>3</v>
      </c>
      <c r="S11" s="74"/>
      <c r="T11" s="74">
        <v>3</v>
      </c>
    </row>
    <row r="12" spans="1:21" ht="25" customHeight="1" x14ac:dyDescent="0.45">
      <c r="A12" s="15">
        <v>2</v>
      </c>
      <c r="B12" s="69">
        <v>180402100021</v>
      </c>
      <c r="C12" s="69">
        <v>34.444444444444443</v>
      </c>
      <c r="D12" s="46">
        <f>(D11/17)*100</f>
        <v>100</v>
      </c>
      <c r="E12" s="69">
        <v>26.36363636363636</v>
      </c>
      <c r="F12" s="47">
        <f>(F11/17)*100</f>
        <v>94.117647058823522</v>
      </c>
      <c r="G12" s="41" t="s">
        <v>47</v>
      </c>
      <c r="H12" s="51">
        <v>3</v>
      </c>
      <c r="I12" s="52">
        <v>2</v>
      </c>
      <c r="J12" s="53"/>
      <c r="K12" s="74">
        <v>2</v>
      </c>
      <c r="L12" s="53">
        <v>2</v>
      </c>
      <c r="M12" s="53"/>
      <c r="N12" s="53"/>
      <c r="O12" s="53"/>
      <c r="P12" s="53">
        <v>3</v>
      </c>
      <c r="Q12" s="53"/>
      <c r="R12" s="53">
        <v>3</v>
      </c>
      <c r="S12" s="53">
        <v>3</v>
      </c>
      <c r="T12" s="53"/>
    </row>
    <row r="13" spans="1:21" ht="25" customHeight="1" x14ac:dyDescent="0.45">
      <c r="A13" s="15">
        <v>3</v>
      </c>
      <c r="B13" s="69">
        <v>190402100006</v>
      </c>
      <c r="C13" s="69">
        <v>35.555555555555557</v>
      </c>
      <c r="D13" s="39"/>
      <c r="E13" s="69">
        <v>38.181818181818187</v>
      </c>
      <c r="F13" s="49"/>
      <c r="G13" s="41" t="s">
        <v>48</v>
      </c>
      <c r="H13" s="51">
        <v>3</v>
      </c>
      <c r="I13" s="52">
        <v>3</v>
      </c>
      <c r="J13" s="53"/>
      <c r="K13" s="53">
        <v>3</v>
      </c>
      <c r="L13" s="53">
        <v>3</v>
      </c>
      <c r="M13" s="53"/>
      <c r="N13" s="53"/>
      <c r="O13" s="53"/>
      <c r="P13" s="53">
        <v>2</v>
      </c>
      <c r="Q13" s="53">
        <v>3</v>
      </c>
      <c r="R13" s="53">
        <v>3</v>
      </c>
      <c r="S13" s="53">
        <v>2</v>
      </c>
      <c r="T13" s="53">
        <v>3</v>
      </c>
    </row>
    <row r="14" spans="1:21" ht="25" customHeight="1" x14ac:dyDescent="0.45">
      <c r="A14" s="15">
        <v>4</v>
      </c>
      <c r="B14" s="69">
        <v>190402100010</v>
      </c>
      <c r="C14" s="69">
        <v>35.555555555555557</v>
      </c>
      <c r="D14" s="39"/>
      <c r="E14" s="69">
        <v>34.545454545454547</v>
      </c>
      <c r="F14" s="49"/>
      <c r="G14" s="41" t="s">
        <v>104</v>
      </c>
      <c r="H14" s="51">
        <v>3</v>
      </c>
      <c r="I14" s="52">
        <v>3</v>
      </c>
      <c r="J14" s="53"/>
      <c r="K14" s="53">
        <v>3</v>
      </c>
      <c r="L14" s="53"/>
      <c r="M14" s="53"/>
      <c r="N14" s="53"/>
      <c r="O14" s="53"/>
      <c r="P14" s="53"/>
      <c r="Q14" s="53">
        <v>2</v>
      </c>
      <c r="R14" s="53">
        <v>3</v>
      </c>
      <c r="S14" s="53"/>
      <c r="T14" s="53">
        <v>2</v>
      </c>
    </row>
    <row r="15" spans="1:21" ht="25" customHeight="1" x14ac:dyDescent="0.45">
      <c r="A15" s="15">
        <v>5</v>
      </c>
      <c r="B15" s="69">
        <v>190402100011</v>
      </c>
      <c r="C15" s="69">
        <v>32.222222222222221</v>
      </c>
      <c r="D15" s="39"/>
      <c r="E15" s="69">
        <v>40.909090909090914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69">
        <v>190402100014</v>
      </c>
      <c r="C16" s="69">
        <v>40</v>
      </c>
      <c r="D16" s="39"/>
      <c r="E16" s="69">
        <v>40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69">
        <v>190402100019</v>
      </c>
      <c r="C17" s="69">
        <v>35.555555555555557</v>
      </c>
      <c r="D17" s="39"/>
      <c r="E17" s="69">
        <v>40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2.5</v>
      </c>
      <c r="J17" s="51"/>
      <c r="K17" s="51">
        <f t="shared" si="0"/>
        <v>2.5</v>
      </c>
      <c r="L17" s="51">
        <f t="shared" si="0"/>
        <v>2.3333333333333335</v>
      </c>
      <c r="M17" s="51"/>
      <c r="N17" s="51"/>
      <c r="O17" s="51"/>
      <c r="P17" s="51">
        <f t="shared" si="0"/>
        <v>2.5</v>
      </c>
      <c r="Q17" s="51">
        <f t="shared" si="0"/>
        <v>2.6666666666666665</v>
      </c>
      <c r="R17" s="51">
        <f t="shared" si="0"/>
        <v>3</v>
      </c>
      <c r="S17" s="51">
        <f t="shared" si="0"/>
        <v>2.5</v>
      </c>
      <c r="T17" s="51">
        <f t="shared" si="0"/>
        <v>2.6666666666666665</v>
      </c>
    </row>
    <row r="18" spans="1:20" ht="38" customHeight="1" x14ac:dyDescent="0.45">
      <c r="A18" s="15">
        <v>8</v>
      </c>
      <c r="B18" s="69">
        <v>190402100025</v>
      </c>
      <c r="C18" s="69">
        <v>36.666666666666664</v>
      </c>
      <c r="D18" s="39"/>
      <c r="E18" s="69">
        <v>37.272727272727273</v>
      </c>
      <c r="F18" s="49"/>
      <c r="G18" s="54" t="s">
        <v>50</v>
      </c>
      <c r="H18" s="55">
        <f>(97.06*H17)/100</f>
        <v>2.9117999999999999</v>
      </c>
      <c r="I18" s="55">
        <f t="shared" ref="I18:T18" si="1">(97.06*I17)/100</f>
        <v>2.4264999999999999</v>
      </c>
      <c r="J18" s="55"/>
      <c r="K18" s="55">
        <f t="shared" si="1"/>
        <v>2.4264999999999999</v>
      </c>
      <c r="L18" s="55">
        <f t="shared" si="1"/>
        <v>2.2647333333333335</v>
      </c>
      <c r="M18" s="55"/>
      <c r="N18" s="55"/>
      <c r="O18" s="55"/>
      <c r="P18" s="55">
        <f t="shared" si="1"/>
        <v>2.4264999999999999</v>
      </c>
      <c r="Q18" s="55">
        <f t="shared" si="1"/>
        <v>2.5882666666666667</v>
      </c>
      <c r="R18" s="55">
        <f t="shared" si="1"/>
        <v>2.9117999999999999</v>
      </c>
      <c r="S18" s="55">
        <f t="shared" si="1"/>
        <v>2.4264999999999999</v>
      </c>
      <c r="T18" s="55">
        <f t="shared" si="1"/>
        <v>2.5882666666666667</v>
      </c>
    </row>
    <row r="19" spans="1:20" ht="25" customHeight="1" x14ac:dyDescent="0.45">
      <c r="A19" s="15">
        <v>9</v>
      </c>
      <c r="B19" s="69">
        <v>190402100029</v>
      </c>
      <c r="C19" s="69">
        <v>31.111111111111111</v>
      </c>
      <c r="D19" s="39"/>
      <c r="E19" s="69">
        <v>29.09090909090909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69">
        <v>190402100030</v>
      </c>
      <c r="C20" s="69">
        <v>32.222222222222221</v>
      </c>
      <c r="D20" s="39"/>
      <c r="E20" s="69">
        <v>34.545454545454547</v>
      </c>
      <c r="F20" s="39"/>
    </row>
    <row r="21" spans="1:20" ht="25" customHeight="1" x14ac:dyDescent="0.45">
      <c r="A21" s="15">
        <v>11</v>
      </c>
      <c r="B21" s="69">
        <v>190402100032</v>
      </c>
      <c r="C21" s="69">
        <v>34.444444444444443</v>
      </c>
      <c r="D21" s="39"/>
      <c r="E21" s="69">
        <v>29.09090909090909</v>
      </c>
      <c r="F21" s="58"/>
    </row>
    <row r="22" spans="1:20" ht="25" customHeight="1" x14ac:dyDescent="0.45">
      <c r="A22" s="15">
        <v>12</v>
      </c>
      <c r="B22" s="69">
        <v>190402100033</v>
      </c>
      <c r="C22" s="69">
        <v>34.444444444444443</v>
      </c>
      <c r="D22" s="39"/>
      <c r="E22" s="69">
        <v>40.909090909090914</v>
      </c>
      <c r="F22" s="58"/>
    </row>
    <row r="23" spans="1:20" ht="25" customHeight="1" x14ac:dyDescent="0.45">
      <c r="A23" s="15">
        <v>13</v>
      </c>
      <c r="B23" s="69">
        <v>190402100034</v>
      </c>
      <c r="C23" s="69">
        <v>36.666666666666664</v>
      </c>
      <c r="D23" s="39"/>
      <c r="E23" s="69">
        <v>40.909090909090914</v>
      </c>
      <c r="F23" s="58"/>
      <c r="J23" s="30"/>
      <c r="K23" s="30"/>
    </row>
    <row r="24" spans="1:20" ht="31.5" customHeight="1" x14ac:dyDescent="0.45">
      <c r="A24" s="15">
        <v>14</v>
      </c>
      <c r="B24" s="69">
        <v>190402100037</v>
      </c>
      <c r="C24" s="69">
        <v>41.111111111111107</v>
      </c>
      <c r="D24" s="39"/>
      <c r="E24" s="69">
        <v>40.909090909090914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>
        <v>190402100040</v>
      </c>
      <c r="C25" s="69">
        <v>34.444444444444443</v>
      </c>
      <c r="D25" s="39"/>
      <c r="E25" s="69">
        <v>35.454545454545453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>
        <v>190402100049</v>
      </c>
      <c r="C26" s="69">
        <v>33.333333333333329</v>
      </c>
      <c r="D26" s="39"/>
      <c r="E26" s="69">
        <v>35.454545454545453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>
        <v>190402100051</v>
      </c>
      <c r="C27" s="69">
        <v>35.555555555555557</v>
      </c>
      <c r="D27" s="39"/>
      <c r="E27" s="69">
        <v>39.090909090909093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0" zoomScaleNormal="50" workbookViewId="0">
      <selection activeCell="S17" sqref="S17:S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145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146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42.553191489361701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71.276595744680847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68">
        <v>47.5</v>
      </c>
      <c r="D11" s="39">
        <f>COUNTIF(C11:C85,"&gt;="&amp;D10)</f>
        <v>47</v>
      </c>
      <c r="E11" s="68">
        <v>35</v>
      </c>
      <c r="F11" s="40">
        <f>COUNTIF(E11:E85,"&gt;="&amp;F10)</f>
        <v>20</v>
      </c>
      <c r="G11" s="41" t="s">
        <v>46</v>
      </c>
      <c r="H11" s="84">
        <v>3</v>
      </c>
      <c r="I11" s="84">
        <v>2</v>
      </c>
      <c r="J11" s="84">
        <v>3</v>
      </c>
      <c r="K11" s="43"/>
      <c r="L11" s="43"/>
      <c r="M11" s="43"/>
      <c r="N11" s="43"/>
      <c r="O11" s="43"/>
      <c r="P11" s="43"/>
      <c r="Q11" s="43">
        <v>3</v>
      </c>
      <c r="R11" s="43">
        <v>3</v>
      </c>
      <c r="S11" s="43"/>
      <c r="T11" s="43">
        <v>3</v>
      </c>
    </row>
    <row r="12" spans="1:21" ht="25" customHeight="1" x14ac:dyDescent="0.35">
      <c r="A12" s="15">
        <v>2</v>
      </c>
      <c r="B12" s="67">
        <v>190402100004</v>
      </c>
      <c r="C12" s="68">
        <v>44.166666666666664</v>
      </c>
      <c r="D12" s="46">
        <f>(D11/47)*100</f>
        <v>100</v>
      </c>
      <c r="E12" s="68">
        <v>27.500000000000004</v>
      </c>
      <c r="F12" s="47">
        <f>(F11/47)*100</f>
        <v>42.553191489361701</v>
      </c>
      <c r="G12" s="41" t="s">
        <v>47</v>
      </c>
      <c r="H12" s="84">
        <v>3</v>
      </c>
      <c r="I12" s="84">
        <v>3</v>
      </c>
      <c r="J12" s="84">
        <v>3</v>
      </c>
      <c r="K12" s="43"/>
      <c r="L12" s="43"/>
      <c r="M12" s="43"/>
      <c r="N12" s="43"/>
      <c r="O12" s="43"/>
      <c r="P12" s="43"/>
      <c r="Q12" s="43">
        <v>3</v>
      </c>
      <c r="R12" s="43">
        <v>3</v>
      </c>
      <c r="S12" s="43"/>
      <c r="T12" s="43">
        <v>3</v>
      </c>
    </row>
    <row r="13" spans="1:21" ht="25" customHeight="1" x14ac:dyDescent="0.35">
      <c r="A13" s="15">
        <v>3</v>
      </c>
      <c r="B13" s="67">
        <v>190402100005</v>
      </c>
      <c r="C13" s="68">
        <v>47.5</v>
      </c>
      <c r="D13" s="39"/>
      <c r="E13" s="68">
        <v>40</v>
      </c>
      <c r="F13" s="49"/>
      <c r="G13" s="41" t="s">
        <v>48</v>
      </c>
      <c r="H13" s="84">
        <v>3</v>
      </c>
      <c r="I13" s="84">
        <v>3</v>
      </c>
      <c r="J13" s="84">
        <v>3</v>
      </c>
      <c r="K13" s="43"/>
      <c r="L13" s="43"/>
      <c r="M13" s="43"/>
      <c r="N13" s="43"/>
      <c r="O13" s="43"/>
      <c r="P13" s="43"/>
      <c r="Q13" s="43">
        <v>2</v>
      </c>
      <c r="R13" s="43"/>
      <c r="S13" s="43"/>
      <c r="T13" s="43">
        <v>2</v>
      </c>
    </row>
    <row r="14" spans="1:21" ht="25" customHeight="1" x14ac:dyDescent="0.35">
      <c r="A14" s="15">
        <v>4</v>
      </c>
      <c r="B14" s="67">
        <v>190402100006</v>
      </c>
      <c r="C14" s="68">
        <v>37.5</v>
      </c>
      <c r="D14" s="39"/>
      <c r="E14" s="68">
        <v>25</v>
      </c>
      <c r="F14" s="49"/>
      <c r="G14" s="41" t="s">
        <v>104</v>
      </c>
      <c r="H14" s="84">
        <v>3</v>
      </c>
      <c r="I14" s="84">
        <v>3</v>
      </c>
      <c r="J14" s="84">
        <v>3</v>
      </c>
      <c r="K14" s="43"/>
      <c r="L14" s="43"/>
      <c r="M14" s="43"/>
      <c r="N14" s="43"/>
      <c r="O14" s="43"/>
      <c r="P14" s="43"/>
      <c r="Q14" s="43">
        <v>2</v>
      </c>
      <c r="R14" s="43"/>
      <c r="S14" s="43"/>
      <c r="T14" s="43">
        <v>2</v>
      </c>
    </row>
    <row r="15" spans="1:21" ht="25" customHeight="1" x14ac:dyDescent="0.35">
      <c r="A15" s="15">
        <v>5</v>
      </c>
      <c r="B15" s="67">
        <v>190402100008</v>
      </c>
      <c r="C15" s="68">
        <v>42.5</v>
      </c>
      <c r="D15" s="39"/>
      <c r="E15" s="68">
        <v>30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>
        <v>190402100009</v>
      </c>
      <c r="C16" s="68">
        <v>45.833333333333329</v>
      </c>
      <c r="D16" s="39"/>
      <c r="E16" s="68">
        <v>35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190402100010</v>
      </c>
      <c r="C17" s="68">
        <v>33.333333333333329</v>
      </c>
      <c r="D17" s="39"/>
      <c r="E17" s="68">
        <v>6.25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2.75</v>
      </c>
      <c r="J17" s="51">
        <f t="shared" si="0"/>
        <v>3</v>
      </c>
      <c r="K17" s="51"/>
      <c r="L17" s="51"/>
      <c r="M17" s="51"/>
      <c r="N17" s="51"/>
      <c r="O17" s="51"/>
      <c r="P17" s="51"/>
      <c r="Q17" s="51">
        <f t="shared" si="0"/>
        <v>2.5</v>
      </c>
      <c r="R17" s="51">
        <f t="shared" si="0"/>
        <v>3</v>
      </c>
      <c r="S17" s="51"/>
      <c r="T17" s="51">
        <f t="shared" si="0"/>
        <v>2.5</v>
      </c>
    </row>
    <row r="18" spans="1:20" ht="38" customHeight="1" x14ac:dyDescent="0.35">
      <c r="A18" s="15">
        <v>8</v>
      </c>
      <c r="B18" s="67">
        <v>190402100011</v>
      </c>
      <c r="C18" s="68">
        <v>33.333333333333329</v>
      </c>
      <c r="D18" s="39"/>
      <c r="E18" s="68">
        <v>13.750000000000002</v>
      </c>
      <c r="F18" s="49"/>
      <c r="G18" s="54" t="s">
        <v>50</v>
      </c>
      <c r="H18" s="55">
        <f>(71.28*H17)/100</f>
        <v>2.1383999999999999</v>
      </c>
      <c r="I18" s="55">
        <f t="shared" ref="I18:T18" si="1">(71.28*I17)/100</f>
        <v>1.9602000000000002</v>
      </c>
      <c r="J18" s="55">
        <f t="shared" si="1"/>
        <v>2.1383999999999999</v>
      </c>
      <c r="K18" s="55"/>
      <c r="L18" s="55"/>
      <c r="M18" s="55"/>
      <c r="N18" s="55"/>
      <c r="O18" s="55"/>
      <c r="P18" s="55"/>
      <c r="Q18" s="55">
        <f t="shared" si="1"/>
        <v>1.7819999999999998</v>
      </c>
      <c r="R18" s="55">
        <f t="shared" si="1"/>
        <v>2.1383999999999999</v>
      </c>
      <c r="S18" s="55"/>
      <c r="T18" s="55">
        <f t="shared" si="1"/>
        <v>1.7819999999999998</v>
      </c>
    </row>
    <row r="19" spans="1:20" ht="25" customHeight="1" x14ac:dyDescent="0.35">
      <c r="A19" s="15">
        <v>9</v>
      </c>
      <c r="B19" s="67">
        <v>190402100012</v>
      </c>
      <c r="C19" s="68">
        <v>44.166666666666664</v>
      </c>
      <c r="D19" s="39"/>
      <c r="E19" s="68">
        <v>36.25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190402100013</v>
      </c>
      <c r="C20" s="68">
        <v>44.166666666666664</v>
      </c>
      <c r="D20" s="39"/>
      <c r="E20" s="68">
        <v>13.750000000000002</v>
      </c>
      <c r="F20" s="39"/>
    </row>
    <row r="21" spans="1:20" ht="25" customHeight="1" x14ac:dyDescent="0.35">
      <c r="A21" s="15">
        <v>11</v>
      </c>
      <c r="B21" s="67">
        <v>190402100014</v>
      </c>
      <c r="C21" s="68">
        <v>46.666666666666664</v>
      </c>
      <c r="D21" s="39"/>
      <c r="E21" s="68">
        <v>13.750000000000002</v>
      </c>
      <c r="F21" s="58"/>
    </row>
    <row r="22" spans="1:20" ht="25" customHeight="1" x14ac:dyDescent="0.35">
      <c r="A22" s="15">
        <v>12</v>
      </c>
      <c r="B22" s="67">
        <v>190402100015</v>
      </c>
      <c r="C22" s="68">
        <v>33.333333333333329</v>
      </c>
      <c r="D22" s="39"/>
      <c r="E22" s="68">
        <v>20</v>
      </c>
      <c r="F22" s="58"/>
    </row>
    <row r="23" spans="1:20" ht="25" customHeight="1" x14ac:dyDescent="0.35">
      <c r="A23" s="15">
        <v>13</v>
      </c>
      <c r="B23" s="67">
        <v>190402100016</v>
      </c>
      <c r="C23" s="68">
        <v>35</v>
      </c>
      <c r="D23" s="39"/>
      <c r="E23" s="68">
        <v>31.25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190402100017</v>
      </c>
      <c r="C24" s="68">
        <v>44.166666666666664</v>
      </c>
      <c r="D24" s="39"/>
      <c r="E24" s="68">
        <v>30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190402100018</v>
      </c>
      <c r="C25" s="68">
        <v>34.166666666666664</v>
      </c>
      <c r="D25" s="39"/>
      <c r="E25" s="68">
        <v>18.75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190402100019</v>
      </c>
      <c r="C26" s="68">
        <v>41.666666666666671</v>
      </c>
      <c r="D26" s="39"/>
      <c r="E26" s="68">
        <v>28.749999999999996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190402100020</v>
      </c>
      <c r="C27" s="68">
        <v>39.166666666666664</v>
      </c>
      <c r="D27" s="39"/>
      <c r="E27" s="68">
        <v>21.25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190402100021</v>
      </c>
      <c r="C28" s="68">
        <v>39.166666666666664</v>
      </c>
      <c r="D28" s="62"/>
      <c r="E28" s="68">
        <v>17.5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190402100022</v>
      </c>
      <c r="C29" s="68">
        <v>40.833333333333336</v>
      </c>
      <c r="D29" s="39"/>
      <c r="E29" s="68">
        <v>25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190402100023</v>
      </c>
      <c r="C30" s="68">
        <v>45</v>
      </c>
      <c r="D30" s="39"/>
      <c r="E30" s="68">
        <v>10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190402100025</v>
      </c>
      <c r="C31" s="68">
        <v>40</v>
      </c>
      <c r="D31" s="39"/>
      <c r="E31" s="68">
        <v>30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190402100026</v>
      </c>
      <c r="C32" s="68">
        <v>39.166666666666664</v>
      </c>
      <c r="D32" s="39"/>
      <c r="E32" s="68">
        <v>18.75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190402100027</v>
      </c>
      <c r="C33" s="68">
        <v>34.166666666666664</v>
      </c>
      <c r="D33" s="39"/>
      <c r="E33" s="68">
        <v>38.75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190402100028</v>
      </c>
      <c r="C34" s="68">
        <v>39.166666666666664</v>
      </c>
      <c r="D34" s="39"/>
      <c r="E34" s="68">
        <v>6.25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190402100029</v>
      </c>
      <c r="C35" s="68">
        <v>35.833333333333336</v>
      </c>
      <c r="D35" s="39"/>
      <c r="E35" s="68">
        <v>20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190402100030</v>
      </c>
      <c r="C36" s="68">
        <v>36.666666666666664</v>
      </c>
      <c r="D36" s="39"/>
      <c r="E36" s="68">
        <v>27.500000000000004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190402100031</v>
      </c>
      <c r="C37" s="68">
        <v>40</v>
      </c>
      <c r="D37" s="39"/>
      <c r="E37" s="68">
        <v>15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190402100032</v>
      </c>
      <c r="C38" s="68">
        <v>37.5</v>
      </c>
      <c r="D38" s="39"/>
      <c r="E38" s="68">
        <v>18.75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190402100033</v>
      </c>
      <c r="C39" s="68">
        <v>42.5</v>
      </c>
      <c r="D39" s="39"/>
      <c r="E39" s="68">
        <v>16.25</v>
      </c>
      <c r="F39" s="58"/>
    </row>
    <row r="40" spans="1:21" ht="25" customHeight="1" x14ac:dyDescent="0.35">
      <c r="A40" s="15">
        <v>30</v>
      </c>
      <c r="B40" s="67">
        <v>190402100034</v>
      </c>
      <c r="C40" s="68">
        <v>39.166666666666664</v>
      </c>
      <c r="D40" s="39"/>
      <c r="E40" s="68">
        <v>0</v>
      </c>
      <c r="F40" s="58"/>
    </row>
    <row r="41" spans="1:21" ht="25" customHeight="1" x14ac:dyDescent="0.35">
      <c r="A41" s="15">
        <v>31</v>
      </c>
      <c r="B41" s="67">
        <v>190402100035</v>
      </c>
      <c r="C41" s="68">
        <v>36.666666666666664</v>
      </c>
      <c r="D41" s="39"/>
      <c r="E41" s="68">
        <v>30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190402100036</v>
      </c>
      <c r="C42" s="68">
        <v>46.666666666666664</v>
      </c>
      <c r="D42" s="39"/>
      <c r="E42" s="68">
        <v>31.25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190402100037</v>
      </c>
      <c r="C43" s="68">
        <v>42.5</v>
      </c>
      <c r="D43" s="39"/>
      <c r="E43" s="68">
        <v>35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190402100038</v>
      </c>
      <c r="C44" s="68">
        <v>33.333333333333329</v>
      </c>
      <c r="D44" s="39"/>
      <c r="E44" s="68">
        <v>26.25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190402100039</v>
      </c>
      <c r="C45" s="68">
        <v>42.5</v>
      </c>
      <c r="D45" s="39"/>
      <c r="E45" s="68">
        <v>21.25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>
        <v>190402100040</v>
      </c>
      <c r="C46" s="68">
        <v>38.333333333333336</v>
      </c>
      <c r="D46" s="39"/>
      <c r="E46" s="68">
        <v>23.75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>
        <v>190402100041</v>
      </c>
      <c r="C47" s="68">
        <v>36.666666666666664</v>
      </c>
      <c r="D47" s="39"/>
      <c r="E47" s="68">
        <v>31.25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>
        <v>190402100042</v>
      </c>
      <c r="C48" s="68">
        <v>40</v>
      </c>
      <c r="D48" s="39"/>
      <c r="E48" s="68">
        <v>27.500000000000004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>
        <v>190402100044</v>
      </c>
      <c r="C49" s="68">
        <v>40.833333333333336</v>
      </c>
      <c r="D49" s="39"/>
      <c r="E49" s="68">
        <v>30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>
        <v>190402100045</v>
      </c>
      <c r="C50" s="68">
        <v>44.166666666666664</v>
      </c>
      <c r="D50" s="39"/>
      <c r="E50" s="68">
        <v>21.25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>
        <v>190402100046</v>
      </c>
      <c r="C51" s="68">
        <v>46.666666666666664</v>
      </c>
      <c r="D51" s="39"/>
      <c r="E51" s="68">
        <v>16.25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>
        <v>190402100047</v>
      </c>
      <c r="C52" s="68">
        <v>44.166666666666664</v>
      </c>
      <c r="D52" s="39"/>
      <c r="E52" s="68">
        <v>26.25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>
        <v>190402100048</v>
      </c>
      <c r="C53" s="68">
        <v>43.333333333333336</v>
      </c>
      <c r="D53" s="39"/>
      <c r="E53" s="68">
        <v>23.75</v>
      </c>
      <c r="F53" s="58"/>
    </row>
    <row r="54" spans="1:20" ht="25" customHeight="1" x14ac:dyDescent="0.35">
      <c r="A54" s="15">
        <v>44</v>
      </c>
      <c r="B54" s="67">
        <v>190402100049</v>
      </c>
      <c r="C54" s="68">
        <v>40</v>
      </c>
      <c r="D54" s="39"/>
      <c r="E54" s="68">
        <v>28.749999999999996</v>
      </c>
      <c r="F54" s="58"/>
    </row>
    <row r="55" spans="1:20" ht="25" customHeight="1" x14ac:dyDescent="0.45">
      <c r="A55" s="15">
        <v>45</v>
      </c>
      <c r="B55" s="67">
        <v>190402100050</v>
      </c>
      <c r="C55" s="68">
        <v>39.166666666666664</v>
      </c>
      <c r="D55" s="62"/>
      <c r="E55" s="68">
        <v>28.749999999999996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>
        <v>190402100051</v>
      </c>
      <c r="C56" s="68">
        <v>43.333333333333336</v>
      </c>
      <c r="D56" s="62"/>
      <c r="E56" s="68">
        <v>12.5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>
        <v>190402100052</v>
      </c>
      <c r="C57" s="68">
        <v>40.833333333333336</v>
      </c>
      <c r="D57" s="39"/>
      <c r="E57" s="68">
        <v>22.5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6" zoomScaleNormal="56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147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148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95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190402100004</v>
      </c>
      <c r="C11" s="39">
        <v>38.571428571428577</v>
      </c>
      <c r="D11" s="39">
        <f>COUNTIF(C11:C85,"&gt;="&amp;D10)</f>
        <v>19</v>
      </c>
      <c r="E11" s="39">
        <v>36.25</v>
      </c>
      <c r="F11" s="40">
        <f>COUNTIF(E11:E85,"&gt;="&amp;F10)</f>
        <v>19</v>
      </c>
      <c r="G11" s="41" t="s">
        <v>46</v>
      </c>
      <c r="H11" s="72">
        <v>3</v>
      </c>
      <c r="I11" s="72">
        <v>3</v>
      </c>
      <c r="J11" s="72">
        <v>3</v>
      </c>
      <c r="L11" s="74"/>
      <c r="M11" s="74"/>
      <c r="N11" s="74"/>
      <c r="O11" s="74"/>
      <c r="P11" s="74">
        <v>2</v>
      </c>
      <c r="Q11" s="74">
        <v>3</v>
      </c>
      <c r="R11" s="72">
        <v>3</v>
      </c>
      <c r="S11" s="74">
        <v>2</v>
      </c>
      <c r="T11" s="74">
        <v>3</v>
      </c>
    </row>
    <row r="12" spans="1:21" ht="25" customHeight="1" x14ac:dyDescent="0.45">
      <c r="A12" s="15">
        <v>2</v>
      </c>
      <c r="B12" s="75">
        <v>190402100009</v>
      </c>
      <c r="C12" s="39">
        <v>36.428571428571423</v>
      </c>
      <c r="D12" s="46">
        <f>(D11/20)*100</f>
        <v>95</v>
      </c>
      <c r="E12" s="39">
        <v>38.125</v>
      </c>
      <c r="F12" s="47">
        <f>(F11/20)*100</f>
        <v>95</v>
      </c>
      <c r="G12" s="41" t="s">
        <v>47</v>
      </c>
      <c r="H12" s="72">
        <v>3</v>
      </c>
      <c r="I12" s="72">
        <v>3</v>
      </c>
      <c r="J12" s="72">
        <v>3</v>
      </c>
      <c r="K12" s="74"/>
      <c r="L12" s="53"/>
      <c r="M12" s="53"/>
      <c r="N12" s="53"/>
      <c r="O12" s="53"/>
      <c r="P12" s="53">
        <v>3</v>
      </c>
      <c r="Q12" s="74">
        <v>3</v>
      </c>
      <c r="R12" s="72">
        <v>3</v>
      </c>
      <c r="S12" s="53">
        <v>3</v>
      </c>
      <c r="T12" s="74">
        <v>3</v>
      </c>
    </row>
    <row r="13" spans="1:21" ht="25" customHeight="1" x14ac:dyDescent="0.45">
      <c r="A13" s="15">
        <v>3</v>
      </c>
      <c r="B13" s="75">
        <v>190402100010</v>
      </c>
      <c r="C13" s="39">
        <v>0.7142857142857143</v>
      </c>
      <c r="D13" s="39"/>
      <c r="E13" s="39">
        <v>0</v>
      </c>
      <c r="F13" s="49"/>
      <c r="G13" s="41" t="s">
        <v>48</v>
      </c>
      <c r="H13" s="72">
        <v>3</v>
      </c>
      <c r="I13" s="72">
        <v>3</v>
      </c>
      <c r="J13" s="72">
        <v>3</v>
      </c>
      <c r="K13" s="53"/>
      <c r="L13" s="53"/>
      <c r="M13" s="53"/>
      <c r="N13" s="53"/>
      <c r="O13" s="53"/>
      <c r="P13" s="53">
        <v>3</v>
      </c>
      <c r="Q13" s="53">
        <v>2</v>
      </c>
      <c r="R13" s="72">
        <v>3</v>
      </c>
      <c r="S13" s="53">
        <v>3</v>
      </c>
      <c r="T13" s="53">
        <v>2</v>
      </c>
    </row>
    <row r="14" spans="1:21" ht="25" customHeight="1" x14ac:dyDescent="0.45">
      <c r="A14" s="15">
        <v>4</v>
      </c>
      <c r="B14" s="75">
        <v>190402100013</v>
      </c>
      <c r="C14" s="39">
        <v>37.142857142857146</v>
      </c>
      <c r="D14" s="39"/>
      <c r="E14" s="39">
        <v>28.125</v>
      </c>
      <c r="F14" s="49"/>
      <c r="G14" s="41" t="s">
        <v>104</v>
      </c>
      <c r="H14" s="72">
        <v>3</v>
      </c>
      <c r="I14" s="72">
        <v>3</v>
      </c>
      <c r="J14" s="72">
        <v>3</v>
      </c>
      <c r="K14" s="53"/>
      <c r="L14" s="53"/>
      <c r="M14" s="53"/>
      <c r="N14" s="53"/>
      <c r="O14" s="53"/>
      <c r="P14" s="53">
        <v>3</v>
      </c>
      <c r="Q14" s="53">
        <v>3</v>
      </c>
      <c r="R14" s="72">
        <v>3</v>
      </c>
      <c r="S14" s="53">
        <v>3</v>
      </c>
      <c r="T14" s="53">
        <v>3</v>
      </c>
    </row>
    <row r="15" spans="1:21" ht="25" customHeight="1" x14ac:dyDescent="0.45">
      <c r="A15" s="15">
        <v>5</v>
      </c>
      <c r="B15" s="75">
        <v>190402100018</v>
      </c>
      <c r="C15" s="39">
        <v>37.142857142857146</v>
      </c>
      <c r="D15" s="39"/>
      <c r="E15" s="39">
        <v>30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190402100019</v>
      </c>
      <c r="C16" s="39">
        <v>37.142857142857146</v>
      </c>
      <c r="D16" s="39"/>
      <c r="E16" s="39">
        <v>37.5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190402100020</v>
      </c>
      <c r="C17" s="39">
        <v>30</v>
      </c>
      <c r="D17" s="39"/>
      <c r="E17" s="39">
        <v>28.749999999999996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>
        <f t="shared" si="0"/>
        <v>2.75</v>
      </c>
      <c r="Q17" s="51">
        <f t="shared" si="0"/>
        <v>2.75</v>
      </c>
      <c r="R17" s="51">
        <f t="shared" si="0"/>
        <v>3</v>
      </c>
      <c r="S17" s="51">
        <f t="shared" si="0"/>
        <v>2.75</v>
      </c>
      <c r="T17" s="51">
        <f t="shared" si="0"/>
        <v>2.75</v>
      </c>
    </row>
    <row r="18" spans="1:20" ht="38" customHeight="1" x14ac:dyDescent="0.45">
      <c r="A18" s="15">
        <v>8</v>
      </c>
      <c r="B18" s="75">
        <v>190402100026</v>
      </c>
      <c r="C18" s="39">
        <v>37.857142857142854</v>
      </c>
      <c r="D18" s="39"/>
      <c r="E18" s="39">
        <v>34.375</v>
      </c>
      <c r="F18" s="49"/>
      <c r="G18" s="54" t="s">
        <v>50</v>
      </c>
      <c r="H18" s="55">
        <f>(95*H17)/100</f>
        <v>2.85</v>
      </c>
      <c r="I18" s="55">
        <f t="shared" ref="I18:T18" si="1">(95*I17)/100</f>
        <v>2.85</v>
      </c>
      <c r="J18" s="55">
        <f t="shared" si="1"/>
        <v>2.85</v>
      </c>
      <c r="K18" s="55"/>
      <c r="L18" s="55"/>
      <c r="M18" s="55"/>
      <c r="N18" s="55"/>
      <c r="O18" s="55"/>
      <c r="P18" s="55">
        <f t="shared" si="1"/>
        <v>2.6124999999999998</v>
      </c>
      <c r="Q18" s="55">
        <f t="shared" si="1"/>
        <v>2.6124999999999998</v>
      </c>
      <c r="R18" s="55">
        <f t="shared" si="1"/>
        <v>2.85</v>
      </c>
      <c r="S18" s="55">
        <f t="shared" si="1"/>
        <v>2.6124999999999998</v>
      </c>
      <c r="T18" s="55">
        <f t="shared" si="1"/>
        <v>2.6124999999999998</v>
      </c>
    </row>
    <row r="19" spans="1:20" ht="25" customHeight="1" x14ac:dyDescent="0.45">
      <c r="A19" s="15">
        <v>9</v>
      </c>
      <c r="B19" s="75">
        <v>190402100027</v>
      </c>
      <c r="C19" s="39">
        <v>35.714285714285715</v>
      </c>
      <c r="D19" s="39"/>
      <c r="E19" s="39">
        <v>35.625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190402100028</v>
      </c>
      <c r="C20" s="39">
        <v>35</v>
      </c>
      <c r="D20" s="39"/>
      <c r="E20" s="39">
        <v>30.625000000000004</v>
      </c>
      <c r="F20" s="39"/>
    </row>
    <row r="21" spans="1:20" ht="25" customHeight="1" x14ac:dyDescent="0.45">
      <c r="A21" s="15">
        <v>11</v>
      </c>
      <c r="B21" s="75">
        <v>190402100030</v>
      </c>
      <c r="C21" s="39">
        <v>36.428571428571423</v>
      </c>
      <c r="D21" s="39"/>
      <c r="E21" s="39">
        <v>35.625</v>
      </c>
      <c r="F21" s="58"/>
    </row>
    <row r="22" spans="1:20" ht="25" customHeight="1" x14ac:dyDescent="0.45">
      <c r="A22" s="15">
        <v>12</v>
      </c>
      <c r="B22" s="75">
        <v>190402100031</v>
      </c>
      <c r="C22" s="39">
        <v>34.285714285714285</v>
      </c>
      <c r="D22" s="39"/>
      <c r="E22" s="39">
        <v>30</v>
      </c>
      <c r="F22" s="58"/>
    </row>
    <row r="23" spans="1:20" ht="25" customHeight="1" x14ac:dyDescent="0.45">
      <c r="A23" s="15">
        <v>13</v>
      </c>
      <c r="B23" s="75">
        <v>190402100036</v>
      </c>
      <c r="C23" s="39">
        <v>37.857142857142854</v>
      </c>
      <c r="D23" s="39"/>
      <c r="E23" s="39">
        <v>36.25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190402100037</v>
      </c>
      <c r="C24" s="39">
        <v>36.428571428571423</v>
      </c>
      <c r="D24" s="39"/>
      <c r="E24" s="39">
        <v>34.375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190402100038</v>
      </c>
      <c r="C25" s="39">
        <v>31.428571428571427</v>
      </c>
      <c r="D25" s="39"/>
      <c r="E25" s="39">
        <v>30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190402100039</v>
      </c>
      <c r="C26" s="39">
        <v>34.285714285714285</v>
      </c>
      <c r="D26" s="39"/>
      <c r="E26" s="39">
        <v>35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190402100046</v>
      </c>
      <c r="C27" s="39">
        <v>37.142857142857146</v>
      </c>
      <c r="D27" s="39"/>
      <c r="E27" s="39">
        <v>35.625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190402100047</v>
      </c>
      <c r="C28" s="39">
        <v>37.857142857142854</v>
      </c>
      <c r="D28" s="62"/>
      <c r="E28" s="39">
        <v>36.25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190402100049</v>
      </c>
      <c r="C29" s="39">
        <v>35.714285714285715</v>
      </c>
      <c r="D29" s="39"/>
      <c r="E29" s="39">
        <v>35.625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190402100051</v>
      </c>
      <c r="C30" s="39">
        <v>36.428571428571423</v>
      </c>
      <c r="D30" s="39"/>
      <c r="E30" s="39">
        <v>33.125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0" zoomScaleNormal="50" workbookViewId="0">
      <selection activeCell="T17" sqref="T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149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150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97.674418604651152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62.790697674418603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80.232558139534873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82">
        <v>190402100001</v>
      </c>
      <c r="C11" s="77">
        <v>37.777777777777779</v>
      </c>
      <c r="D11" s="39">
        <f>COUNTIF(C11:C85,"&gt;="&amp;D10)</f>
        <v>42</v>
      </c>
      <c r="E11" s="77">
        <v>33.636363636363633</v>
      </c>
      <c r="F11" s="40">
        <f>COUNTIF(E11:E85,"&gt;="&amp;F10)</f>
        <v>27</v>
      </c>
      <c r="G11" s="41" t="s">
        <v>46</v>
      </c>
      <c r="H11" s="72">
        <v>3</v>
      </c>
      <c r="I11" s="73"/>
      <c r="J11" s="74"/>
      <c r="L11" s="74"/>
      <c r="M11" s="74"/>
      <c r="N11" s="74"/>
      <c r="O11" s="74"/>
      <c r="P11" s="53">
        <v>3</v>
      </c>
      <c r="Q11" s="74"/>
      <c r="R11" s="53">
        <v>3</v>
      </c>
      <c r="S11" s="53">
        <v>3</v>
      </c>
      <c r="T11" s="53"/>
    </row>
    <row r="12" spans="1:21" ht="25" customHeight="1" x14ac:dyDescent="0.45">
      <c r="A12" s="15">
        <v>2</v>
      </c>
      <c r="B12" s="82">
        <v>190402100004</v>
      </c>
      <c r="C12" s="77">
        <v>33.333333333333329</v>
      </c>
      <c r="D12" s="46">
        <f>(D11/43)*100</f>
        <v>97.674418604651152</v>
      </c>
      <c r="E12" s="77">
        <v>31.818181818181817</v>
      </c>
      <c r="F12" s="47">
        <f>(F11/43)*100</f>
        <v>62.790697674418603</v>
      </c>
      <c r="G12" s="41" t="s">
        <v>47</v>
      </c>
      <c r="H12" s="51">
        <v>3</v>
      </c>
      <c r="I12" s="52"/>
      <c r="J12" s="53"/>
      <c r="K12" s="74"/>
      <c r="L12" s="53"/>
      <c r="M12" s="53"/>
      <c r="N12" s="53"/>
      <c r="O12" s="53"/>
      <c r="P12" s="53">
        <v>3</v>
      </c>
      <c r="Q12" s="53"/>
      <c r="R12" s="53">
        <v>3</v>
      </c>
      <c r="S12" s="53">
        <v>3</v>
      </c>
      <c r="T12" s="53"/>
    </row>
    <row r="13" spans="1:21" ht="25" customHeight="1" x14ac:dyDescent="0.45">
      <c r="A13" s="15">
        <v>3</v>
      </c>
      <c r="B13" s="82">
        <v>190402100005</v>
      </c>
      <c r="C13" s="77">
        <v>37.777777777777779</v>
      </c>
      <c r="D13" s="39"/>
      <c r="E13" s="77">
        <v>32.727272727272727</v>
      </c>
      <c r="F13" s="49"/>
      <c r="G13" s="41" t="s">
        <v>48</v>
      </c>
      <c r="H13" s="51">
        <v>3</v>
      </c>
      <c r="I13" s="53">
        <v>3</v>
      </c>
      <c r="J13" s="53">
        <v>3</v>
      </c>
      <c r="K13" s="53"/>
      <c r="L13" s="53"/>
      <c r="M13" s="53"/>
      <c r="N13" s="53"/>
      <c r="O13" s="53"/>
      <c r="P13" s="53">
        <v>3</v>
      </c>
      <c r="Q13" s="53"/>
      <c r="R13" s="53">
        <v>3</v>
      </c>
      <c r="S13" s="53">
        <v>3</v>
      </c>
      <c r="T13" s="53"/>
    </row>
    <row r="14" spans="1:21" ht="25" customHeight="1" x14ac:dyDescent="0.45">
      <c r="A14" s="15">
        <v>4</v>
      </c>
      <c r="B14" s="82">
        <v>190402100006</v>
      </c>
      <c r="C14" s="77">
        <v>36.666666666666664</v>
      </c>
      <c r="D14" s="39"/>
      <c r="E14" s="77">
        <v>30</v>
      </c>
      <c r="F14" s="49"/>
      <c r="G14" s="41" t="s">
        <v>104</v>
      </c>
      <c r="H14" s="51">
        <v>3</v>
      </c>
      <c r="I14" s="53">
        <v>3</v>
      </c>
      <c r="J14" s="53">
        <v>3</v>
      </c>
      <c r="K14" s="53"/>
      <c r="L14" s="53"/>
      <c r="M14" s="53"/>
      <c r="N14" s="53"/>
      <c r="O14" s="53">
        <v>3</v>
      </c>
      <c r="P14" s="53">
        <v>3</v>
      </c>
      <c r="Q14" s="53"/>
      <c r="R14" s="53">
        <v>3</v>
      </c>
      <c r="S14" s="53">
        <v>3</v>
      </c>
      <c r="T14" s="53"/>
    </row>
    <row r="15" spans="1:21" ht="25" customHeight="1" x14ac:dyDescent="0.45">
      <c r="A15" s="15">
        <v>5</v>
      </c>
      <c r="B15" s="82">
        <v>190402100008</v>
      </c>
      <c r="C15" s="77">
        <v>36.666666666666664</v>
      </c>
      <c r="D15" s="39"/>
      <c r="E15" s="77">
        <v>26.36363636363636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82">
        <v>190402100009</v>
      </c>
      <c r="C16" s="77">
        <v>37.777777777777779</v>
      </c>
      <c r="D16" s="39"/>
      <c r="E16" s="77">
        <v>31.818181818181817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82">
        <v>190402100011</v>
      </c>
      <c r="C17" s="77">
        <v>4.4444444444444446</v>
      </c>
      <c r="D17" s="39"/>
      <c r="E17" s="77">
        <v>6.3636363636363633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>
        <f t="shared" si="0"/>
        <v>3</v>
      </c>
      <c r="P17" s="51">
        <f t="shared" si="0"/>
        <v>3</v>
      </c>
      <c r="Q17" s="51"/>
      <c r="R17" s="51">
        <f t="shared" si="0"/>
        <v>3</v>
      </c>
      <c r="S17" s="51">
        <f t="shared" si="0"/>
        <v>3</v>
      </c>
      <c r="T17" s="51"/>
    </row>
    <row r="18" spans="1:20" ht="38" customHeight="1" x14ac:dyDescent="0.45">
      <c r="A18" s="15">
        <v>8</v>
      </c>
      <c r="B18" s="82">
        <v>190402100012</v>
      </c>
      <c r="C18" s="77">
        <v>33.333333333333329</v>
      </c>
      <c r="D18" s="39"/>
      <c r="E18" s="77">
        <v>30</v>
      </c>
      <c r="F18" s="49"/>
      <c r="G18" s="54" t="s">
        <v>50</v>
      </c>
      <c r="H18" s="55">
        <f>(80.23*H17)/100</f>
        <v>2.4068999999999998</v>
      </c>
      <c r="I18" s="55">
        <f t="shared" ref="I18:T18" si="1">(80.23*I17)/100</f>
        <v>2.4068999999999998</v>
      </c>
      <c r="J18" s="55">
        <f t="shared" si="1"/>
        <v>2.4068999999999998</v>
      </c>
      <c r="K18" s="55"/>
      <c r="L18" s="55"/>
      <c r="M18" s="55"/>
      <c r="N18" s="55"/>
      <c r="O18" s="55">
        <f t="shared" si="1"/>
        <v>2.4068999999999998</v>
      </c>
      <c r="P18" s="55">
        <f t="shared" si="1"/>
        <v>2.4068999999999998</v>
      </c>
      <c r="Q18" s="55"/>
      <c r="R18" s="55">
        <f t="shared" si="1"/>
        <v>2.4068999999999998</v>
      </c>
      <c r="S18" s="55">
        <f t="shared" si="1"/>
        <v>2.4068999999999998</v>
      </c>
      <c r="T18" s="55"/>
    </row>
    <row r="19" spans="1:20" ht="25" customHeight="1" x14ac:dyDescent="0.45">
      <c r="A19" s="15">
        <v>9</v>
      </c>
      <c r="B19" s="82">
        <v>190402100013</v>
      </c>
      <c r="C19" s="77">
        <v>27.777777777777779</v>
      </c>
      <c r="D19" s="39"/>
      <c r="E19" s="77">
        <v>18.181818181818183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82">
        <v>190402100015</v>
      </c>
      <c r="C20" s="77">
        <v>35.555555555555557</v>
      </c>
      <c r="D20" s="39"/>
      <c r="E20" s="77">
        <v>22.727272727272727</v>
      </c>
      <c r="F20" s="39"/>
    </row>
    <row r="21" spans="1:20" ht="25" customHeight="1" x14ac:dyDescent="0.45">
      <c r="A21" s="15">
        <v>11</v>
      </c>
      <c r="B21" s="82">
        <v>190402100016</v>
      </c>
      <c r="C21" s="77">
        <v>36.666666666666664</v>
      </c>
      <c r="D21" s="39"/>
      <c r="E21" s="77">
        <v>27.27272727272727</v>
      </c>
      <c r="F21" s="58"/>
    </row>
    <row r="22" spans="1:20" ht="25" customHeight="1" x14ac:dyDescent="0.45">
      <c r="A22" s="15">
        <v>12</v>
      </c>
      <c r="B22" s="82">
        <v>190402100017</v>
      </c>
      <c r="C22" s="77">
        <v>38.888888888888893</v>
      </c>
      <c r="D22" s="39"/>
      <c r="E22" s="77">
        <v>20.909090909090907</v>
      </c>
      <c r="F22" s="58"/>
    </row>
    <row r="23" spans="1:20" ht="25" customHeight="1" x14ac:dyDescent="0.45">
      <c r="A23" s="15">
        <v>13</v>
      </c>
      <c r="B23" s="82">
        <v>190402100018</v>
      </c>
      <c r="C23" s="77">
        <v>34.444444444444443</v>
      </c>
      <c r="D23" s="39"/>
      <c r="E23" s="77">
        <v>21.818181818181817</v>
      </c>
      <c r="F23" s="58"/>
      <c r="J23" s="30"/>
      <c r="K23" s="30"/>
    </row>
    <row r="24" spans="1:20" ht="31.5" customHeight="1" x14ac:dyDescent="0.45">
      <c r="A24" s="15">
        <v>14</v>
      </c>
      <c r="B24" s="82">
        <v>190402100019</v>
      </c>
      <c r="C24" s="77">
        <v>35.555555555555557</v>
      </c>
      <c r="D24" s="39"/>
      <c r="E24" s="77">
        <v>35.454545454545453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82">
        <v>190402100020</v>
      </c>
      <c r="C25" s="77">
        <v>27.777777777777779</v>
      </c>
      <c r="D25" s="39"/>
      <c r="E25" s="77">
        <v>24.545454545454547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82">
        <v>190402100021</v>
      </c>
      <c r="C26" s="77">
        <v>34.444444444444443</v>
      </c>
      <c r="D26" s="39"/>
      <c r="E26" s="77">
        <v>30.909090909090907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82">
        <v>190402100022</v>
      </c>
      <c r="C27" s="77">
        <v>34.444444444444443</v>
      </c>
      <c r="D27" s="39"/>
      <c r="E27" s="77">
        <v>27.27272727272727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82">
        <v>190402100023</v>
      </c>
      <c r="C28" s="77">
        <v>41.111111111111107</v>
      </c>
      <c r="D28" s="62"/>
      <c r="E28" s="77">
        <v>29.09090909090909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82">
        <v>190402100025</v>
      </c>
      <c r="C29" s="77">
        <v>38.888888888888893</v>
      </c>
      <c r="D29" s="39"/>
      <c r="E29" s="77">
        <v>30.909090909090907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82">
        <v>190402100026</v>
      </c>
      <c r="C30" s="77">
        <v>33.333333333333329</v>
      </c>
      <c r="D30" s="39"/>
      <c r="E30" s="77">
        <v>24.545454545454547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82">
        <v>190402100027</v>
      </c>
      <c r="C31" s="77">
        <v>32.222222222222221</v>
      </c>
      <c r="D31" s="39"/>
      <c r="E31" s="77">
        <v>24.545454545454547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82">
        <v>190402100028</v>
      </c>
      <c r="C32" s="77">
        <v>30</v>
      </c>
      <c r="D32" s="39"/>
      <c r="E32" s="77">
        <v>20.909090909090907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82">
        <v>190402100030</v>
      </c>
      <c r="C33" s="77">
        <v>32.222222222222221</v>
      </c>
      <c r="D33" s="39"/>
      <c r="E33" s="77">
        <v>35.454545454545453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82">
        <v>190402100031</v>
      </c>
      <c r="C34" s="77">
        <v>32.222222222222221</v>
      </c>
      <c r="D34" s="39"/>
      <c r="E34" s="77">
        <v>24.545454545454547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82">
        <v>190402100032</v>
      </c>
      <c r="C35" s="77">
        <v>33.333333333333329</v>
      </c>
      <c r="D35" s="39"/>
      <c r="E35" s="77">
        <v>29.09090909090909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82">
        <v>190402100033</v>
      </c>
      <c r="C36" s="77">
        <v>35.555555555555557</v>
      </c>
      <c r="D36" s="39"/>
      <c r="E36" s="77">
        <v>24.545454545454547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82">
        <v>190402100035</v>
      </c>
      <c r="C37" s="77">
        <v>35.555555555555557</v>
      </c>
      <c r="D37" s="39"/>
      <c r="E37" s="77">
        <v>30.909090909090907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82">
        <v>190402100036</v>
      </c>
      <c r="C38" s="77">
        <v>42.222222222222221</v>
      </c>
      <c r="D38" s="39"/>
      <c r="E38" s="77">
        <v>33.636363636363633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82">
        <v>190402100037</v>
      </c>
      <c r="C39" s="77">
        <v>41.111111111111107</v>
      </c>
      <c r="D39" s="39"/>
      <c r="E39" s="77">
        <v>31.818181818181817</v>
      </c>
      <c r="F39" s="58"/>
    </row>
    <row r="40" spans="1:21" ht="25" customHeight="1" x14ac:dyDescent="0.45">
      <c r="A40" s="15">
        <v>30</v>
      </c>
      <c r="B40" s="82">
        <v>190402100038</v>
      </c>
      <c r="C40" s="77">
        <v>36.666666666666664</v>
      </c>
      <c r="D40" s="39"/>
      <c r="E40" s="77">
        <v>28.18181818181818</v>
      </c>
      <c r="F40" s="58"/>
    </row>
    <row r="41" spans="1:21" ht="25" customHeight="1" x14ac:dyDescent="0.45">
      <c r="A41" s="15">
        <v>31</v>
      </c>
      <c r="B41" s="82">
        <v>190402100039</v>
      </c>
      <c r="C41" s="77">
        <v>35.555555555555557</v>
      </c>
      <c r="D41" s="39"/>
      <c r="E41" s="77">
        <v>18.181818181818183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82">
        <v>190402100040</v>
      </c>
      <c r="C42" s="77">
        <v>32.222222222222221</v>
      </c>
      <c r="D42" s="39"/>
      <c r="E42" s="77">
        <v>31.818181818181817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82">
        <v>190402100041</v>
      </c>
      <c r="C43" s="77">
        <v>36.666666666666664</v>
      </c>
      <c r="D43" s="39"/>
      <c r="E43" s="77">
        <v>30.909090909090907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82">
        <v>190402100042</v>
      </c>
      <c r="C44" s="77">
        <v>34.444444444444443</v>
      </c>
      <c r="D44" s="39"/>
      <c r="E44" s="77">
        <v>33.636363636363633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82">
        <v>190402100044</v>
      </c>
      <c r="C45" s="77">
        <v>33.333333333333329</v>
      </c>
      <c r="D45" s="39"/>
      <c r="E45" s="77">
        <v>31.818181818181817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82">
        <v>190402100045</v>
      </c>
      <c r="C46" s="77">
        <v>40</v>
      </c>
      <c r="D46" s="39"/>
      <c r="E46" s="77">
        <v>34.545454545454547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82">
        <v>190402100046</v>
      </c>
      <c r="C47" s="77">
        <v>36.666666666666664</v>
      </c>
      <c r="D47" s="39"/>
      <c r="E47" s="77">
        <v>30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82">
        <v>190402100047</v>
      </c>
      <c r="C48" s="77">
        <v>37.777777777777779</v>
      </c>
      <c r="D48" s="39"/>
      <c r="E48" s="77">
        <v>27.27272727272727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82">
        <v>190402100048</v>
      </c>
      <c r="C49" s="77">
        <v>32.222222222222221</v>
      </c>
      <c r="D49" s="39"/>
      <c r="E49" s="77">
        <v>30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82">
        <v>190402100049</v>
      </c>
      <c r="C50" s="77">
        <v>35.555555555555557</v>
      </c>
      <c r="D50" s="39"/>
      <c r="E50" s="77">
        <v>34.545454545454547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82">
        <v>190402100050</v>
      </c>
      <c r="C51" s="77">
        <v>35.555555555555557</v>
      </c>
      <c r="D51" s="39"/>
      <c r="E51" s="77">
        <v>31.818181818181817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82">
        <v>190402100051</v>
      </c>
      <c r="C52" s="77">
        <v>35.555555555555557</v>
      </c>
      <c r="D52" s="39"/>
      <c r="E52" s="77">
        <v>29.09090909090909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82">
        <v>190402100052</v>
      </c>
      <c r="C53" s="77">
        <v>35.555555555555557</v>
      </c>
      <c r="D53" s="39"/>
      <c r="E53" s="77">
        <v>30.909090909090907</v>
      </c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3" zoomScaleNormal="53" workbookViewId="0">
      <selection activeCell="N17" sqref="N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151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152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71.428571428571431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85.714285714285722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69">
        <v>190402100006</v>
      </c>
      <c r="C11" s="69">
        <v>34.444444444444443</v>
      </c>
      <c r="D11" s="39">
        <f>COUNTIF(C11:C85,"&gt;="&amp;D10)</f>
        <v>14</v>
      </c>
      <c r="E11" s="69">
        <v>30.909090909090907</v>
      </c>
      <c r="F11" s="40">
        <f>COUNTIF(E11:E85,"&gt;="&amp;F10)</f>
        <v>10</v>
      </c>
      <c r="G11" s="41" t="s">
        <v>46</v>
      </c>
      <c r="H11" s="72">
        <v>3</v>
      </c>
      <c r="I11" s="73">
        <v>2</v>
      </c>
      <c r="J11" s="74"/>
      <c r="L11" s="74">
        <v>2</v>
      </c>
      <c r="M11" s="74"/>
      <c r="N11" s="74"/>
      <c r="O11" s="74"/>
      <c r="P11" s="74">
        <v>3</v>
      </c>
      <c r="Q11" s="74"/>
      <c r="R11" s="74">
        <v>3</v>
      </c>
      <c r="S11" s="74">
        <v>3</v>
      </c>
      <c r="T11" s="74"/>
    </row>
    <row r="12" spans="1:21" ht="25" customHeight="1" x14ac:dyDescent="0.45">
      <c r="A12" s="15">
        <v>2</v>
      </c>
      <c r="B12" s="69">
        <v>190402100011</v>
      </c>
      <c r="C12" s="69">
        <v>36.666666666666664</v>
      </c>
      <c r="D12" s="46">
        <f>(D11/14)*100</f>
        <v>100</v>
      </c>
      <c r="E12" s="69">
        <v>27.27272727272727</v>
      </c>
      <c r="F12" s="47">
        <f>(F11/14)*100</f>
        <v>71.428571428571431</v>
      </c>
      <c r="G12" s="41" t="s">
        <v>47</v>
      </c>
      <c r="H12" s="51">
        <v>3</v>
      </c>
      <c r="I12" s="52">
        <v>2</v>
      </c>
      <c r="J12" s="53"/>
      <c r="K12" s="74">
        <v>2</v>
      </c>
      <c r="L12" s="53">
        <v>3</v>
      </c>
      <c r="M12" s="53"/>
      <c r="N12" s="53"/>
      <c r="O12" s="53"/>
      <c r="P12" s="53"/>
      <c r="Q12" s="53">
        <v>2</v>
      </c>
      <c r="R12" s="53">
        <v>3</v>
      </c>
      <c r="S12" s="53"/>
      <c r="T12" s="53">
        <v>2</v>
      </c>
    </row>
    <row r="13" spans="1:21" ht="25" customHeight="1" x14ac:dyDescent="0.45">
      <c r="A13" s="15">
        <v>3</v>
      </c>
      <c r="B13" s="69">
        <v>190402100014</v>
      </c>
      <c r="C13" s="69">
        <v>37.777777777777779</v>
      </c>
      <c r="D13" s="39"/>
      <c r="E13" s="69">
        <v>38.181818181818187</v>
      </c>
      <c r="F13" s="49"/>
      <c r="G13" s="41" t="s">
        <v>48</v>
      </c>
      <c r="H13" s="51">
        <v>2</v>
      </c>
      <c r="I13" s="52">
        <v>3</v>
      </c>
      <c r="J13" s="53"/>
      <c r="K13" s="53">
        <v>3</v>
      </c>
      <c r="L13" s="53"/>
      <c r="M13" s="53"/>
      <c r="N13" s="53"/>
      <c r="O13" s="53"/>
      <c r="P13" s="53">
        <v>2</v>
      </c>
      <c r="Q13" s="53"/>
      <c r="R13" s="53">
        <v>2</v>
      </c>
      <c r="S13" s="53">
        <v>2</v>
      </c>
      <c r="T13" s="53"/>
    </row>
    <row r="14" spans="1:21" ht="25" customHeight="1" x14ac:dyDescent="0.45">
      <c r="A14" s="15">
        <v>4</v>
      </c>
      <c r="B14" s="69">
        <v>190402100019</v>
      </c>
      <c r="C14" s="69">
        <v>33.333333333333329</v>
      </c>
      <c r="D14" s="39"/>
      <c r="E14" s="69">
        <v>30</v>
      </c>
      <c r="F14" s="49"/>
      <c r="G14" s="41" t="s">
        <v>104</v>
      </c>
      <c r="H14" s="51">
        <v>3</v>
      </c>
      <c r="I14" s="52">
        <v>3</v>
      </c>
      <c r="J14" s="53"/>
      <c r="K14" s="53"/>
      <c r="L14" s="53"/>
      <c r="M14" s="53"/>
      <c r="N14" s="53"/>
      <c r="O14" s="53"/>
      <c r="P14" s="53"/>
      <c r="Q14" s="53">
        <v>3</v>
      </c>
      <c r="R14" s="53">
        <v>3</v>
      </c>
      <c r="S14" s="53"/>
      <c r="T14" s="53">
        <v>3</v>
      </c>
    </row>
    <row r="15" spans="1:21" ht="25" customHeight="1" x14ac:dyDescent="0.45">
      <c r="A15" s="15">
        <v>5</v>
      </c>
      <c r="B15" s="69">
        <v>190402100025</v>
      </c>
      <c r="C15" s="69">
        <v>37.777777777777779</v>
      </c>
      <c r="D15" s="39"/>
      <c r="E15" s="69">
        <v>29.09090909090909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69">
        <v>190402100029</v>
      </c>
      <c r="C16" s="69">
        <v>34.444444444444443</v>
      </c>
      <c r="D16" s="39"/>
      <c r="E16" s="69">
        <v>25.454545454545453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69">
        <v>190402100030</v>
      </c>
      <c r="C17" s="69">
        <v>36.666666666666664</v>
      </c>
      <c r="D17" s="39"/>
      <c r="E17" s="69">
        <v>28.18181818181818</v>
      </c>
      <c r="F17" s="49"/>
      <c r="G17" s="50" t="s">
        <v>49</v>
      </c>
      <c r="H17" s="51">
        <f>AVERAGE(H11:H16)</f>
        <v>2.75</v>
      </c>
      <c r="I17" s="51">
        <f t="shared" ref="I17:T17" si="0">AVERAGE(I11:I16)</f>
        <v>2.5</v>
      </c>
      <c r="J17" s="51"/>
      <c r="K17" s="51">
        <f t="shared" si="0"/>
        <v>2.5</v>
      </c>
      <c r="L17" s="51">
        <f t="shared" si="0"/>
        <v>2.5</v>
      </c>
      <c r="M17" s="51"/>
      <c r="N17" s="51"/>
      <c r="O17" s="51"/>
      <c r="P17" s="51">
        <f t="shared" si="0"/>
        <v>2.5</v>
      </c>
      <c r="Q17" s="51">
        <f t="shared" si="0"/>
        <v>2.5</v>
      </c>
      <c r="R17" s="51">
        <f t="shared" si="0"/>
        <v>2.75</v>
      </c>
      <c r="S17" s="51">
        <f t="shared" si="0"/>
        <v>2.5</v>
      </c>
      <c r="T17" s="51">
        <f t="shared" si="0"/>
        <v>2.5</v>
      </c>
    </row>
    <row r="18" spans="1:20" ht="38" customHeight="1" x14ac:dyDescent="0.45">
      <c r="A18" s="15">
        <v>8</v>
      </c>
      <c r="B18" s="69">
        <v>190402100032</v>
      </c>
      <c r="C18" s="69">
        <v>35.555555555555557</v>
      </c>
      <c r="D18" s="39"/>
      <c r="E18" s="69">
        <v>30.909090909090907</v>
      </c>
      <c r="F18" s="49"/>
      <c r="G18" s="54" t="s">
        <v>50</v>
      </c>
      <c r="H18" s="55">
        <f>(85.71*H17)/100</f>
        <v>2.3570249999999997</v>
      </c>
      <c r="I18" s="55">
        <f t="shared" ref="I18:T18" si="1">(85.71*I17)/100</f>
        <v>2.1427499999999999</v>
      </c>
      <c r="J18" s="55"/>
      <c r="K18" s="55">
        <f t="shared" si="1"/>
        <v>2.1427499999999999</v>
      </c>
      <c r="L18" s="55">
        <f t="shared" si="1"/>
        <v>2.1427499999999999</v>
      </c>
      <c r="M18" s="55"/>
      <c r="N18" s="55"/>
      <c r="O18" s="55"/>
      <c r="P18" s="55">
        <f t="shared" si="1"/>
        <v>2.1427499999999999</v>
      </c>
      <c r="Q18" s="55">
        <f t="shared" si="1"/>
        <v>2.1427499999999999</v>
      </c>
      <c r="R18" s="55">
        <f t="shared" si="1"/>
        <v>2.3570249999999997</v>
      </c>
      <c r="S18" s="55">
        <f t="shared" si="1"/>
        <v>2.1427499999999999</v>
      </c>
      <c r="T18" s="55">
        <f t="shared" si="1"/>
        <v>2.1427499999999999</v>
      </c>
    </row>
    <row r="19" spans="1:20" ht="25" customHeight="1" x14ac:dyDescent="0.45">
      <c r="A19" s="15">
        <v>9</v>
      </c>
      <c r="B19" s="69">
        <v>190402100033</v>
      </c>
      <c r="C19" s="69">
        <v>34.444444444444443</v>
      </c>
      <c r="D19" s="39"/>
      <c r="E19" s="69">
        <v>30.909090909090907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69">
        <v>190402100034</v>
      </c>
      <c r="C20" s="69">
        <v>36.666666666666664</v>
      </c>
      <c r="D20" s="39"/>
      <c r="E20" s="69">
        <v>34.545454545454547</v>
      </c>
      <c r="F20" s="39"/>
    </row>
    <row r="21" spans="1:20" ht="25" customHeight="1" x14ac:dyDescent="0.45">
      <c r="A21" s="15">
        <v>11</v>
      </c>
      <c r="B21" s="69">
        <v>190402100037</v>
      </c>
      <c r="C21" s="69">
        <v>41.111111111111107</v>
      </c>
      <c r="D21" s="39"/>
      <c r="E21" s="69">
        <v>36.363636363636367</v>
      </c>
      <c r="F21" s="58"/>
    </row>
    <row r="22" spans="1:20" ht="25" customHeight="1" x14ac:dyDescent="0.45">
      <c r="A22" s="15">
        <v>12</v>
      </c>
      <c r="B22" s="69">
        <v>190402100040</v>
      </c>
      <c r="C22" s="69">
        <v>36.666666666666664</v>
      </c>
      <c r="D22" s="39"/>
      <c r="E22" s="69">
        <v>27.27272727272727</v>
      </c>
      <c r="F22" s="58"/>
    </row>
    <row r="23" spans="1:20" ht="25" customHeight="1" x14ac:dyDescent="0.45">
      <c r="A23" s="15">
        <v>13</v>
      </c>
      <c r="B23" s="69">
        <v>190402100049</v>
      </c>
      <c r="C23" s="69">
        <v>37.777777777777779</v>
      </c>
      <c r="D23" s="39"/>
      <c r="E23" s="69">
        <v>30</v>
      </c>
      <c r="F23" s="58"/>
      <c r="J23" s="30"/>
      <c r="K23" s="30"/>
    </row>
    <row r="24" spans="1:20" ht="31.5" customHeight="1" x14ac:dyDescent="0.45">
      <c r="A24" s="15">
        <v>14</v>
      </c>
      <c r="B24" s="69">
        <v>190402100051</v>
      </c>
      <c r="C24" s="69">
        <v>37.777777777777779</v>
      </c>
      <c r="D24" s="39"/>
      <c r="E24" s="69">
        <v>25.454545454545453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3" zoomScale="53" zoomScaleNormal="53" workbookViewId="0">
      <selection activeCell="T17" sqref="T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153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154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78.723404255319153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76.59574468085107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77.659574468085111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82">
        <v>190402100001</v>
      </c>
      <c r="C11" s="77">
        <v>35.833333333333336</v>
      </c>
      <c r="D11" s="39">
        <f>COUNTIF(C11:C85,"&gt;="&amp;D10)</f>
        <v>37</v>
      </c>
      <c r="E11" s="77">
        <v>35</v>
      </c>
      <c r="F11" s="40">
        <f>COUNTIF(E11:E85,"&gt;="&amp;F10)</f>
        <v>36</v>
      </c>
      <c r="G11" s="41" t="s">
        <v>46</v>
      </c>
      <c r="H11" s="72">
        <v>3</v>
      </c>
      <c r="I11" s="73"/>
      <c r="J11" s="74"/>
      <c r="L11" s="74"/>
      <c r="M11" s="74"/>
      <c r="N11" s="74"/>
      <c r="O11" s="74"/>
      <c r="P11" s="74">
        <v>3</v>
      </c>
      <c r="Q11" s="74"/>
      <c r="R11" s="74">
        <v>3</v>
      </c>
      <c r="S11" s="74">
        <v>3</v>
      </c>
      <c r="T11" s="74"/>
    </row>
    <row r="12" spans="1:21" ht="25" customHeight="1" x14ac:dyDescent="0.45">
      <c r="A12" s="15">
        <v>2</v>
      </c>
      <c r="B12" s="82">
        <v>190402100004</v>
      </c>
      <c r="C12" s="77">
        <v>35.833333333333336</v>
      </c>
      <c r="D12" s="46">
        <f>(D11/47)*100</f>
        <v>78.723404255319153</v>
      </c>
      <c r="E12" s="77">
        <v>37.5</v>
      </c>
      <c r="F12" s="47">
        <f>(F11/47)*100</f>
        <v>76.59574468085107</v>
      </c>
      <c r="G12" s="41" t="s">
        <v>47</v>
      </c>
      <c r="H12" s="51">
        <v>3</v>
      </c>
      <c r="I12" s="52"/>
      <c r="J12" s="53"/>
      <c r="K12" s="74"/>
      <c r="L12" s="53"/>
      <c r="M12" s="53"/>
      <c r="N12" s="53"/>
      <c r="O12" s="53"/>
      <c r="P12" s="53">
        <v>3</v>
      </c>
      <c r="Q12" s="53"/>
      <c r="R12" s="53">
        <v>3</v>
      </c>
      <c r="S12" s="53">
        <v>3</v>
      </c>
      <c r="T12" s="53"/>
    </row>
    <row r="13" spans="1:21" ht="25" customHeight="1" x14ac:dyDescent="0.45">
      <c r="A13" s="15">
        <v>3</v>
      </c>
      <c r="B13" s="82">
        <v>190402100005</v>
      </c>
      <c r="C13" s="77">
        <v>35.833333333333336</v>
      </c>
      <c r="D13" s="39"/>
      <c r="E13" s="77">
        <v>36.25</v>
      </c>
      <c r="F13" s="49"/>
      <c r="G13" s="41" t="s">
        <v>48</v>
      </c>
      <c r="H13" s="51"/>
      <c r="I13" s="52">
        <v>3</v>
      </c>
      <c r="J13" s="53">
        <v>3</v>
      </c>
      <c r="K13" s="53"/>
      <c r="L13" s="53"/>
      <c r="M13" s="53"/>
      <c r="N13" s="53"/>
      <c r="O13" s="53"/>
      <c r="P13" s="53">
        <v>3</v>
      </c>
      <c r="Q13" s="53"/>
      <c r="R13" s="53">
        <v>3</v>
      </c>
      <c r="S13" s="53">
        <v>3</v>
      </c>
      <c r="T13" s="53"/>
    </row>
    <row r="14" spans="1:21" ht="25" customHeight="1" x14ac:dyDescent="0.45">
      <c r="A14" s="15">
        <v>4</v>
      </c>
      <c r="B14" s="82">
        <v>190402100006</v>
      </c>
      <c r="C14" s="77">
        <v>26.666666666666668</v>
      </c>
      <c r="D14" s="39"/>
      <c r="E14" s="77">
        <v>33.75</v>
      </c>
      <c r="F14" s="49"/>
      <c r="G14" s="50"/>
      <c r="H14" s="51"/>
      <c r="I14" s="52">
        <v>3</v>
      </c>
      <c r="J14" s="53"/>
      <c r="K14" s="53"/>
      <c r="L14" s="53"/>
      <c r="M14" s="53"/>
      <c r="N14" s="53"/>
      <c r="O14" s="53"/>
      <c r="P14" s="53"/>
      <c r="Q14" s="53"/>
      <c r="R14" s="53">
        <v>3</v>
      </c>
      <c r="S14" s="53"/>
      <c r="T14" s="53"/>
    </row>
    <row r="15" spans="1:21" ht="25" customHeight="1" x14ac:dyDescent="0.45">
      <c r="A15" s="15">
        <v>5</v>
      </c>
      <c r="B15" s="82">
        <v>190402100008</v>
      </c>
      <c r="C15" s="77">
        <v>36.666666666666664</v>
      </c>
      <c r="D15" s="39"/>
      <c r="E15" s="77">
        <v>32.5</v>
      </c>
      <c r="F15" s="49"/>
      <c r="G15" s="50"/>
      <c r="H15" s="51"/>
      <c r="I15" s="52">
        <v>3</v>
      </c>
      <c r="J15" s="53">
        <v>3</v>
      </c>
      <c r="K15" s="53"/>
      <c r="L15" s="53"/>
      <c r="M15" s="53"/>
      <c r="N15" s="53"/>
      <c r="O15" s="53"/>
      <c r="P15" s="53"/>
      <c r="Q15" s="53"/>
      <c r="R15" s="53">
        <v>3</v>
      </c>
      <c r="S15" s="53"/>
      <c r="T15" s="53"/>
    </row>
    <row r="16" spans="1:21" ht="25" customHeight="1" x14ac:dyDescent="0.45">
      <c r="A16" s="15">
        <v>6</v>
      </c>
      <c r="B16" s="82">
        <v>190402100009</v>
      </c>
      <c r="C16" s="77">
        <v>30</v>
      </c>
      <c r="D16" s="39"/>
      <c r="E16" s="77">
        <v>37.5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82">
        <v>190402100010</v>
      </c>
      <c r="C17" s="77">
        <v>27.500000000000004</v>
      </c>
      <c r="D17" s="39"/>
      <c r="E17" s="77">
        <v>20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>
        <f t="shared" si="0"/>
        <v>3</v>
      </c>
      <c r="Q17" s="51"/>
      <c r="R17" s="51">
        <f t="shared" si="0"/>
        <v>3</v>
      </c>
      <c r="S17" s="51">
        <f t="shared" si="0"/>
        <v>3</v>
      </c>
      <c r="T17" s="51"/>
    </row>
    <row r="18" spans="1:20" ht="38" customHeight="1" x14ac:dyDescent="0.45">
      <c r="A18" s="15">
        <v>8</v>
      </c>
      <c r="B18" s="82">
        <v>190402100011</v>
      </c>
      <c r="C18" s="77">
        <v>28.333333333333332</v>
      </c>
      <c r="D18" s="39"/>
      <c r="E18" s="77">
        <v>11.25</v>
      </c>
      <c r="F18" s="49"/>
      <c r="G18" s="54" t="s">
        <v>50</v>
      </c>
      <c r="H18" s="55">
        <f>(77.66*H17)/100</f>
        <v>2.3298000000000001</v>
      </c>
      <c r="I18" s="55">
        <f t="shared" ref="I18:T18" si="1">(77.66*I17)/100</f>
        <v>2.3298000000000001</v>
      </c>
      <c r="J18" s="55">
        <f t="shared" si="1"/>
        <v>2.3298000000000001</v>
      </c>
      <c r="K18" s="55"/>
      <c r="L18" s="55"/>
      <c r="M18" s="55"/>
      <c r="N18" s="55"/>
      <c r="O18" s="55"/>
      <c r="P18" s="55">
        <f t="shared" si="1"/>
        <v>2.3298000000000001</v>
      </c>
      <c r="Q18" s="55"/>
      <c r="R18" s="55">
        <f t="shared" si="1"/>
        <v>2.3298000000000001</v>
      </c>
      <c r="S18" s="55">
        <f t="shared" si="1"/>
        <v>2.3298000000000001</v>
      </c>
      <c r="T18" s="55"/>
    </row>
    <row r="19" spans="1:20" ht="25" customHeight="1" x14ac:dyDescent="0.45">
      <c r="A19" s="15">
        <v>9</v>
      </c>
      <c r="B19" s="82">
        <v>190402100012</v>
      </c>
      <c r="C19" s="77">
        <v>39.166666666666664</v>
      </c>
      <c r="D19" s="39"/>
      <c r="E19" s="77">
        <v>33.75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82">
        <v>190402100013</v>
      </c>
      <c r="C20" s="77">
        <v>30</v>
      </c>
      <c r="D20" s="39"/>
      <c r="E20" s="77">
        <v>13.750000000000002</v>
      </c>
      <c r="F20" s="39"/>
    </row>
    <row r="21" spans="1:20" ht="25" customHeight="1" x14ac:dyDescent="0.45">
      <c r="A21" s="15">
        <v>11</v>
      </c>
      <c r="B21" s="82">
        <v>190402100014</v>
      </c>
      <c r="C21" s="77">
        <v>30.833333333333336</v>
      </c>
      <c r="D21" s="39"/>
      <c r="E21" s="77">
        <v>16.25</v>
      </c>
      <c r="F21" s="58"/>
    </row>
    <row r="22" spans="1:20" ht="25" customHeight="1" x14ac:dyDescent="0.45">
      <c r="A22" s="15">
        <v>12</v>
      </c>
      <c r="B22" s="82">
        <v>190402100015</v>
      </c>
      <c r="C22" s="77">
        <v>24.166666666666668</v>
      </c>
      <c r="D22" s="39"/>
      <c r="E22" s="77">
        <v>23.75</v>
      </c>
      <c r="F22" s="58"/>
    </row>
    <row r="23" spans="1:20" ht="25" customHeight="1" x14ac:dyDescent="0.45">
      <c r="A23" s="15">
        <v>13</v>
      </c>
      <c r="B23" s="82">
        <v>190402100016</v>
      </c>
      <c r="C23" s="77">
        <v>36.666666666666664</v>
      </c>
      <c r="D23" s="39"/>
      <c r="E23" s="77">
        <v>30</v>
      </c>
      <c r="F23" s="58"/>
      <c r="J23" s="30"/>
      <c r="K23" s="30"/>
    </row>
    <row r="24" spans="1:20" ht="31.5" customHeight="1" x14ac:dyDescent="0.45">
      <c r="A24" s="15">
        <v>14</v>
      </c>
      <c r="B24" s="82">
        <v>190402100017</v>
      </c>
      <c r="C24" s="77">
        <v>30</v>
      </c>
      <c r="D24" s="39"/>
      <c r="E24" s="77">
        <v>20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82">
        <v>190402100018</v>
      </c>
      <c r="C25" s="77">
        <v>21.666666666666668</v>
      </c>
      <c r="D25" s="39"/>
      <c r="E25" s="77">
        <v>26.25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82">
        <v>190402100019</v>
      </c>
      <c r="C26" s="77">
        <v>25</v>
      </c>
      <c r="D26" s="39"/>
      <c r="E26" s="77">
        <v>36.25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82">
        <v>190402100020</v>
      </c>
      <c r="C27" s="77">
        <v>25</v>
      </c>
      <c r="D27" s="39"/>
      <c r="E27" s="77">
        <v>36.25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82">
        <v>190402100021</v>
      </c>
      <c r="C28" s="77">
        <v>31.666666666666664</v>
      </c>
      <c r="D28" s="62"/>
      <c r="E28" s="77">
        <v>35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82">
        <v>190402100022</v>
      </c>
      <c r="C29" s="77">
        <v>28.333333333333332</v>
      </c>
      <c r="D29" s="39"/>
      <c r="E29" s="77">
        <v>33.75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82">
        <v>190402100023</v>
      </c>
      <c r="C30" s="77">
        <v>30</v>
      </c>
      <c r="D30" s="39"/>
      <c r="E30" s="77">
        <v>36.25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82">
        <v>190402100025</v>
      </c>
      <c r="C31" s="77">
        <v>28.333333333333332</v>
      </c>
      <c r="D31" s="39"/>
      <c r="E31" s="77">
        <v>35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82">
        <v>190402100026</v>
      </c>
      <c r="C32" s="77">
        <v>34.166666666666664</v>
      </c>
      <c r="D32" s="39"/>
      <c r="E32" s="77">
        <v>31.25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82">
        <v>190402100027</v>
      </c>
      <c r="C33" s="77">
        <v>21.666666666666668</v>
      </c>
      <c r="D33" s="39"/>
      <c r="E33" s="77">
        <v>35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82">
        <v>190402100028</v>
      </c>
      <c r="C34" s="77">
        <v>32.5</v>
      </c>
      <c r="D34" s="39"/>
      <c r="E34" s="77">
        <v>21.25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82">
        <v>190402100029</v>
      </c>
      <c r="C35" s="77">
        <v>24.166666666666668</v>
      </c>
      <c r="D35" s="39"/>
      <c r="E35" s="77">
        <v>25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82">
        <v>190402100030</v>
      </c>
      <c r="C36" s="77">
        <v>23.333333333333332</v>
      </c>
      <c r="D36" s="39"/>
      <c r="E36" s="77">
        <v>36.25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82">
        <v>190402100031</v>
      </c>
      <c r="C37" s="77">
        <v>26.666666666666668</v>
      </c>
      <c r="D37" s="39"/>
      <c r="E37" s="77">
        <v>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82">
        <v>190402100032</v>
      </c>
      <c r="C38" s="77">
        <v>28.333333333333332</v>
      </c>
      <c r="D38" s="39"/>
      <c r="E38" s="77">
        <v>28.749999999999996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82">
        <v>190402100033</v>
      </c>
      <c r="C39" s="77">
        <v>31.666666666666664</v>
      </c>
      <c r="D39" s="39"/>
      <c r="E39" s="77">
        <v>28.749999999999996</v>
      </c>
      <c r="F39" s="58"/>
    </row>
    <row r="40" spans="1:21" ht="25" customHeight="1" x14ac:dyDescent="0.45">
      <c r="A40" s="15">
        <v>30</v>
      </c>
      <c r="B40" s="82">
        <v>190402100034</v>
      </c>
      <c r="C40" s="77">
        <v>27.500000000000004</v>
      </c>
      <c r="D40" s="39"/>
      <c r="E40" s="77">
        <v>32.5</v>
      </c>
      <c r="F40" s="58"/>
    </row>
    <row r="41" spans="1:21" ht="25" customHeight="1" x14ac:dyDescent="0.45">
      <c r="A41" s="15">
        <v>31</v>
      </c>
      <c r="B41" s="82">
        <v>190402100035</v>
      </c>
      <c r="C41" s="77">
        <v>29.166666666666668</v>
      </c>
      <c r="D41" s="39"/>
      <c r="E41" s="77">
        <v>37.5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82">
        <v>190402100036</v>
      </c>
      <c r="C42" s="77">
        <v>35</v>
      </c>
      <c r="D42" s="39"/>
      <c r="E42" s="77">
        <v>37.5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82">
        <v>190402100037</v>
      </c>
      <c r="C43" s="77">
        <v>30</v>
      </c>
      <c r="D43" s="39"/>
      <c r="E43" s="77">
        <v>38.75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82">
        <v>190402100038</v>
      </c>
      <c r="C44" s="77">
        <v>29.166666666666668</v>
      </c>
      <c r="D44" s="39"/>
      <c r="E44" s="77">
        <v>33.75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82">
        <v>190402100039</v>
      </c>
      <c r="C45" s="77">
        <v>36.666666666666664</v>
      </c>
      <c r="D45" s="39"/>
      <c r="E45" s="77">
        <v>37.5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82">
        <v>190402100040</v>
      </c>
      <c r="C46" s="77">
        <v>35</v>
      </c>
      <c r="D46" s="39"/>
      <c r="E46" s="77">
        <v>36.25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82">
        <v>190402100041</v>
      </c>
      <c r="C47" s="77">
        <v>30</v>
      </c>
      <c r="D47" s="39"/>
      <c r="E47" s="77">
        <v>35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82">
        <v>190402100042</v>
      </c>
      <c r="C48" s="77">
        <v>27.500000000000004</v>
      </c>
      <c r="D48" s="39"/>
      <c r="E48" s="77">
        <v>38.75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82">
        <v>190402100044</v>
      </c>
      <c r="C49" s="77">
        <v>33.333333333333329</v>
      </c>
      <c r="D49" s="39"/>
      <c r="E49" s="77">
        <v>40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82">
        <v>190402100045</v>
      </c>
      <c r="C50" s="77">
        <v>30</v>
      </c>
      <c r="D50" s="39"/>
      <c r="E50" s="77">
        <v>37.5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82">
        <v>190402100046</v>
      </c>
      <c r="C51" s="77">
        <v>29.166666666666668</v>
      </c>
      <c r="D51" s="39"/>
      <c r="E51" s="77">
        <v>33.75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82">
        <v>190402100047</v>
      </c>
      <c r="C52" s="77">
        <v>29.166666666666668</v>
      </c>
      <c r="D52" s="39"/>
      <c r="E52" s="77">
        <v>36.25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82">
        <v>190402100048</v>
      </c>
      <c r="C53" s="77">
        <v>24.166666666666668</v>
      </c>
      <c r="D53" s="39"/>
      <c r="E53" s="77">
        <v>36.25</v>
      </c>
      <c r="F53" s="58"/>
    </row>
    <row r="54" spans="1:20" ht="25" customHeight="1" x14ac:dyDescent="0.45">
      <c r="A54" s="15">
        <v>44</v>
      </c>
      <c r="B54" s="82">
        <v>190402100049</v>
      </c>
      <c r="C54" s="77">
        <v>29.166666666666668</v>
      </c>
      <c r="D54" s="39"/>
      <c r="E54" s="77">
        <v>38.75</v>
      </c>
      <c r="F54" s="58"/>
    </row>
    <row r="55" spans="1:20" ht="25" customHeight="1" x14ac:dyDescent="0.45">
      <c r="A55" s="15">
        <v>45</v>
      </c>
      <c r="B55" s="82">
        <v>190402100050</v>
      </c>
      <c r="C55" s="77">
        <v>32.5</v>
      </c>
      <c r="D55" s="62"/>
      <c r="E55" s="77">
        <v>21.25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82">
        <v>190402100051</v>
      </c>
      <c r="C56" s="77">
        <v>31.666666666666664</v>
      </c>
      <c r="D56" s="62"/>
      <c r="E56" s="77">
        <v>31.25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82">
        <v>190402100052</v>
      </c>
      <c r="C57" s="77">
        <v>31.666666666666664</v>
      </c>
      <c r="D57" s="39"/>
      <c r="E57" s="77">
        <v>32.5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2" zoomScaleNormal="52" workbookViewId="0">
      <selection activeCell="T21" sqref="T21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155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156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29.787234042553191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48.936170212765958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39.361702127659576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85" t="s">
        <v>53</v>
      </c>
      <c r="C11" s="85">
        <v>35</v>
      </c>
      <c r="D11" s="39">
        <f>COUNTIF(C11:C85,"&gt;="&amp;D10)</f>
        <v>14</v>
      </c>
      <c r="E11" s="85">
        <v>43.75</v>
      </c>
      <c r="F11" s="40">
        <f>COUNTIF(E11:E85,"&gt;="&amp;F10)</f>
        <v>23</v>
      </c>
      <c r="G11" s="41" t="s">
        <v>46</v>
      </c>
      <c r="H11" s="42">
        <v>2</v>
      </c>
      <c r="I11" s="42">
        <v>3</v>
      </c>
      <c r="J11" s="43">
        <v>3</v>
      </c>
      <c r="K11" s="43">
        <v>3</v>
      </c>
      <c r="L11" s="43">
        <v>2</v>
      </c>
      <c r="M11" s="43"/>
      <c r="N11" s="43"/>
      <c r="O11" s="43"/>
      <c r="P11" s="43">
        <v>2</v>
      </c>
      <c r="Q11" s="43">
        <v>3</v>
      </c>
      <c r="R11" s="43">
        <v>3</v>
      </c>
      <c r="S11" s="43">
        <v>2</v>
      </c>
      <c r="T11" s="43">
        <v>3</v>
      </c>
    </row>
    <row r="12" spans="1:21" ht="25" customHeight="1" x14ac:dyDescent="0.35">
      <c r="A12" s="15">
        <v>2</v>
      </c>
      <c r="B12" s="85" t="s">
        <v>54</v>
      </c>
      <c r="C12" s="85">
        <v>26.666666666666668</v>
      </c>
      <c r="D12" s="46">
        <f>(D11/47)*100</f>
        <v>29.787234042553191</v>
      </c>
      <c r="E12" s="85">
        <v>36.25</v>
      </c>
      <c r="F12" s="47">
        <f>(F11/47)*100</f>
        <v>48.936170212765958</v>
      </c>
      <c r="G12" s="41" t="s">
        <v>47</v>
      </c>
      <c r="H12" s="48">
        <v>3</v>
      </c>
      <c r="I12" s="48">
        <v>3</v>
      </c>
      <c r="J12" s="43">
        <v>3</v>
      </c>
      <c r="K12" s="43">
        <v>3</v>
      </c>
      <c r="L12" s="43">
        <v>3</v>
      </c>
      <c r="M12" s="43"/>
      <c r="N12" s="43"/>
      <c r="O12" s="43"/>
      <c r="P12" s="43">
        <v>3</v>
      </c>
      <c r="Q12" s="43">
        <v>3</v>
      </c>
      <c r="R12" s="43">
        <v>3</v>
      </c>
      <c r="S12" s="43">
        <v>3</v>
      </c>
      <c r="T12" s="43">
        <v>3</v>
      </c>
    </row>
    <row r="13" spans="1:21" ht="25" customHeight="1" x14ac:dyDescent="0.35">
      <c r="A13" s="15">
        <v>3</v>
      </c>
      <c r="B13" s="85" t="s">
        <v>55</v>
      </c>
      <c r="C13" s="85">
        <v>33.333333333333329</v>
      </c>
      <c r="D13" s="39"/>
      <c r="E13" s="85">
        <v>41.25</v>
      </c>
      <c r="F13" s="49"/>
      <c r="G13" s="41"/>
      <c r="H13" s="51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ht="25" customHeight="1" x14ac:dyDescent="0.35">
      <c r="A14" s="15">
        <v>4</v>
      </c>
      <c r="B14" s="85" t="s">
        <v>56</v>
      </c>
      <c r="C14" s="85">
        <v>43.333333333333336</v>
      </c>
      <c r="D14" s="39"/>
      <c r="E14" s="85">
        <v>43.75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85" t="s">
        <v>57</v>
      </c>
      <c r="C15" s="85">
        <v>16.666666666666664</v>
      </c>
      <c r="D15" s="39"/>
      <c r="E15" s="85">
        <v>32.5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85" t="s">
        <v>59</v>
      </c>
      <c r="C16" s="85">
        <v>39.166666666666664</v>
      </c>
      <c r="D16" s="39"/>
      <c r="E16" s="85">
        <v>43.75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85" t="s">
        <v>60</v>
      </c>
      <c r="C17" s="85">
        <v>38.333333333333336</v>
      </c>
      <c r="D17" s="39"/>
      <c r="E17" s="85">
        <v>33.75</v>
      </c>
      <c r="F17" s="49"/>
      <c r="G17" s="50" t="s">
        <v>49</v>
      </c>
      <c r="H17" s="51">
        <f>AVERAGE(H11:H16)</f>
        <v>2.5</v>
      </c>
      <c r="I17" s="51">
        <f t="shared" ref="I17:T17" si="0">AVERAGE(I11:I16)</f>
        <v>3</v>
      </c>
      <c r="J17" s="51">
        <f t="shared" si="0"/>
        <v>3</v>
      </c>
      <c r="K17" s="51">
        <f t="shared" si="0"/>
        <v>3</v>
      </c>
      <c r="L17" s="51">
        <f t="shared" si="0"/>
        <v>2.5</v>
      </c>
      <c r="M17" s="51"/>
      <c r="N17" s="51"/>
      <c r="O17" s="51"/>
      <c r="P17" s="51">
        <f t="shared" si="0"/>
        <v>2.5</v>
      </c>
      <c r="Q17" s="51">
        <f t="shared" si="0"/>
        <v>3</v>
      </c>
      <c r="R17" s="51">
        <f t="shared" si="0"/>
        <v>3</v>
      </c>
      <c r="S17" s="51">
        <f t="shared" si="0"/>
        <v>2.5</v>
      </c>
      <c r="T17" s="51">
        <f t="shared" si="0"/>
        <v>3</v>
      </c>
    </row>
    <row r="18" spans="1:20" ht="38" customHeight="1" x14ac:dyDescent="0.35">
      <c r="A18" s="15">
        <v>8</v>
      </c>
      <c r="B18" s="85" t="s">
        <v>61</v>
      </c>
      <c r="C18" s="85">
        <v>18.333333333333332</v>
      </c>
      <c r="D18" s="39"/>
      <c r="E18" s="85">
        <v>27.500000000000004</v>
      </c>
      <c r="F18" s="49"/>
      <c r="G18" s="54" t="s">
        <v>50</v>
      </c>
      <c r="H18" s="55">
        <f>(39.36*H17)/100</f>
        <v>0.9840000000000001</v>
      </c>
      <c r="I18" s="55">
        <f t="shared" ref="I18:T18" si="1">(39.36*I17)/100</f>
        <v>1.1808000000000001</v>
      </c>
      <c r="J18" s="55">
        <f t="shared" si="1"/>
        <v>1.1808000000000001</v>
      </c>
      <c r="K18" s="55">
        <f t="shared" si="1"/>
        <v>1.1808000000000001</v>
      </c>
      <c r="L18" s="55">
        <f t="shared" si="1"/>
        <v>0.9840000000000001</v>
      </c>
      <c r="M18" s="55"/>
      <c r="N18" s="55"/>
      <c r="O18" s="55"/>
      <c r="P18" s="55">
        <f t="shared" si="1"/>
        <v>0.9840000000000001</v>
      </c>
      <c r="Q18" s="55">
        <f t="shared" si="1"/>
        <v>1.1808000000000001</v>
      </c>
      <c r="R18" s="55">
        <f t="shared" si="1"/>
        <v>1.1808000000000001</v>
      </c>
      <c r="S18" s="55">
        <f t="shared" si="1"/>
        <v>0.9840000000000001</v>
      </c>
      <c r="T18" s="55">
        <f t="shared" si="1"/>
        <v>1.1808000000000001</v>
      </c>
    </row>
    <row r="19" spans="1:20" ht="25" customHeight="1" x14ac:dyDescent="0.35">
      <c r="A19" s="15">
        <v>9</v>
      </c>
      <c r="B19" s="85" t="s">
        <v>62</v>
      </c>
      <c r="C19" s="85">
        <v>19.166666666666668</v>
      </c>
      <c r="D19" s="39"/>
      <c r="E19" s="85">
        <v>21.25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85" t="s">
        <v>63</v>
      </c>
      <c r="C20" s="85">
        <v>37.5</v>
      </c>
      <c r="D20" s="39"/>
      <c r="E20" s="85">
        <v>40</v>
      </c>
      <c r="F20" s="39"/>
    </row>
    <row r="21" spans="1:20" ht="25" customHeight="1" x14ac:dyDescent="0.35">
      <c r="A21" s="15">
        <v>11</v>
      </c>
      <c r="B21" s="85" t="s">
        <v>64</v>
      </c>
      <c r="C21" s="85">
        <v>24.166666666666668</v>
      </c>
      <c r="D21" s="39"/>
      <c r="E21" s="85">
        <v>33.75</v>
      </c>
      <c r="F21" s="58"/>
    </row>
    <row r="22" spans="1:20" ht="25" customHeight="1" x14ac:dyDescent="0.35">
      <c r="A22" s="15">
        <v>12</v>
      </c>
      <c r="B22" s="85" t="s">
        <v>65</v>
      </c>
      <c r="C22" s="85">
        <v>41.666666666666671</v>
      </c>
      <c r="D22" s="39"/>
      <c r="E22" s="85">
        <v>41.25</v>
      </c>
      <c r="F22" s="58"/>
    </row>
    <row r="23" spans="1:20" ht="25" customHeight="1" x14ac:dyDescent="0.35">
      <c r="A23" s="15">
        <v>13</v>
      </c>
      <c r="B23" s="85" t="s">
        <v>66</v>
      </c>
      <c r="C23" s="85">
        <v>18.333333333333332</v>
      </c>
      <c r="D23" s="39"/>
      <c r="E23" s="85">
        <v>22.5</v>
      </c>
      <c r="F23" s="58"/>
      <c r="J23" s="30"/>
      <c r="K23" s="30"/>
    </row>
    <row r="24" spans="1:20" ht="31.5" customHeight="1" x14ac:dyDescent="0.35">
      <c r="A24" s="15">
        <v>14</v>
      </c>
      <c r="B24" s="85" t="s">
        <v>67</v>
      </c>
      <c r="C24" s="85">
        <v>25.833333333333336</v>
      </c>
      <c r="D24" s="39"/>
      <c r="E24" s="85">
        <v>21.25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85" t="s">
        <v>68</v>
      </c>
      <c r="C25" s="85">
        <v>20.833333333333336</v>
      </c>
      <c r="D25" s="39"/>
      <c r="E25" s="85">
        <v>25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85" t="s">
        <v>69</v>
      </c>
      <c r="C26" s="85">
        <v>19.166666666666668</v>
      </c>
      <c r="D26" s="39"/>
      <c r="E26" s="85">
        <v>21.25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85" t="s">
        <v>70</v>
      </c>
      <c r="C27" s="85">
        <v>24.166666666666668</v>
      </c>
      <c r="D27" s="39"/>
      <c r="E27" s="85">
        <v>27.500000000000004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85" t="s">
        <v>71</v>
      </c>
      <c r="C28" s="85">
        <v>19.166666666666668</v>
      </c>
      <c r="D28" s="62"/>
      <c r="E28" s="85">
        <v>13.750000000000002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85" t="s">
        <v>72</v>
      </c>
      <c r="C29" s="85">
        <v>25.833333333333336</v>
      </c>
      <c r="D29" s="39"/>
      <c r="E29" s="85">
        <v>27.500000000000004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85" t="s">
        <v>73</v>
      </c>
      <c r="C30" s="85">
        <v>21.666666666666668</v>
      </c>
      <c r="D30" s="39"/>
      <c r="E30" s="85">
        <v>18.75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85" t="s">
        <v>74</v>
      </c>
      <c r="C31" s="85">
        <v>18.333333333333332</v>
      </c>
      <c r="D31" s="39"/>
      <c r="E31" s="85">
        <v>32.5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 t="s">
        <v>75</v>
      </c>
      <c r="C32" s="67">
        <v>29.166666666666668</v>
      </c>
      <c r="D32" s="39"/>
      <c r="E32" s="67">
        <v>27.500000000000004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 t="s">
        <v>77</v>
      </c>
      <c r="C33" s="67">
        <v>22.5</v>
      </c>
      <c r="D33" s="39"/>
      <c r="E33" s="67">
        <v>20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 t="s">
        <v>78</v>
      </c>
      <c r="C34" s="67">
        <v>23.333333333333332</v>
      </c>
      <c r="D34" s="39"/>
      <c r="E34" s="67">
        <v>21.25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 t="s">
        <v>79</v>
      </c>
      <c r="C35" s="67">
        <v>17.5</v>
      </c>
      <c r="D35" s="39"/>
      <c r="E35" s="67">
        <v>23.75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 t="s">
        <v>80</v>
      </c>
      <c r="C36" s="67">
        <v>15.833333333333332</v>
      </c>
      <c r="D36" s="39"/>
      <c r="E36" s="67">
        <v>16.25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 t="s">
        <v>81</v>
      </c>
      <c r="C37" s="67">
        <v>18.333333333333332</v>
      </c>
      <c r="D37" s="39"/>
      <c r="E37" s="67">
        <v>22.5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 t="s">
        <v>82</v>
      </c>
      <c r="C38" s="67">
        <v>15.833333333333332</v>
      </c>
      <c r="D38" s="39"/>
      <c r="E38" s="67">
        <v>26.25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 t="s">
        <v>83</v>
      </c>
      <c r="C39" s="67">
        <v>25</v>
      </c>
      <c r="D39" s="39"/>
      <c r="E39" s="67">
        <v>22.5</v>
      </c>
      <c r="F39" s="58"/>
    </row>
    <row r="40" spans="1:21" ht="25" customHeight="1" x14ac:dyDescent="0.35">
      <c r="A40" s="15">
        <v>30</v>
      </c>
      <c r="B40" s="67" t="s">
        <v>84</v>
      </c>
      <c r="C40" s="67">
        <v>20</v>
      </c>
      <c r="D40" s="39"/>
      <c r="E40" s="67">
        <v>22.5</v>
      </c>
      <c r="F40" s="58"/>
    </row>
    <row r="41" spans="1:21" ht="25" customHeight="1" x14ac:dyDescent="0.35">
      <c r="A41" s="15">
        <v>31</v>
      </c>
      <c r="B41" s="67" t="s">
        <v>85</v>
      </c>
      <c r="C41" s="67">
        <v>22.5</v>
      </c>
      <c r="D41" s="39"/>
      <c r="E41" s="67">
        <v>18.75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 t="s">
        <v>86</v>
      </c>
      <c r="C42" s="67">
        <v>36.666666666666664</v>
      </c>
      <c r="D42" s="39"/>
      <c r="E42" s="67">
        <v>38.75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 t="s">
        <v>87</v>
      </c>
      <c r="C43" s="67">
        <v>35</v>
      </c>
      <c r="D43" s="39"/>
      <c r="E43" s="67">
        <v>31.25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 t="s">
        <v>88</v>
      </c>
      <c r="C44" s="67">
        <v>21.666666666666668</v>
      </c>
      <c r="D44" s="39"/>
      <c r="E44" s="67">
        <v>20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 t="s">
        <v>89</v>
      </c>
      <c r="C45" s="67">
        <v>36.666666666666664</v>
      </c>
      <c r="D45" s="39"/>
      <c r="E45" s="67">
        <v>41.25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 t="s">
        <v>90</v>
      </c>
      <c r="C46" s="67">
        <v>18.333333333333332</v>
      </c>
      <c r="D46" s="39"/>
      <c r="E46" s="67">
        <v>28.749999999999996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 t="s">
        <v>91</v>
      </c>
      <c r="C47" s="67">
        <v>20.833333333333336</v>
      </c>
      <c r="D47" s="39"/>
      <c r="E47" s="67">
        <v>18.75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 t="s">
        <v>92</v>
      </c>
      <c r="C48" s="67">
        <v>22.5</v>
      </c>
      <c r="D48" s="39"/>
      <c r="E48" s="67">
        <v>17.5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 t="s">
        <v>93</v>
      </c>
      <c r="C49" s="67">
        <v>17.5</v>
      </c>
      <c r="D49" s="39"/>
      <c r="E49" s="67">
        <v>23.75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 t="s">
        <v>94</v>
      </c>
      <c r="C50" s="67">
        <v>18.333333333333332</v>
      </c>
      <c r="D50" s="39"/>
      <c r="E50" s="67">
        <v>23.75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 t="s">
        <v>95</v>
      </c>
      <c r="C51" s="67">
        <v>25.833333333333336</v>
      </c>
      <c r="D51" s="39"/>
      <c r="E51" s="67">
        <v>25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 t="s">
        <v>96</v>
      </c>
      <c r="C52" s="67">
        <v>26.666666666666668</v>
      </c>
      <c r="D52" s="39"/>
      <c r="E52" s="67">
        <v>41.25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 t="s">
        <v>97</v>
      </c>
      <c r="C53" s="67">
        <v>19.166666666666668</v>
      </c>
      <c r="D53" s="39"/>
      <c r="E53" s="67">
        <v>23.75</v>
      </c>
      <c r="F53" s="58"/>
    </row>
    <row r="54" spans="1:20" ht="25" customHeight="1" x14ac:dyDescent="0.35">
      <c r="A54" s="15">
        <v>44</v>
      </c>
      <c r="B54" s="67" t="s">
        <v>98</v>
      </c>
      <c r="C54" s="67">
        <v>27.500000000000004</v>
      </c>
      <c r="D54" s="39"/>
      <c r="E54" s="67">
        <v>32.5</v>
      </c>
      <c r="F54" s="58"/>
    </row>
    <row r="55" spans="1:20" ht="25" customHeight="1" x14ac:dyDescent="0.45">
      <c r="A55" s="15">
        <v>45</v>
      </c>
      <c r="B55" s="67" t="s">
        <v>99</v>
      </c>
      <c r="C55" s="67">
        <v>16.666666666666664</v>
      </c>
      <c r="D55" s="62"/>
      <c r="E55" s="67">
        <v>15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 t="s">
        <v>100</v>
      </c>
      <c r="C56" s="67">
        <v>33.333333333333329</v>
      </c>
      <c r="D56" s="62"/>
      <c r="E56" s="67">
        <v>32.5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 t="s">
        <v>101</v>
      </c>
      <c r="C57" s="67">
        <v>35</v>
      </c>
      <c r="D57" s="39"/>
      <c r="E57" s="67">
        <v>36.25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1" zoomScaleNormal="51" workbookViewId="0">
      <selection activeCell="M17" sqref="M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157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158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94.285714285714278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97.142857142857139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180402100010</v>
      </c>
      <c r="C11" s="79">
        <v>32.222222222222221</v>
      </c>
      <c r="D11" s="39">
        <f>COUNTIF(C11:C85,"&gt;="&amp;D10)</f>
        <v>35</v>
      </c>
      <c r="E11" s="79">
        <v>40</v>
      </c>
      <c r="F11" s="40">
        <f>COUNTIF(E11:E85,"&gt;="&amp;F10)</f>
        <v>33</v>
      </c>
      <c r="G11" s="41" t="s">
        <v>46</v>
      </c>
      <c r="H11" s="48">
        <v>3</v>
      </c>
      <c r="I11" s="42"/>
      <c r="J11" s="42">
        <v>2</v>
      </c>
      <c r="K11" s="42">
        <v>3</v>
      </c>
      <c r="L11" s="42"/>
      <c r="M11" s="42"/>
      <c r="N11" s="42"/>
      <c r="O11" s="42"/>
      <c r="P11" s="42">
        <v>3</v>
      </c>
      <c r="Q11" s="42">
        <v>2</v>
      </c>
      <c r="R11" s="42">
        <v>3</v>
      </c>
      <c r="S11" s="42">
        <v>3</v>
      </c>
      <c r="T11" s="42">
        <v>2</v>
      </c>
    </row>
    <row r="12" spans="1:21" ht="25" customHeight="1" x14ac:dyDescent="0.35">
      <c r="A12" s="15">
        <v>2</v>
      </c>
      <c r="B12" s="67">
        <v>180402100021</v>
      </c>
      <c r="C12" s="79">
        <v>27.777777777777779</v>
      </c>
      <c r="D12" s="46">
        <f>(D11/35)*100</f>
        <v>100</v>
      </c>
      <c r="E12" s="79">
        <v>34.545454545454547</v>
      </c>
      <c r="F12" s="47">
        <f>(F11/35)*100</f>
        <v>94.285714285714278</v>
      </c>
      <c r="G12" s="41" t="s">
        <v>47</v>
      </c>
      <c r="H12" s="48">
        <v>3</v>
      </c>
      <c r="I12" s="48">
        <v>2</v>
      </c>
      <c r="J12" s="48"/>
      <c r="K12" s="48">
        <v>3</v>
      </c>
      <c r="L12" s="48">
        <v>3</v>
      </c>
      <c r="M12" s="48"/>
      <c r="N12" s="48"/>
      <c r="O12" s="48"/>
      <c r="P12" s="42">
        <v>3</v>
      </c>
      <c r="Q12" s="48">
        <v>3</v>
      </c>
      <c r="R12" s="42">
        <v>3</v>
      </c>
      <c r="S12" s="42">
        <v>3</v>
      </c>
      <c r="T12" s="48">
        <v>3</v>
      </c>
    </row>
    <row r="13" spans="1:21" ht="25" customHeight="1" x14ac:dyDescent="0.35">
      <c r="A13" s="15">
        <v>3</v>
      </c>
      <c r="B13" s="67">
        <v>190402100001</v>
      </c>
      <c r="C13" s="79">
        <v>37.777777777777779</v>
      </c>
      <c r="D13" s="39"/>
      <c r="E13" s="79">
        <v>42.727272727272727</v>
      </c>
      <c r="F13" s="49"/>
      <c r="G13" s="41" t="s">
        <v>48</v>
      </c>
      <c r="H13" s="48">
        <v>3</v>
      </c>
      <c r="I13" s="48">
        <v>3</v>
      </c>
      <c r="J13" s="48">
        <v>3</v>
      </c>
      <c r="K13" s="48">
        <v>3</v>
      </c>
      <c r="L13" s="48">
        <v>3</v>
      </c>
      <c r="M13" s="48"/>
      <c r="N13" s="48"/>
      <c r="O13" s="48"/>
      <c r="P13" s="42">
        <v>3</v>
      </c>
      <c r="Q13" s="48">
        <v>3</v>
      </c>
      <c r="R13" s="42">
        <v>3</v>
      </c>
      <c r="S13" s="42">
        <v>3</v>
      </c>
      <c r="T13" s="48">
        <v>3</v>
      </c>
    </row>
    <row r="14" spans="1:21" ht="25" customHeight="1" x14ac:dyDescent="0.35">
      <c r="A14" s="15">
        <v>4</v>
      </c>
      <c r="B14" s="67">
        <v>190402100004</v>
      </c>
      <c r="C14" s="79">
        <v>35.555555555555557</v>
      </c>
      <c r="D14" s="39"/>
      <c r="E14" s="79">
        <v>37.272727272727273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>
        <v>190402100006</v>
      </c>
      <c r="C15" s="79">
        <v>34.444444444444443</v>
      </c>
      <c r="D15" s="39"/>
      <c r="E15" s="79">
        <v>33.636363636363633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>
        <v>190402100008</v>
      </c>
      <c r="C16" s="79">
        <v>34.444444444444443</v>
      </c>
      <c r="D16" s="39"/>
      <c r="E16" s="79">
        <v>37.272727272727273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190402100012</v>
      </c>
      <c r="C17" s="79">
        <v>35.555555555555557</v>
      </c>
      <c r="D17" s="39"/>
      <c r="E17" s="79">
        <v>36.363636363636367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2.5</v>
      </c>
      <c r="J17" s="51">
        <f t="shared" si="0"/>
        <v>2.5</v>
      </c>
      <c r="K17" s="51">
        <f t="shared" si="0"/>
        <v>3</v>
      </c>
      <c r="L17" s="51">
        <f t="shared" si="0"/>
        <v>3</v>
      </c>
      <c r="M17" s="51"/>
      <c r="N17" s="51"/>
      <c r="O17" s="51"/>
      <c r="P17" s="51">
        <f t="shared" si="0"/>
        <v>3</v>
      </c>
      <c r="Q17" s="51">
        <f t="shared" si="0"/>
        <v>2.6666666666666665</v>
      </c>
      <c r="R17" s="51">
        <f t="shared" si="0"/>
        <v>3</v>
      </c>
      <c r="S17" s="51">
        <f t="shared" si="0"/>
        <v>3</v>
      </c>
      <c r="T17" s="51">
        <f t="shared" si="0"/>
        <v>2.6666666666666665</v>
      </c>
    </row>
    <row r="18" spans="1:20" ht="38" customHeight="1" x14ac:dyDescent="0.35">
      <c r="A18" s="15">
        <v>8</v>
      </c>
      <c r="B18" s="67">
        <v>190402100013</v>
      </c>
      <c r="C18" s="79">
        <v>31.111111111111111</v>
      </c>
      <c r="D18" s="39"/>
      <c r="E18" s="79">
        <v>29.09090909090909</v>
      </c>
      <c r="F18" s="49"/>
      <c r="G18" s="54" t="s">
        <v>50</v>
      </c>
      <c r="H18" s="55">
        <f>(97.14*H17)/100</f>
        <v>2.9142000000000001</v>
      </c>
      <c r="I18" s="55">
        <f t="shared" ref="I18:T18" si="1">(97.14*I17)/100</f>
        <v>2.4285000000000001</v>
      </c>
      <c r="J18" s="55">
        <f t="shared" si="1"/>
        <v>2.4285000000000001</v>
      </c>
      <c r="K18" s="55">
        <f t="shared" si="1"/>
        <v>2.9142000000000001</v>
      </c>
      <c r="L18" s="55">
        <f t="shared" si="1"/>
        <v>2.9142000000000001</v>
      </c>
      <c r="M18" s="55"/>
      <c r="N18" s="55"/>
      <c r="O18" s="55"/>
      <c r="P18" s="55">
        <f t="shared" si="1"/>
        <v>2.9142000000000001</v>
      </c>
      <c r="Q18" s="55">
        <f t="shared" si="1"/>
        <v>2.5903999999999998</v>
      </c>
      <c r="R18" s="55">
        <f t="shared" si="1"/>
        <v>2.9142000000000001</v>
      </c>
      <c r="S18" s="55">
        <f t="shared" si="1"/>
        <v>2.9142000000000001</v>
      </c>
      <c r="T18" s="55">
        <f t="shared" si="1"/>
        <v>2.5903999999999998</v>
      </c>
    </row>
    <row r="19" spans="1:20" ht="25" customHeight="1" x14ac:dyDescent="0.35">
      <c r="A19" s="15">
        <v>9</v>
      </c>
      <c r="B19" s="67">
        <v>190402100014</v>
      </c>
      <c r="C19" s="79">
        <v>33.333333333333329</v>
      </c>
      <c r="D19" s="39"/>
      <c r="E19" s="79">
        <v>35.454545454545453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190402100015</v>
      </c>
      <c r="C20" s="79">
        <v>33.333333333333329</v>
      </c>
      <c r="D20" s="39"/>
      <c r="E20" s="79">
        <v>28.18181818181818</v>
      </c>
      <c r="F20" s="39"/>
    </row>
    <row r="21" spans="1:20" ht="25" customHeight="1" x14ac:dyDescent="0.35">
      <c r="A21" s="15">
        <v>11</v>
      </c>
      <c r="B21" s="67">
        <v>190402100016</v>
      </c>
      <c r="C21" s="79">
        <v>36.666666666666664</v>
      </c>
      <c r="D21" s="39"/>
      <c r="E21" s="79">
        <v>39.090909090909093</v>
      </c>
      <c r="F21" s="58"/>
    </row>
    <row r="22" spans="1:20" ht="25" customHeight="1" x14ac:dyDescent="0.35">
      <c r="A22" s="15">
        <v>12</v>
      </c>
      <c r="B22" s="67">
        <v>190402100017</v>
      </c>
      <c r="C22" s="79">
        <v>31.111111111111111</v>
      </c>
      <c r="D22" s="39"/>
      <c r="E22" s="79">
        <v>40</v>
      </c>
      <c r="F22" s="58"/>
    </row>
    <row r="23" spans="1:20" ht="25" customHeight="1" x14ac:dyDescent="0.35">
      <c r="A23" s="15">
        <v>13</v>
      </c>
      <c r="B23" s="67">
        <v>190402100018</v>
      </c>
      <c r="C23" s="79">
        <v>30</v>
      </c>
      <c r="D23" s="39"/>
      <c r="E23" s="79">
        <v>40.909090909090914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190402100020</v>
      </c>
      <c r="C24" s="79">
        <v>36.666666666666664</v>
      </c>
      <c r="D24" s="39"/>
      <c r="E24" s="79">
        <v>38.181818181818187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190402100021</v>
      </c>
      <c r="C25" s="79">
        <v>36.666666666666664</v>
      </c>
      <c r="D25" s="39"/>
      <c r="E25" s="79">
        <v>39.090909090909093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190402100022</v>
      </c>
      <c r="C26" s="79">
        <v>38.888888888888893</v>
      </c>
      <c r="D26" s="39"/>
      <c r="E26" s="79">
        <v>37.272727272727273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190402100023</v>
      </c>
      <c r="C27" s="79">
        <v>37.777777777777779</v>
      </c>
      <c r="D27" s="39"/>
      <c r="E27" s="79">
        <v>35.454545454545453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190402100026</v>
      </c>
      <c r="C28" s="79">
        <v>35.555555555555557</v>
      </c>
      <c r="D28" s="62"/>
      <c r="E28" s="79">
        <v>31.818181818181817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190402100027</v>
      </c>
      <c r="C29" s="79">
        <v>30</v>
      </c>
      <c r="D29" s="39"/>
      <c r="E29" s="79">
        <v>28.18181818181818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190402100028</v>
      </c>
      <c r="C30" s="79">
        <v>30</v>
      </c>
      <c r="D30" s="39"/>
      <c r="E30" s="79">
        <v>20.909090909090907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190402100031</v>
      </c>
      <c r="C31" s="79">
        <v>36.666666666666664</v>
      </c>
      <c r="D31" s="39"/>
      <c r="E31" s="79">
        <v>29.09090909090909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190402100032</v>
      </c>
      <c r="C32" s="79">
        <v>35.555555555555557</v>
      </c>
      <c r="D32" s="39"/>
      <c r="E32" s="79">
        <v>39.090909090909093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190402100033</v>
      </c>
      <c r="C33" s="79">
        <v>33.333333333333329</v>
      </c>
      <c r="D33" s="39"/>
      <c r="E33" s="79">
        <v>36.363636363636367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190402100034</v>
      </c>
      <c r="C34" s="79">
        <v>33.333333333333329</v>
      </c>
      <c r="D34" s="39"/>
      <c r="E34" s="79">
        <v>36.363636363636367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190402100036</v>
      </c>
      <c r="C35" s="79">
        <v>33.333333333333329</v>
      </c>
      <c r="D35" s="39"/>
      <c r="E35" s="79">
        <v>39.090909090909093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190402100038</v>
      </c>
      <c r="C36" s="79">
        <v>36.666666666666664</v>
      </c>
      <c r="D36" s="39"/>
      <c r="E36" s="79">
        <v>38.181818181818187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190402100040</v>
      </c>
      <c r="C37" s="79">
        <v>35.555555555555557</v>
      </c>
      <c r="D37" s="39"/>
      <c r="E37" s="79">
        <v>40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190402100041</v>
      </c>
      <c r="C38" s="79">
        <v>37.777777777777779</v>
      </c>
      <c r="D38" s="39"/>
      <c r="E38" s="79">
        <v>37.272727272727273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190402100042</v>
      </c>
      <c r="C39" s="79">
        <v>34.444444444444443</v>
      </c>
      <c r="D39" s="39"/>
      <c r="E39" s="79">
        <v>39.090909090909093</v>
      </c>
      <c r="F39" s="58"/>
    </row>
    <row r="40" spans="1:21" ht="25" customHeight="1" x14ac:dyDescent="0.35">
      <c r="A40" s="15">
        <v>30</v>
      </c>
      <c r="B40" s="67">
        <v>190402100044</v>
      </c>
      <c r="C40" s="79">
        <v>35.555555555555557</v>
      </c>
      <c r="D40" s="39"/>
      <c r="E40" s="79">
        <v>42.727272727272727</v>
      </c>
      <c r="F40" s="58"/>
    </row>
    <row r="41" spans="1:21" ht="25" customHeight="1" x14ac:dyDescent="0.35">
      <c r="A41" s="15">
        <v>31</v>
      </c>
      <c r="B41" s="67">
        <v>190402100046</v>
      </c>
      <c r="C41" s="79">
        <v>35.555555555555557</v>
      </c>
      <c r="D41" s="39"/>
      <c r="E41" s="79">
        <v>37.272727272727273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190402100047</v>
      </c>
      <c r="C42" s="79">
        <v>34.444444444444443</v>
      </c>
      <c r="D42" s="39"/>
      <c r="E42" s="79">
        <v>32.727272727272727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190402100048</v>
      </c>
      <c r="C43" s="79">
        <v>34.444444444444443</v>
      </c>
      <c r="D43" s="39"/>
      <c r="E43" s="79">
        <v>36.363636363636367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190402100050</v>
      </c>
      <c r="C44" s="79">
        <v>30</v>
      </c>
      <c r="D44" s="39"/>
      <c r="E44" s="79">
        <v>21.818181818181817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190402100052</v>
      </c>
      <c r="C45" s="79">
        <v>34.444444444444443</v>
      </c>
      <c r="D45" s="39"/>
      <c r="E45" s="79">
        <v>36.363636363636367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6" zoomScaleNormal="46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102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103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75.757575757575751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87.878787878787875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68">
        <v>41.111111111111107</v>
      </c>
      <c r="D11" s="39">
        <f>COUNTIF(C11:C85,"&gt;="&amp;D10)</f>
        <v>33</v>
      </c>
      <c r="E11" s="67">
        <v>40</v>
      </c>
      <c r="F11" s="40">
        <f>COUNTIF(E11:E85,"&gt;="&amp;F10)</f>
        <v>25</v>
      </c>
      <c r="G11" s="41" t="s">
        <v>46</v>
      </c>
      <c r="H11" s="42">
        <v>3</v>
      </c>
      <c r="I11" s="42">
        <v>2</v>
      </c>
      <c r="J11" s="42">
        <v>2</v>
      </c>
      <c r="K11" s="43"/>
      <c r="L11" s="43"/>
      <c r="M11" s="43"/>
      <c r="N11" s="43"/>
      <c r="O11" s="43"/>
      <c r="P11" s="43">
        <v>3</v>
      </c>
      <c r="Q11" s="43">
        <v>2</v>
      </c>
      <c r="R11" s="43">
        <v>3</v>
      </c>
      <c r="S11" s="43">
        <v>3</v>
      </c>
      <c r="T11" s="43">
        <v>2</v>
      </c>
    </row>
    <row r="12" spans="1:21" ht="25" customHeight="1" x14ac:dyDescent="0.35">
      <c r="A12" s="15">
        <v>2</v>
      </c>
      <c r="B12" s="67">
        <v>190402100004</v>
      </c>
      <c r="C12" s="68">
        <v>32.222222222222221</v>
      </c>
      <c r="D12" s="46">
        <f>(D11/33)*100</f>
        <v>100</v>
      </c>
      <c r="E12" s="67">
        <v>35.454545454545453</v>
      </c>
      <c r="F12" s="47">
        <f>(F11/33)*100</f>
        <v>75.757575757575751</v>
      </c>
      <c r="G12" s="41" t="s">
        <v>47</v>
      </c>
      <c r="H12" s="48">
        <v>3</v>
      </c>
      <c r="I12" s="42">
        <v>3</v>
      </c>
      <c r="J12" s="42">
        <v>2</v>
      </c>
      <c r="K12" s="43"/>
      <c r="L12" s="43"/>
      <c r="M12" s="43"/>
      <c r="N12" s="43"/>
      <c r="O12" s="43"/>
      <c r="P12" s="43">
        <v>2</v>
      </c>
      <c r="Q12" s="43">
        <v>3</v>
      </c>
      <c r="R12" s="43">
        <v>3</v>
      </c>
      <c r="S12" s="43">
        <v>2</v>
      </c>
      <c r="T12" s="43">
        <v>3</v>
      </c>
    </row>
    <row r="13" spans="1:21" ht="25" customHeight="1" x14ac:dyDescent="0.35">
      <c r="A13" s="15">
        <v>3</v>
      </c>
      <c r="B13" s="67">
        <v>190402100005</v>
      </c>
      <c r="C13" s="68">
        <v>40</v>
      </c>
      <c r="D13" s="39"/>
      <c r="E13" s="67">
        <v>34.545454545454547</v>
      </c>
      <c r="F13" s="49"/>
      <c r="G13" s="41" t="s">
        <v>48</v>
      </c>
      <c r="H13" s="42"/>
      <c r="I13" s="42">
        <v>3</v>
      </c>
      <c r="J13" s="42">
        <v>3</v>
      </c>
      <c r="K13" s="43"/>
      <c r="L13" s="43"/>
      <c r="M13" s="43"/>
      <c r="N13" s="43"/>
      <c r="O13" s="43"/>
      <c r="P13" s="43">
        <v>3</v>
      </c>
      <c r="Q13" s="43">
        <v>3</v>
      </c>
      <c r="R13" s="43">
        <v>3</v>
      </c>
      <c r="S13" s="43">
        <v>3</v>
      </c>
      <c r="T13" s="43">
        <v>3</v>
      </c>
    </row>
    <row r="14" spans="1:21" ht="25" customHeight="1" x14ac:dyDescent="0.35">
      <c r="A14" s="15">
        <v>4</v>
      </c>
      <c r="B14" s="67">
        <v>190402100006</v>
      </c>
      <c r="C14" s="68">
        <v>27.777777777777779</v>
      </c>
      <c r="D14" s="39"/>
      <c r="E14" s="67">
        <v>22.727272727272727</v>
      </c>
      <c r="F14" s="49"/>
      <c r="G14" s="41" t="s">
        <v>104</v>
      </c>
      <c r="H14" s="48"/>
      <c r="I14" s="48">
        <v>3</v>
      </c>
      <c r="J14" s="48">
        <v>3</v>
      </c>
      <c r="K14" s="43"/>
      <c r="L14" s="43"/>
      <c r="M14" s="43"/>
      <c r="N14" s="43"/>
      <c r="O14" s="43"/>
      <c r="P14" s="43">
        <v>2</v>
      </c>
      <c r="Q14" s="43">
        <v>3</v>
      </c>
      <c r="R14" s="43">
        <v>3</v>
      </c>
      <c r="S14" s="43">
        <v>2</v>
      </c>
      <c r="T14" s="43">
        <v>3</v>
      </c>
    </row>
    <row r="15" spans="1:21" ht="25" customHeight="1" x14ac:dyDescent="0.35">
      <c r="A15" s="15">
        <v>5</v>
      </c>
      <c r="B15" s="67">
        <v>190402100008</v>
      </c>
      <c r="C15" s="68">
        <v>40</v>
      </c>
      <c r="D15" s="39"/>
      <c r="E15" s="67">
        <v>36.363636363636367</v>
      </c>
      <c r="F15" s="49"/>
      <c r="G15" s="41"/>
      <c r="H15" s="48"/>
      <c r="I15" s="4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1" ht="25" customHeight="1" x14ac:dyDescent="0.35">
      <c r="A16" s="15">
        <v>6</v>
      </c>
      <c r="B16" s="67">
        <v>190402100009</v>
      </c>
      <c r="C16" s="68">
        <v>41.111111111111107</v>
      </c>
      <c r="D16" s="39"/>
      <c r="E16" s="67">
        <v>39.090909090909093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190402100012</v>
      </c>
      <c r="C17" s="68">
        <v>37.777777777777779</v>
      </c>
      <c r="D17" s="39"/>
      <c r="E17" s="67">
        <v>35.454545454545453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2.75</v>
      </c>
      <c r="J17" s="51">
        <f t="shared" si="0"/>
        <v>2.5</v>
      </c>
      <c r="K17" s="51"/>
      <c r="L17" s="51"/>
      <c r="M17" s="51"/>
      <c r="N17" s="51"/>
      <c r="O17" s="51"/>
      <c r="P17" s="51">
        <f t="shared" si="0"/>
        <v>2.5</v>
      </c>
      <c r="Q17" s="51">
        <f t="shared" si="0"/>
        <v>2.75</v>
      </c>
      <c r="R17" s="51">
        <f t="shared" si="0"/>
        <v>3</v>
      </c>
      <c r="S17" s="51">
        <f t="shared" si="0"/>
        <v>2.5</v>
      </c>
      <c r="T17" s="51">
        <f t="shared" si="0"/>
        <v>2.75</v>
      </c>
    </row>
    <row r="18" spans="1:20" ht="38" customHeight="1" x14ac:dyDescent="0.35">
      <c r="A18" s="15">
        <v>8</v>
      </c>
      <c r="B18" s="67">
        <v>190402100013</v>
      </c>
      <c r="C18" s="68">
        <v>33.333333333333329</v>
      </c>
      <c r="D18" s="39"/>
      <c r="E18" s="67">
        <v>21.818181818181817</v>
      </c>
      <c r="F18" s="49"/>
      <c r="G18" s="54" t="s">
        <v>50</v>
      </c>
      <c r="H18" s="55">
        <f>(87.88*H17)/100</f>
        <v>2.6364000000000001</v>
      </c>
      <c r="I18" s="55">
        <f t="shared" ref="I18:T18" si="1">(87.88*I17)/100</f>
        <v>2.4167000000000001</v>
      </c>
      <c r="J18" s="55">
        <f t="shared" si="1"/>
        <v>2.1970000000000001</v>
      </c>
      <c r="K18" s="55"/>
      <c r="L18" s="55"/>
      <c r="M18" s="55"/>
      <c r="N18" s="55"/>
      <c r="O18" s="55"/>
      <c r="P18" s="55">
        <f t="shared" si="1"/>
        <v>2.1970000000000001</v>
      </c>
      <c r="Q18" s="55">
        <f t="shared" si="1"/>
        <v>2.4167000000000001</v>
      </c>
      <c r="R18" s="55">
        <f t="shared" si="1"/>
        <v>2.6364000000000001</v>
      </c>
      <c r="S18" s="55">
        <f t="shared" si="1"/>
        <v>2.1970000000000001</v>
      </c>
      <c r="T18" s="55">
        <f t="shared" si="1"/>
        <v>2.4167000000000001</v>
      </c>
    </row>
    <row r="19" spans="1:20" ht="25" customHeight="1" x14ac:dyDescent="0.35">
      <c r="A19" s="15">
        <v>9</v>
      </c>
      <c r="B19" s="67">
        <v>190402100015</v>
      </c>
      <c r="C19" s="68">
        <v>30</v>
      </c>
      <c r="D19" s="39"/>
      <c r="E19" s="67">
        <v>24.545454545454547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190402100016</v>
      </c>
      <c r="C20" s="68">
        <v>41.111111111111107</v>
      </c>
      <c r="D20" s="39"/>
      <c r="E20" s="67">
        <v>35.454545454545453</v>
      </c>
      <c r="F20" s="39"/>
    </row>
    <row r="21" spans="1:20" ht="25" customHeight="1" x14ac:dyDescent="0.35">
      <c r="A21" s="15">
        <v>11</v>
      </c>
      <c r="B21" s="67">
        <v>190402100017</v>
      </c>
      <c r="C21" s="68">
        <v>31.111111111111111</v>
      </c>
      <c r="D21" s="39"/>
      <c r="E21" s="67">
        <v>22.727272727272727</v>
      </c>
      <c r="F21" s="58"/>
    </row>
    <row r="22" spans="1:20" ht="25" customHeight="1" x14ac:dyDescent="0.35">
      <c r="A22" s="15">
        <v>12</v>
      </c>
      <c r="B22" s="67">
        <v>190402100020</v>
      </c>
      <c r="C22" s="68">
        <v>33.333333333333329</v>
      </c>
      <c r="D22" s="39"/>
      <c r="E22" s="67">
        <v>31.818181818181817</v>
      </c>
      <c r="F22" s="58"/>
    </row>
    <row r="23" spans="1:20" ht="25" customHeight="1" x14ac:dyDescent="0.35">
      <c r="A23" s="15">
        <v>13</v>
      </c>
      <c r="B23" s="67">
        <v>190402100021</v>
      </c>
      <c r="C23" s="68">
        <v>41.111111111111107</v>
      </c>
      <c r="D23" s="39"/>
      <c r="E23" s="67">
        <v>34.545454545454547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190402100022</v>
      </c>
      <c r="C24" s="68">
        <v>41.111111111111107</v>
      </c>
      <c r="D24" s="39"/>
      <c r="E24" s="67">
        <v>31.818181818181817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190402100023</v>
      </c>
      <c r="C25" s="68">
        <v>43.333333333333336</v>
      </c>
      <c r="D25" s="39"/>
      <c r="E25" s="67">
        <v>30.909090909090907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190402100025</v>
      </c>
      <c r="C26" s="68">
        <v>40</v>
      </c>
      <c r="D26" s="39"/>
      <c r="E26" s="67">
        <v>30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190402100026</v>
      </c>
      <c r="C27" s="68">
        <v>37.777777777777779</v>
      </c>
      <c r="D27" s="39"/>
      <c r="E27" s="67">
        <v>26.36363636363636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190402100027</v>
      </c>
      <c r="C28" s="68">
        <v>37.777777777777779</v>
      </c>
      <c r="D28" s="62"/>
      <c r="E28" s="67">
        <v>29.09090909090909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190402100028</v>
      </c>
      <c r="C29" s="68">
        <v>37.777777777777779</v>
      </c>
      <c r="D29" s="39"/>
      <c r="E29" s="67">
        <v>26.36363636363636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190402100032</v>
      </c>
      <c r="C30" s="68">
        <v>44.444444444444443</v>
      </c>
      <c r="D30" s="39"/>
      <c r="E30" s="67">
        <v>30.909090909090907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190402100033</v>
      </c>
      <c r="C31" s="68">
        <v>34.444444444444443</v>
      </c>
      <c r="D31" s="39"/>
      <c r="E31" s="67">
        <v>26.36363636363636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190402100035</v>
      </c>
      <c r="C32" s="68">
        <v>44.444444444444443</v>
      </c>
      <c r="D32" s="39"/>
      <c r="E32" s="67">
        <v>36.363636363636367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190402100036</v>
      </c>
      <c r="C33" s="68">
        <v>37.777777777777779</v>
      </c>
      <c r="D33" s="39"/>
      <c r="E33" s="67">
        <v>40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190402100039</v>
      </c>
      <c r="C34" s="68">
        <v>41.111111111111107</v>
      </c>
      <c r="D34" s="39"/>
      <c r="E34" s="67">
        <v>35.454545454545453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190402100040</v>
      </c>
      <c r="C35" s="68">
        <v>44.444444444444443</v>
      </c>
      <c r="D35" s="39"/>
      <c r="E35" s="67">
        <v>35.454545454545453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190402100042</v>
      </c>
      <c r="C36" s="68">
        <v>43.333333333333336</v>
      </c>
      <c r="D36" s="39"/>
      <c r="E36" s="67">
        <v>35.454545454545453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190402100044</v>
      </c>
      <c r="C37" s="68">
        <v>42.222222222222221</v>
      </c>
      <c r="D37" s="39"/>
      <c r="E37" s="67">
        <v>35.454545454545453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190402100045</v>
      </c>
      <c r="C38" s="68">
        <v>43.333333333333336</v>
      </c>
      <c r="D38" s="39"/>
      <c r="E38" s="67">
        <v>34.545454545454547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190402100046</v>
      </c>
      <c r="C39" s="68">
        <v>33.333333333333329</v>
      </c>
      <c r="D39" s="39"/>
      <c r="E39" s="67">
        <v>27.27272727272727</v>
      </c>
      <c r="F39" s="58"/>
    </row>
    <row r="40" spans="1:21" ht="25" customHeight="1" x14ac:dyDescent="0.35">
      <c r="A40" s="15">
        <v>30</v>
      </c>
      <c r="B40" s="67">
        <v>190402100047</v>
      </c>
      <c r="C40" s="68">
        <v>34.444444444444443</v>
      </c>
      <c r="D40" s="39"/>
      <c r="E40" s="67">
        <v>32.727272727272727</v>
      </c>
      <c r="F40" s="58"/>
    </row>
    <row r="41" spans="1:21" ht="25" customHeight="1" x14ac:dyDescent="0.35">
      <c r="A41" s="15">
        <v>31</v>
      </c>
      <c r="B41" s="67">
        <v>190402100048</v>
      </c>
      <c r="C41" s="68">
        <v>37.777777777777779</v>
      </c>
      <c r="D41" s="39"/>
      <c r="E41" s="67">
        <v>28.18181818181818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190402100050</v>
      </c>
      <c r="C42" s="68">
        <v>42.222222222222221</v>
      </c>
      <c r="D42" s="39"/>
      <c r="E42" s="67">
        <v>38.181818181818187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190402100052</v>
      </c>
      <c r="C43" s="68">
        <v>42.222222222222221</v>
      </c>
      <c r="D43" s="39"/>
      <c r="E43" s="67">
        <v>32.727272727272727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2" zoomScaleNormal="52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159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160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95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95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69">
        <v>190402100004</v>
      </c>
      <c r="C11" s="39">
        <v>38.571428571428577</v>
      </c>
      <c r="D11" s="39">
        <f>COUNTIF(C11:C85,"&gt;="&amp;D10)</f>
        <v>19</v>
      </c>
      <c r="E11" s="49">
        <v>36.25</v>
      </c>
      <c r="F11" s="39">
        <f>COUNTIF(E11:E85,"&gt;="&amp;F10)</f>
        <v>19</v>
      </c>
      <c r="G11" s="41" t="s">
        <v>46</v>
      </c>
      <c r="H11" s="4">
        <v>3</v>
      </c>
      <c r="I11" s="4">
        <v>3</v>
      </c>
      <c r="J11" s="6"/>
      <c r="K11" s="6"/>
      <c r="L11" s="6"/>
      <c r="M11" s="6"/>
      <c r="N11" s="6"/>
      <c r="O11" s="6"/>
      <c r="P11" s="6">
        <v>2</v>
      </c>
      <c r="Q11" s="6">
        <v>3</v>
      </c>
      <c r="R11" s="6">
        <v>3</v>
      </c>
      <c r="S11" s="6">
        <v>2</v>
      </c>
      <c r="T11" s="6">
        <v>3</v>
      </c>
    </row>
    <row r="12" spans="1:21" ht="25" customHeight="1" x14ac:dyDescent="0.45">
      <c r="A12" s="15">
        <v>2</v>
      </c>
      <c r="B12" s="69">
        <v>190402100009</v>
      </c>
      <c r="C12" s="39">
        <v>36.428571428571423</v>
      </c>
      <c r="D12" s="46">
        <f>(D11/20)*100</f>
        <v>95</v>
      </c>
      <c r="E12" s="49">
        <v>38.125</v>
      </c>
      <c r="F12" s="86">
        <f>(F11/20)*100</f>
        <v>95</v>
      </c>
      <c r="G12" s="41" t="s">
        <v>47</v>
      </c>
      <c r="H12" s="4">
        <v>3</v>
      </c>
      <c r="I12" s="76">
        <v>3</v>
      </c>
      <c r="J12" s="6">
        <v>3</v>
      </c>
      <c r="K12" s="6"/>
      <c r="L12" s="6"/>
      <c r="M12" s="6"/>
      <c r="N12" s="6"/>
      <c r="O12" s="6"/>
      <c r="P12" s="6">
        <v>3</v>
      </c>
      <c r="Q12" s="6">
        <v>3</v>
      </c>
      <c r="R12" s="6">
        <v>3</v>
      </c>
      <c r="S12" s="6">
        <v>3</v>
      </c>
      <c r="T12" s="6">
        <v>3</v>
      </c>
    </row>
    <row r="13" spans="1:21" ht="25" customHeight="1" x14ac:dyDescent="0.45">
      <c r="A13" s="15">
        <v>3</v>
      </c>
      <c r="B13" s="69">
        <v>190402100010</v>
      </c>
      <c r="C13" s="39">
        <v>0.7142857142857143</v>
      </c>
      <c r="D13" s="39"/>
      <c r="E13" s="49">
        <v>0</v>
      </c>
      <c r="F13" s="39"/>
      <c r="G13" s="41" t="s">
        <v>48</v>
      </c>
      <c r="H13" s="4">
        <v>3</v>
      </c>
      <c r="I13" s="76">
        <v>3</v>
      </c>
      <c r="J13" s="6">
        <v>3</v>
      </c>
      <c r="K13" s="6"/>
      <c r="L13" s="6"/>
      <c r="M13" s="6"/>
      <c r="N13" s="6"/>
      <c r="O13" s="6"/>
      <c r="P13" s="6">
        <v>3</v>
      </c>
      <c r="Q13" s="6">
        <v>3</v>
      </c>
      <c r="R13" s="6">
        <v>3</v>
      </c>
      <c r="S13" s="6">
        <v>3</v>
      </c>
      <c r="T13" s="6">
        <v>3</v>
      </c>
    </row>
    <row r="14" spans="1:21" ht="25" customHeight="1" x14ac:dyDescent="0.45">
      <c r="A14" s="15">
        <v>4</v>
      </c>
      <c r="B14" s="69">
        <v>190402100013</v>
      </c>
      <c r="C14" s="39">
        <v>37.142857142857146</v>
      </c>
      <c r="D14" s="39"/>
      <c r="E14" s="49">
        <v>28.125</v>
      </c>
      <c r="F14" s="3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69">
        <v>190402100018</v>
      </c>
      <c r="C15" s="39">
        <v>37.142857142857146</v>
      </c>
      <c r="D15" s="39"/>
      <c r="E15" s="49">
        <v>30</v>
      </c>
      <c r="F15" s="3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69">
        <v>190402100019</v>
      </c>
      <c r="C16" s="39">
        <v>37.142857142857146</v>
      </c>
      <c r="D16" s="39"/>
      <c r="E16" s="49">
        <v>37.5</v>
      </c>
      <c r="F16" s="3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69">
        <v>190402100020</v>
      </c>
      <c r="C17" s="39">
        <v>30</v>
      </c>
      <c r="D17" s="39"/>
      <c r="E17" s="49">
        <v>28.749999999999996</v>
      </c>
      <c r="F17" s="3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>
        <f t="shared" si="0"/>
        <v>2.6666666666666665</v>
      </c>
      <c r="Q17" s="51">
        <f t="shared" si="0"/>
        <v>3</v>
      </c>
      <c r="R17" s="51">
        <f t="shared" si="0"/>
        <v>3</v>
      </c>
      <c r="S17" s="51">
        <f t="shared" si="0"/>
        <v>2.6666666666666665</v>
      </c>
      <c r="T17" s="51">
        <f t="shared" si="0"/>
        <v>3</v>
      </c>
    </row>
    <row r="18" spans="1:20" ht="38" customHeight="1" x14ac:dyDescent="0.45">
      <c r="A18" s="15">
        <v>8</v>
      </c>
      <c r="B18" s="69">
        <v>190402100026</v>
      </c>
      <c r="C18" s="39">
        <v>37.857142857142854</v>
      </c>
      <c r="D18" s="39"/>
      <c r="E18" s="49">
        <v>34.375</v>
      </c>
      <c r="F18" s="39"/>
      <c r="G18" s="87" t="s">
        <v>50</v>
      </c>
      <c r="H18" s="55">
        <f>(95*H17)/100</f>
        <v>2.85</v>
      </c>
      <c r="I18" s="55">
        <f t="shared" ref="I18:T18" si="1">(95*I17)/100</f>
        <v>2.85</v>
      </c>
      <c r="J18" s="55">
        <f t="shared" si="1"/>
        <v>2.85</v>
      </c>
      <c r="K18" s="55"/>
      <c r="L18" s="55"/>
      <c r="M18" s="55"/>
      <c r="N18" s="55"/>
      <c r="O18" s="55"/>
      <c r="P18" s="55">
        <f t="shared" si="1"/>
        <v>2.5333333333333332</v>
      </c>
      <c r="Q18" s="55">
        <f t="shared" si="1"/>
        <v>2.85</v>
      </c>
      <c r="R18" s="55">
        <f t="shared" si="1"/>
        <v>2.85</v>
      </c>
      <c r="S18" s="55">
        <f t="shared" si="1"/>
        <v>2.5333333333333332</v>
      </c>
      <c r="T18" s="55">
        <f t="shared" si="1"/>
        <v>2.85</v>
      </c>
    </row>
    <row r="19" spans="1:20" ht="25" customHeight="1" x14ac:dyDescent="0.45">
      <c r="A19" s="15">
        <v>9</v>
      </c>
      <c r="B19" s="69">
        <v>190402100027</v>
      </c>
      <c r="C19" s="39">
        <v>35.714285714285715</v>
      </c>
      <c r="D19" s="39"/>
      <c r="E19" s="49">
        <v>35.625</v>
      </c>
      <c r="F19" s="3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69">
        <v>190402100028</v>
      </c>
      <c r="C20" s="39">
        <v>35</v>
      </c>
      <c r="D20" s="39"/>
      <c r="E20" s="49">
        <v>30.625000000000004</v>
      </c>
      <c r="F20" s="39"/>
    </row>
    <row r="21" spans="1:20" ht="25" customHeight="1" x14ac:dyDescent="0.45">
      <c r="A21" s="15">
        <v>11</v>
      </c>
      <c r="B21" s="69">
        <v>190402100030</v>
      </c>
      <c r="C21" s="39">
        <v>36.428571428571423</v>
      </c>
      <c r="D21" s="39"/>
      <c r="E21" s="49">
        <v>35.625</v>
      </c>
      <c r="F21" s="39"/>
    </row>
    <row r="22" spans="1:20" ht="25" customHeight="1" x14ac:dyDescent="0.45">
      <c r="A22" s="15">
        <v>12</v>
      </c>
      <c r="B22" s="69">
        <v>190402100031</v>
      </c>
      <c r="C22" s="39">
        <v>34.285714285714285</v>
      </c>
      <c r="D22" s="39"/>
      <c r="E22" s="49">
        <v>30</v>
      </c>
      <c r="F22" s="39"/>
    </row>
    <row r="23" spans="1:20" ht="25" customHeight="1" x14ac:dyDescent="0.45">
      <c r="A23" s="15">
        <v>13</v>
      </c>
      <c r="B23" s="69">
        <v>190402100036</v>
      </c>
      <c r="C23" s="39">
        <v>37.857142857142854</v>
      </c>
      <c r="D23" s="39"/>
      <c r="E23" s="49">
        <v>36.25</v>
      </c>
      <c r="F23" s="39"/>
      <c r="J23" s="30"/>
      <c r="K23" s="30"/>
    </row>
    <row r="24" spans="1:20" ht="31.5" customHeight="1" x14ac:dyDescent="0.45">
      <c r="A24" s="15">
        <v>14</v>
      </c>
      <c r="B24" s="69">
        <v>190402100037</v>
      </c>
      <c r="C24" s="39">
        <v>36.428571428571423</v>
      </c>
      <c r="D24" s="39"/>
      <c r="E24" s="49">
        <v>34.375</v>
      </c>
      <c r="F24" s="39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>
        <v>190402100038</v>
      </c>
      <c r="C25" s="39">
        <v>31.428571428571427</v>
      </c>
      <c r="D25" s="39"/>
      <c r="E25" s="49">
        <v>30</v>
      </c>
      <c r="F25" s="39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>
        <v>190402100039</v>
      </c>
      <c r="C26" s="39">
        <v>34.285714285714285</v>
      </c>
      <c r="D26" s="39"/>
      <c r="E26" s="49">
        <v>35</v>
      </c>
      <c r="F26" s="39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>
        <v>190402100046</v>
      </c>
      <c r="C27" s="39">
        <v>37.142857142857146</v>
      </c>
      <c r="D27" s="39"/>
      <c r="E27" s="49">
        <v>35.625</v>
      </c>
      <c r="F27" s="3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>
        <v>190402100047</v>
      </c>
      <c r="C28" s="39">
        <v>37.857142857142854</v>
      </c>
      <c r="D28" s="62"/>
      <c r="E28" s="49">
        <v>36.25</v>
      </c>
      <c r="F28" s="62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>
        <v>190402100049</v>
      </c>
      <c r="C29" s="39">
        <v>35.714285714285715</v>
      </c>
      <c r="D29" s="39"/>
      <c r="E29" s="49">
        <v>35.625</v>
      </c>
      <c r="F29" s="39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>
        <v>190402100051</v>
      </c>
      <c r="C30" s="39">
        <v>36.428571428571423</v>
      </c>
      <c r="D30" s="39"/>
      <c r="E30" s="49">
        <v>33.125</v>
      </c>
      <c r="F30" s="39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/>
      <c r="C31" s="39"/>
      <c r="D31" s="39"/>
      <c r="E31" s="49"/>
      <c r="F31" s="39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/>
      <c r="C32" s="39"/>
      <c r="D32" s="39"/>
      <c r="E32" s="49"/>
      <c r="F32" s="39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/>
      <c r="C33" s="39"/>
      <c r="D33" s="39"/>
      <c r="E33" s="49"/>
      <c r="F33" s="39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/>
      <c r="C34" s="39"/>
      <c r="D34" s="39"/>
      <c r="E34" s="49"/>
      <c r="F34" s="39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/>
      <c r="C35" s="39"/>
      <c r="D35" s="39"/>
      <c r="E35" s="49"/>
      <c r="F35" s="39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/>
      <c r="C36" s="39"/>
      <c r="D36" s="39"/>
      <c r="E36" s="49"/>
      <c r="F36" s="39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/>
      <c r="C37" s="39"/>
      <c r="D37" s="39"/>
      <c r="E37" s="49"/>
      <c r="F37" s="39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/>
      <c r="C38" s="39"/>
      <c r="D38" s="39"/>
      <c r="E38" s="49"/>
      <c r="F38" s="39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/>
      <c r="C39" s="39"/>
      <c r="D39" s="39"/>
      <c r="E39" s="49"/>
      <c r="F39" s="39"/>
    </row>
    <row r="40" spans="1:21" ht="25" customHeight="1" x14ac:dyDescent="0.45">
      <c r="A40" s="15">
        <v>30</v>
      </c>
      <c r="B40" s="75"/>
      <c r="C40" s="39"/>
      <c r="D40" s="39"/>
      <c r="E40" s="49"/>
      <c r="F40" s="39"/>
    </row>
    <row r="41" spans="1:21" ht="25" customHeight="1" x14ac:dyDescent="0.45">
      <c r="A41" s="15">
        <v>31</v>
      </c>
      <c r="B41" s="75"/>
      <c r="C41" s="39"/>
      <c r="D41" s="39"/>
      <c r="E41" s="49"/>
      <c r="F41" s="39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/>
      <c r="C42" s="39"/>
      <c r="D42" s="39"/>
      <c r="E42" s="49"/>
      <c r="F42" s="39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/>
      <c r="C43" s="39"/>
      <c r="D43" s="39"/>
      <c r="E43" s="49"/>
      <c r="F43" s="39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/>
      <c r="C44" s="39"/>
      <c r="D44" s="39"/>
      <c r="E44" s="49"/>
      <c r="F44" s="39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/>
      <c r="C45" s="39"/>
      <c r="D45" s="39"/>
      <c r="E45" s="49"/>
      <c r="F45" s="39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/>
      <c r="C46" s="39"/>
      <c r="D46" s="39"/>
      <c r="E46" s="49"/>
      <c r="F46" s="39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/>
      <c r="C47" s="39"/>
      <c r="D47" s="39"/>
      <c r="E47" s="49"/>
      <c r="F47" s="39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/>
      <c r="C48" s="39"/>
      <c r="D48" s="39"/>
      <c r="E48" s="49"/>
      <c r="F48" s="39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/>
      <c r="C49" s="39"/>
      <c r="D49" s="39"/>
      <c r="E49" s="49"/>
      <c r="F49" s="39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/>
      <c r="C50" s="39"/>
      <c r="D50" s="39"/>
      <c r="E50" s="49"/>
      <c r="F50" s="39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/>
      <c r="C51" s="39"/>
      <c r="D51" s="39"/>
      <c r="E51" s="88"/>
      <c r="F51" s="39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/>
      <c r="C52" s="39"/>
      <c r="D52" s="39"/>
      <c r="E52" s="88"/>
      <c r="F52" s="39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/>
      <c r="C53" s="39"/>
      <c r="D53" s="39"/>
      <c r="E53" s="88"/>
      <c r="F53" s="39"/>
    </row>
    <row r="54" spans="1:20" ht="25" customHeight="1" x14ac:dyDescent="0.45">
      <c r="A54" s="15">
        <v>44</v>
      </c>
      <c r="B54" s="75"/>
      <c r="C54" s="39"/>
      <c r="D54" s="39"/>
      <c r="E54" s="88"/>
      <c r="F54" s="39"/>
    </row>
    <row r="55" spans="1:20" ht="25" customHeight="1" x14ac:dyDescent="0.45">
      <c r="A55" s="15">
        <v>45</v>
      </c>
      <c r="B55" s="75"/>
      <c r="C55" s="39"/>
      <c r="D55" s="62"/>
      <c r="E55" s="89"/>
      <c r="F55" s="62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/>
      <c r="C56" s="39"/>
      <c r="D56" s="62"/>
      <c r="E56" s="89"/>
      <c r="F56" s="62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/>
      <c r="C57" s="39"/>
      <c r="D57" s="39"/>
      <c r="E57" s="88"/>
      <c r="F57" s="39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75"/>
      <c r="C58" s="39"/>
      <c r="D58" s="39"/>
      <c r="E58" s="88"/>
      <c r="F58" s="39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75"/>
      <c r="C59" s="39"/>
      <c r="D59" s="39"/>
      <c r="E59" s="88"/>
      <c r="F59" s="39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75"/>
      <c r="C60" s="39"/>
      <c r="D60" s="39"/>
      <c r="E60" s="88"/>
      <c r="F60" s="39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75"/>
      <c r="C61" s="39"/>
      <c r="D61" s="39"/>
      <c r="E61" s="88"/>
      <c r="F61" s="39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75"/>
      <c r="C62" s="39"/>
      <c r="D62" s="39"/>
      <c r="E62" s="88"/>
      <c r="F62" s="39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75"/>
      <c r="C63" s="39"/>
      <c r="D63" s="39"/>
      <c r="E63" s="88"/>
      <c r="F63" s="39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75"/>
      <c r="C64" s="39"/>
      <c r="D64" s="39"/>
      <c r="E64" s="88"/>
      <c r="F64" s="39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75"/>
      <c r="C65" s="39"/>
      <c r="D65" s="39"/>
      <c r="E65" s="88"/>
      <c r="F65" s="39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75"/>
      <c r="C66" s="39"/>
      <c r="D66" s="39"/>
      <c r="E66" s="88"/>
      <c r="F66" s="39"/>
    </row>
    <row r="67" spans="1:20" ht="25" customHeight="1" x14ac:dyDescent="0.45">
      <c r="A67" s="15">
        <v>57</v>
      </c>
      <c r="B67" s="75"/>
      <c r="C67" s="39"/>
      <c r="D67" s="39"/>
      <c r="E67" s="88"/>
      <c r="F67" s="39"/>
    </row>
    <row r="68" spans="1:20" ht="25" customHeight="1" x14ac:dyDescent="0.45">
      <c r="A68" s="15">
        <v>58</v>
      </c>
      <c r="B68" s="75"/>
      <c r="C68" s="39"/>
      <c r="D68" s="39"/>
      <c r="E68" s="88"/>
      <c r="F68" s="39"/>
    </row>
    <row r="69" spans="1:20" ht="25" customHeight="1" x14ac:dyDescent="0.45">
      <c r="A69" s="15">
        <v>59</v>
      </c>
      <c r="B69" s="75"/>
      <c r="C69" s="39"/>
      <c r="D69" s="39"/>
      <c r="E69" s="88"/>
      <c r="F69" s="39"/>
    </row>
    <row r="70" spans="1:20" ht="25" customHeight="1" x14ac:dyDescent="0.45">
      <c r="A70" s="15">
        <v>60</v>
      </c>
      <c r="B70" s="75"/>
      <c r="C70" s="39"/>
      <c r="D70" s="39"/>
      <c r="E70" s="88"/>
      <c r="F70" s="39"/>
    </row>
    <row r="71" spans="1:20" ht="25" customHeight="1" x14ac:dyDescent="0.45">
      <c r="A71" s="15">
        <v>61</v>
      </c>
      <c r="B71" s="75"/>
      <c r="C71" s="39"/>
      <c r="D71" s="39"/>
      <c r="E71" s="88"/>
      <c r="F71" s="39"/>
    </row>
    <row r="72" spans="1:20" ht="25" customHeight="1" x14ac:dyDescent="0.45">
      <c r="A72" s="15">
        <v>62</v>
      </c>
      <c r="B72" s="75"/>
      <c r="C72" s="39"/>
      <c r="D72" s="39"/>
      <c r="E72" s="88"/>
      <c r="F72" s="39"/>
    </row>
    <row r="73" spans="1:20" ht="25" customHeight="1" x14ac:dyDescent="0.45">
      <c r="A73" s="15">
        <v>63</v>
      </c>
      <c r="B73" s="75"/>
      <c r="C73" s="39"/>
      <c r="D73" s="39"/>
      <c r="E73" s="88"/>
      <c r="F73" s="39"/>
    </row>
    <row r="74" spans="1:20" ht="25" customHeight="1" x14ac:dyDescent="0.45">
      <c r="A74" s="15">
        <v>64</v>
      </c>
      <c r="B74" s="75"/>
      <c r="C74" s="39"/>
      <c r="D74" s="39"/>
      <c r="E74" s="88"/>
      <c r="F74" s="39"/>
    </row>
    <row r="75" spans="1:20" ht="25" customHeight="1" x14ac:dyDescent="0.45">
      <c r="A75" s="15">
        <v>65</v>
      </c>
      <c r="B75" s="75"/>
      <c r="C75" s="39"/>
      <c r="D75" s="39"/>
      <c r="E75" s="88"/>
      <c r="F75" s="39"/>
    </row>
    <row r="76" spans="1:20" ht="25" customHeight="1" x14ac:dyDescent="0.45">
      <c r="A76" s="15">
        <v>66</v>
      </c>
      <c r="B76" s="69"/>
      <c r="C76" s="39"/>
      <c r="D76" s="39"/>
      <c r="E76" s="88"/>
      <c r="F76" s="39"/>
    </row>
    <row r="77" spans="1:20" ht="25" customHeight="1" x14ac:dyDescent="0.45">
      <c r="A77" s="15">
        <v>67</v>
      </c>
      <c r="B77" s="69"/>
      <c r="C77" s="39"/>
      <c r="D77" s="39"/>
      <c r="E77" s="88"/>
      <c r="F77" s="39"/>
    </row>
    <row r="78" spans="1:20" ht="25" customHeight="1" x14ac:dyDescent="0.45">
      <c r="A78" s="15">
        <v>68</v>
      </c>
      <c r="B78" s="69"/>
      <c r="C78" s="39"/>
      <c r="D78" s="39"/>
      <c r="E78" s="88"/>
      <c r="F78" s="39"/>
    </row>
    <row r="79" spans="1:20" ht="25" customHeight="1" x14ac:dyDescent="0.45">
      <c r="A79" s="15">
        <v>69</v>
      </c>
      <c r="B79" s="69"/>
      <c r="C79" s="39"/>
      <c r="D79" s="39"/>
      <c r="E79" s="88"/>
      <c r="F79" s="39"/>
    </row>
    <row r="80" spans="1:20" ht="25" customHeight="1" x14ac:dyDescent="0.45">
      <c r="A80" s="15">
        <v>70</v>
      </c>
      <c r="B80" s="69"/>
      <c r="C80" s="39"/>
      <c r="D80" s="39"/>
      <c r="E80" s="88"/>
      <c r="F80" s="39"/>
    </row>
    <row r="81" spans="1:21" ht="25" customHeight="1" x14ac:dyDescent="0.45">
      <c r="A81" s="15">
        <v>71</v>
      </c>
      <c r="B81" s="69"/>
      <c r="C81" s="39"/>
      <c r="D81" s="39"/>
      <c r="E81" s="88"/>
      <c r="F81" s="39"/>
    </row>
    <row r="82" spans="1:21" ht="25" customHeight="1" x14ac:dyDescent="0.45">
      <c r="A82" s="15">
        <v>72</v>
      </c>
      <c r="B82" s="69"/>
      <c r="C82" s="39"/>
      <c r="D82" s="39"/>
      <c r="E82" s="88"/>
      <c r="F82" s="39"/>
      <c r="G82" s="65"/>
    </row>
    <row r="83" spans="1:21" ht="25" customHeight="1" x14ac:dyDescent="0.45">
      <c r="A83" s="15">
        <v>73</v>
      </c>
      <c r="B83" s="69"/>
      <c r="C83" s="62"/>
      <c r="D83" s="62"/>
      <c r="E83" s="89"/>
      <c r="F83" s="62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89"/>
      <c r="F84" s="62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88"/>
      <c r="F85" s="39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5" zoomScale="48" zoomScaleNormal="48" workbookViewId="0">
      <selection activeCell="T17" sqref="T17:T18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.149999999999999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.15" customHeight="1" x14ac:dyDescent="0.45">
      <c r="A3" s="96" t="s">
        <v>161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162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95.918367346938766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97.959183673469383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180402100010</v>
      </c>
      <c r="C11" s="39">
        <v>37.777777777777779</v>
      </c>
      <c r="D11" s="39">
        <f>COUNTIF(C11:C85,"&gt;="&amp;D10)</f>
        <v>49</v>
      </c>
      <c r="E11" s="39">
        <v>40</v>
      </c>
      <c r="F11" s="40">
        <f>COUNTIF(E11:E85,"&gt;="&amp;F10)</f>
        <v>47</v>
      </c>
      <c r="G11" s="41" t="s">
        <v>46</v>
      </c>
      <c r="H11" s="4">
        <v>3</v>
      </c>
      <c r="I11" s="4">
        <v>3</v>
      </c>
      <c r="J11" s="6">
        <v>3</v>
      </c>
      <c r="K11" s="6">
        <v>3</v>
      </c>
      <c r="L11" s="6">
        <v>3</v>
      </c>
      <c r="M11" s="6"/>
      <c r="N11" s="6"/>
      <c r="O11" s="6"/>
      <c r="P11" s="6"/>
      <c r="Q11" s="6"/>
      <c r="R11" s="6">
        <v>3</v>
      </c>
      <c r="S11" s="6">
        <v>2</v>
      </c>
      <c r="T11" s="6"/>
    </row>
    <row r="12" spans="1:21" ht="25" customHeight="1" x14ac:dyDescent="0.45">
      <c r="A12" s="15">
        <v>2</v>
      </c>
      <c r="B12" s="75">
        <v>180402100021</v>
      </c>
      <c r="C12" s="39">
        <v>36.666666666666664</v>
      </c>
      <c r="D12" s="46">
        <f>(D11/49)*100</f>
        <v>100</v>
      </c>
      <c r="E12" s="39">
        <v>41.818181818181813</v>
      </c>
      <c r="F12" s="47">
        <f>(F11/49)*100</f>
        <v>95.918367346938766</v>
      </c>
      <c r="G12" s="41" t="s">
        <v>47</v>
      </c>
      <c r="H12" s="76">
        <v>3</v>
      </c>
      <c r="I12" s="76">
        <v>3</v>
      </c>
      <c r="J12" s="6">
        <v>3</v>
      </c>
      <c r="K12" s="6">
        <v>3</v>
      </c>
      <c r="L12" s="6">
        <v>3</v>
      </c>
      <c r="M12" s="6"/>
      <c r="N12" s="6"/>
      <c r="O12" s="6"/>
      <c r="P12" s="6"/>
      <c r="Q12" s="6"/>
      <c r="R12" s="6">
        <v>3</v>
      </c>
      <c r="S12" s="6">
        <v>2</v>
      </c>
      <c r="T12" s="6"/>
    </row>
    <row r="13" spans="1:21" ht="25" customHeight="1" x14ac:dyDescent="0.45">
      <c r="A13" s="15">
        <v>3</v>
      </c>
      <c r="B13" s="75">
        <v>190402100001</v>
      </c>
      <c r="C13" s="39">
        <v>38.888888888888893</v>
      </c>
      <c r="D13" s="39"/>
      <c r="E13" s="39">
        <v>40.909090909090914</v>
      </c>
      <c r="F13" s="49"/>
      <c r="G13" s="41" t="s">
        <v>48</v>
      </c>
      <c r="H13" s="76"/>
      <c r="I13" s="76">
        <v>3</v>
      </c>
      <c r="J13" s="6">
        <v>3</v>
      </c>
      <c r="K13" s="6"/>
      <c r="L13" s="6">
        <v>3</v>
      </c>
      <c r="M13" s="6"/>
      <c r="N13" s="6"/>
      <c r="O13" s="6"/>
      <c r="P13" s="6"/>
      <c r="Q13" s="6"/>
      <c r="R13" s="6">
        <v>3</v>
      </c>
      <c r="S13" s="6">
        <v>3</v>
      </c>
      <c r="T13" s="6"/>
    </row>
    <row r="14" spans="1:21" ht="25" customHeight="1" x14ac:dyDescent="0.45">
      <c r="A14" s="15">
        <v>4</v>
      </c>
      <c r="B14" s="75">
        <v>190402100004</v>
      </c>
      <c r="C14" s="39">
        <v>37.777777777777779</v>
      </c>
      <c r="D14" s="39"/>
      <c r="E14" s="39">
        <v>44.545454545454547</v>
      </c>
      <c r="F14" s="49"/>
      <c r="G14" s="41" t="s">
        <v>104</v>
      </c>
      <c r="H14" s="76"/>
      <c r="I14" s="76">
        <v>3</v>
      </c>
      <c r="J14" s="6">
        <v>3</v>
      </c>
      <c r="K14" s="6">
        <v>3</v>
      </c>
      <c r="L14" s="6">
        <v>3</v>
      </c>
      <c r="M14" s="6"/>
      <c r="N14" s="6"/>
      <c r="O14" s="6"/>
      <c r="P14" s="6"/>
      <c r="Q14" s="6"/>
      <c r="R14" s="6">
        <v>3</v>
      </c>
      <c r="S14" s="6">
        <v>3</v>
      </c>
      <c r="T14" s="6"/>
    </row>
    <row r="15" spans="1:21" ht="25" customHeight="1" x14ac:dyDescent="0.45">
      <c r="A15" s="15">
        <v>5</v>
      </c>
      <c r="B15" s="75">
        <v>190402100005</v>
      </c>
      <c r="C15" s="39">
        <v>37.777777777777779</v>
      </c>
      <c r="D15" s="39"/>
      <c r="E15" s="39">
        <v>42.727272727272727</v>
      </c>
      <c r="F15" s="49"/>
      <c r="G15" s="41" t="s">
        <v>163</v>
      </c>
      <c r="H15" s="76"/>
      <c r="I15" s="76">
        <v>3</v>
      </c>
      <c r="J15" s="6">
        <v>3</v>
      </c>
      <c r="K15" s="6">
        <v>3</v>
      </c>
      <c r="L15" s="6">
        <v>3</v>
      </c>
      <c r="M15" s="6"/>
      <c r="N15" s="6"/>
      <c r="O15" s="6"/>
      <c r="P15" s="6"/>
      <c r="Q15" s="6"/>
      <c r="R15" s="6">
        <v>3</v>
      </c>
      <c r="S15" s="6">
        <v>3</v>
      </c>
      <c r="T15" s="6"/>
    </row>
    <row r="16" spans="1:21" ht="25" customHeight="1" x14ac:dyDescent="0.45">
      <c r="A16" s="15">
        <v>6</v>
      </c>
      <c r="B16" s="75">
        <v>190402100006</v>
      </c>
      <c r="C16" s="39">
        <v>34.444444444444443</v>
      </c>
      <c r="D16" s="39"/>
      <c r="E16" s="39">
        <v>38.181818181818187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190402100008</v>
      </c>
      <c r="C17" s="39">
        <v>34.444444444444443</v>
      </c>
      <c r="D17" s="39"/>
      <c r="E17" s="39">
        <v>36.363636363636367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>
        <f t="shared" si="0"/>
        <v>3</v>
      </c>
      <c r="L17" s="51">
        <f t="shared" si="0"/>
        <v>3</v>
      </c>
      <c r="M17" s="51"/>
      <c r="N17" s="51"/>
      <c r="O17" s="51"/>
      <c r="P17" s="51"/>
      <c r="Q17" s="51"/>
      <c r="R17" s="51">
        <f t="shared" si="0"/>
        <v>3</v>
      </c>
      <c r="S17" s="51">
        <f t="shared" si="0"/>
        <v>2.6</v>
      </c>
      <c r="T17" s="51"/>
    </row>
    <row r="18" spans="1:20" ht="38.15" customHeight="1" x14ac:dyDescent="0.45">
      <c r="A18" s="15">
        <v>8</v>
      </c>
      <c r="B18" s="75">
        <v>190402100009</v>
      </c>
      <c r="C18" s="39">
        <v>40</v>
      </c>
      <c r="D18" s="39"/>
      <c r="E18" s="39">
        <v>41.818181818181813</v>
      </c>
      <c r="F18" s="49"/>
      <c r="G18" s="54" t="s">
        <v>50</v>
      </c>
      <c r="H18" s="55">
        <f>(97.96*H17)/100</f>
        <v>2.9388000000000001</v>
      </c>
      <c r="I18" s="55">
        <f t="shared" ref="I18:T18" si="1">(97.96*I17)/100</f>
        <v>2.9388000000000001</v>
      </c>
      <c r="J18" s="55">
        <f t="shared" si="1"/>
        <v>2.9388000000000001</v>
      </c>
      <c r="K18" s="55">
        <f t="shared" si="1"/>
        <v>2.9388000000000001</v>
      </c>
      <c r="L18" s="55">
        <f t="shared" si="1"/>
        <v>2.9388000000000001</v>
      </c>
      <c r="M18" s="55"/>
      <c r="N18" s="55"/>
      <c r="O18" s="55"/>
      <c r="P18" s="55"/>
      <c r="Q18" s="55"/>
      <c r="R18" s="55">
        <f t="shared" si="1"/>
        <v>2.9388000000000001</v>
      </c>
      <c r="S18" s="55">
        <f t="shared" si="1"/>
        <v>2.5469599999999999</v>
      </c>
      <c r="T18" s="55"/>
    </row>
    <row r="19" spans="1:20" ht="25" customHeight="1" x14ac:dyDescent="0.45">
      <c r="A19" s="15">
        <v>9</v>
      </c>
      <c r="B19" s="75">
        <v>190402100010</v>
      </c>
      <c r="C19" s="39">
        <v>37.777777777777779</v>
      </c>
      <c r="D19" s="39"/>
      <c r="E19" s="39">
        <v>38.181818181818187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.15" customHeight="1" x14ac:dyDescent="0.45">
      <c r="A20" s="15">
        <v>10</v>
      </c>
      <c r="B20" s="75">
        <v>190402100011</v>
      </c>
      <c r="C20" s="39">
        <v>34.444444444444443</v>
      </c>
      <c r="D20" s="39"/>
      <c r="E20" s="39">
        <v>28.18181818181818</v>
      </c>
      <c r="F20" s="39"/>
    </row>
    <row r="21" spans="1:20" ht="25" customHeight="1" x14ac:dyDescent="0.45">
      <c r="A21" s="15">
        <v>11</v>
      </c>
      <c r="B21" s="75">
        <v>190402100012</v>
      </c>
      <c r="C21" s="39">
        <v>34.444444444444443</v>
      </c>
      <c r="D21" s="39"/>
      <c r="E21" s="39">
        <v>40</v>
      </c>
      <c r="F21" s="58"/>
    </row>
    <row r="22" spans="1:20" ht="25" customHeight="1" x14ac:dyDescent="0.45">
      <c r="A22" s="15">
        <v>12</v>
      </c>
      <c r="B22" s="75">
        <v>190402100013</v>
      </c>
      <c r="C22" s="39">
        <v>32.222222222222221</v>
      </c>
      <c r="D22" s="39"/>
      <c r="E22" s="39">
        <v>30.909090909090907</v>
      </c>
      <c r="F22" s="58"/>
    </row>
    <row r="23" spans="1:20" ht="25" customHeight="1" x14ac:dyDescent="0.45">
      <c r="A23" s="15">
        <v>13</v>
      </c>
      <c r="B23" s="75">
        <v>190402100014</v>
      </c>
      <c r="C23" s="39">
        <v>42.222222222222221</v>
      </c>
      <c r="D23" s="39"/>
      <c r="E23" s="39">
        <v>39.090909090909093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190402100015</v>
      </c>
      <c r="C24" s="39">
        <v>34.444444444444443</v>
      </c>
      <c r="D24" s="39"/>
      <c r="E24" s="39">
        <v>30.909090909090907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190402100016</v>
      </c>
      <c r="C25" s="39">
        <v>34.444444444444443</v>
      </c>
      <c r="D25" s="39"/>
      <c r="E25" s="39">
        <v>39.090909090909093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190402100017</v>
      </c>
      <c r="C26" s="39">
        <v>34.444444444444443</v>
      </c>
      <c r="D26" s="39"/>
      <c r="E26" s="39">
        <v>35.454545454545453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190402100018</v>
      </c>
      <c r="C27" s="39">
        <v>33.333333333333329</v>
      </c>
      <c r="D27" s="39"/>
      <c r="E27" s="39">
        <v>31.818181818181817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190402100019</v>
      </c>
      <c r="C28" s="39">
        <v>34.444444444444443</v>
      </c>
      <c r="D28" s="62"/>
      <c r="E28" s="39">
        <v>41.818181818181813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190402100020</v>
      </c>
      <c r="C29" s="39">
        <v>36.666666666666664</v>
      </c>
      <c r="D29" s="39"/>
      <c r="E29" s="39">
        <v>40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190402100021</v>
      </c>
      <c r="C30" s="39">
        <v>34.444444444444443</v>
      </c>
      <c r="D30" s="39"/>
      <c r="E30" s="39">
        <v>40.909090909090914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190402100022</v>
      </c>
      <c r="C31" s="39">
        <v>37.777777777777779</v>
      </c>
      <c r="D31" s="39"/>
      <c r="E31" s="39">
        <v>40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190402100023</v>
      </c>
      <c r="C32" s="39">
        <v>38.888888888888893</v>
      </c>
      <c r="D32" s="39"/>
      <c r="E32" s="39">
        <v>41.818181818181813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190402100025</v>
      </c>
      <c r="C33" s="39">
        <v>41.111111111111107</v>
      </c>
      <c r="D33" s="39"/>
      <c r="E33" s="39">
        <v>46.36363636363636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190402100026</v>
      </c>
      <c r="C34" s="39">
        <v>34.444444444444443</v>
      </c>
      <c r="D34" s="39"/>
      <c r="E34" s="39">
        <v>37.272727272727273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190402100027</v>
      </c>
      <c r="C35" s="39">
        <v>34.444444444444443</v>
      </c>
      <c r="D35" s="39"/>
      <c r="E35" s="39">
        <v>40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190402100028</v>
      </c>
      <c r="C36" s="39">
        <v>30</v>
      </c>
      <c r="D36" s="39"/>
      <c r="E36" s="39">
        <v>24.545454545454547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190402100029</v>
      </c>
      <c r="C37" s="39">
        <v>28.888888888888886</v>
      </c>
      <c r="D37" s="39"/>
      <c r="E37" s="39">
        <v>27.27272727272727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190402100030</v>
      </c>
      <c r="C38" s="39">
        <v>34.444444444444443</v>
      </c>
      <c r="D38" s="39"/>
      <c r="E38" s="39">
        <v>41.818181818181813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190402100031</v>
      </c>
      <c r="C39" s="39">
        <v>34.444444444444443</v>
      </c>
      <c r="D39" s="39"/>
      <c r="E39" s="39">
        <v>35.454545454545453</v>
      </c>
      <c r="F39" s="58"/>
    </row>
    <row r="40" spans="1:21" ht="25" customHeight="1" x14ac:dyDescent="0.45">
      <c r="A40" s="15">
        <v>30</v>
      </c>
      <c r="B40" s="75">
        <v>190402100032</v>
      </c>
      <c r="C40" s="39">
        <v>32.222222222222221</v>
      </c>
      <c r="D40" s="39"/>
      <c r="E40" s="39">
        <v>37.272727272727273</v>
      </c>
      <c r="F40" s="58"/>
    </row>
    <row r="41" spans="1:21" ht="25" customHeight="1" x14ac:dyDescent="0.45">
      <c r="A41" s="15">
        <v>31</v>
      </c>
      <c r="B41" s="75">
        <v>190402100033</v>
      </c>
      <c r="C41" s="39">
        <v>33.333333333333329</v>
      </c>
      <c r="D41" s="39"/>
      <c r="E41" s="39">
        <v>38.181818181818187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190402100034</v>
      </c>
      <c r="C42" s="39">
        <v>41.111111111111107</v>
      </c>
      <c r="D42" s="39"/>
      <c r="E42" s="39">
        <v>42.727272727272727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190402100035</v>
      </c>
      <c r="C43" s="39">
        <v>41.111111111111107</v>
      </c>
      <c r="D43" s="39"/>
      <c r="E43" s="39">
        <v>40.909090909090914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190402100036</v>
      </c>
      <c r="C44" s="39">
        <v>42.222222222222221</v>
      </c>
      <c r="D44" s="39"/>
      <c r="E44" s="39">
        <v>41.818181818181813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190402100037</v>
      </c>
      <c r="C45" s="39">
        <v>42.222222222222221</v>
      </c>
      <c r="D45" s="39"/>
      <c r="E45" s="39">
        <v>44.545454545454547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190402100038</v>
      </c>
      <c r="C46" s="39">
        <v>37.777777777777779</v>
      </c>
      <c r="D46" s="39"/>
      <c r="E46" s="39">
        <v>40.909090909090914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190402100039</v>
      </c>
      <c r="C47" s="39">
        <v>42.222222222222221</v>
      </c>
      <c r="D47" s="39"/>
      <c r="E47" s="39">
        <v>42.727272727272727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190402100040</v>
      </c>
      <c r="C48" s="39">
        <v>36.666666666666664</v>
      </c>
      <c r="D48" s="39"/>
      <c r="E48" s="39">
        <v>43.636363636363633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>
        <v>190402100041</v>
      </c>
      <c r="C49" s="39">
        <v>42.222222222222221</v>
      </c>
      <c r="D49" s="39"/>
      <c r="E49" s="39">
        <v>45.454545454545453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>
        <v>190402100042</v>
      </c>
      <c r="C50" s="39">
        <v>42.222222222222221</v>
      </c>
      <c r="D50" s="39"/>
      <c r="E50" s="39">
        <v>45.454545454545453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>
        <v>190402100044</v>
      </c>
      <c r="C51" s="39">
        <v>37.777777777777779</v>
      </c>
      <c r="D51" s="39"/>
      <c r="E51" s="39">
        <v>41.818181818181813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>
        <v>190402100045</v>
      </c>
      <c r="C52" s="39">
        <v>37.777777777777779</v>
      </c>
      <c r="D52" s="39"/>
      <c r="E52" s="39">
        <v>44.545454545454547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>
        <v>190402100046</v>
      </c>
      <c r="C53" s="39">
        <v>37.777777777777779</v>
      </c>
      <c r="D53" s="39"/>
      <c r="E53" s="39">
        <v>37.272727272727273</v>
      </c>
      <c r="F53" s="58"/>
    </row>
    <row r="54" spans="1:20" ht="25" customHeight="1" x14ac:dyDescent="0.45">
      <c r="A54" s="15">
        <v>44</v>
      </c>
      <c r="B54" s="75">
        <v>190402100047</v>
      </c>
      <c r="C54" s="39">
        <v>38.888888888888893</v>
      </c>
      <c r="D54" s="39"/>
      <c r="E54" s="39">
        <v>44.545454545454547</v>
      </c>
      <c r="F54" s="58"/>
    </row>
    <row r="55" spans="1:20" ht="25" customHeight="1" x14ac:dyDescent="0.45">
      <c r="A55" s="15">
        <v>45</v>
      </c>
      <c r="B55" s="75">
        <v>190402100048</v>
      </c>
      <c r="C55" s="39">
        <v>37.777777777777779</v>
      </c>
      <c r="D55" s="62"/>
      <c r="E55" s="39">
        <v>40.909090909090914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5">
        <v>190402100049</v>
      </c>
      <c r="C56" s="39">
        <v>42.222222222222221</v>
      </c>
      <c r="D56" s="62"/>
      <c r="E56" s="39">
        <v>46.36363636363636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5">
        <v>190402100050</v>
      </c>
      <c r="C57" s="39">
        <v>37.777777777777779</v>
      </c>
      <c r="D57" s="39"/>
      <c r="E57" s="39">
        <v>40.909090909090914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75">
        <v>190402100051</v>
      </c>
      <c r="C58" s="39">
        <v>40</v>
      </c>
      <c r="D58" s="39"/>
      <c r="E58" s="39">
        <v>34.545454545454547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75">
        <v>190402100052</v>
      </c>
      <c r="C59" s="39">
        <v>37.777777777777779</v>
      </c>
      <c r="D59" s="39"/>
      <c r="E59" s="39">
        <v>42.727272727272727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" zoomScale="48" zoomScaleNormal="48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164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165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92.857142857142861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96.428571428571431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190402100004</v>
      </c>
      <c r="C11" s="79">
        <v>43.571428571428569</v>
      </c>
      <c r="D11" s="39">
        <f>COUNTIF(C11:C85,"&gt;="&amp;D10)</f>
        <v>14</v>
      </c>
      <c r="E11" s="79">
        <v>36.875</v>
      </c>
      <c r="F11" s="40">
        <f>COUNTIF(E11:E85,"&gt;="&amp;F10)</f>
        <v>13</v>
      </c>
      <c r="G11" s="41" t="s">
        <v>46</v>
      </c>
      <c r="H11" s="42">
        <v>3</v>
      </c>
      <c r="I11" s="42">
        <v>2</v>
      </c>
      <c r="J11" s="42">
        <v>3</v>
      </c>
      <c r="K11" s="42"/>
      <c r="L11" s="42"/>
      <c r="M11" s="42"/>
      <c r="N11" s="42"/>
      <c r="O11" s="42"/>
      <c r="P11" s="42">
        <v>2</v>
      </c>
      <c r="Q11" s="42">
        <v>2</v>
      </c>
      <c r="R11" s="42">
        <v>3</v>
      </c>
      <c r="S11" s="42">
        <v>2</v>
      </c>
      <c r="T11" s="42">
        <v>2</v>
      </c>
    </row>
    <row r="12" spans="1:21" ht="25" customHeight="1" x14ac:dyDescent="0.35">
      <c r="A12" s="15">
        <v>2</v>
      </c>
      <c r="B12" s="67">
        <v>190402100005</v>
      </c>
      <c r="C12" s="79">
        <v>45</v>
      </c>
      <c r="D12" s="46">
        <f>(D11/14)*100</f>
        <v>100</v>
      </c>
      <c r="E12" s="79">
        <v>40</v>
      </c>
      <c r="F12" s="47">
        <f>(F11/14)*100</f>
        <v>92.857142857142861</v>
      </c>
      <c r="G12" s="41" t="s">
        <v>47</v>
      </c>
      <c r="H12" s="42">
        <v>3</v>
      </c>
      <c r="I12" s="48">
        <v>2</v>
      </c>
      <c r="J12" s="48">
        <v>2</v>
      </c>
      <c r="K12" s="48"/>
      <c r="L12" s="48"/>
      <c r="M12" s="48"/>
      <c r="N12" s="48"/>
      <c r="O12" s="48"/>
      <c r="P12" s="48">
        <v>3</v>
      </c>
      <c r="Q12" s="48">
        <v>3</v>
      </c>
      <c r="R12" s="42">
        <v>3</v>
      </c>
      <c r="S12" s="48">
        <v>3</v>
      </c>
      <c r="T12" s="48">
        <v>3</v>
      </c>
    </row>
    <row r="13" spans="1:21" ht="25" customHeight="1" x14ac:dyDescent="0.35">
      <c r="A13" s="15">
        <v>3</v>
      </c>
      <c r="B13" s="67">
        <v>190402100011</v>
      </c>
      <c r="C13" s="79">
        <v>33.571428571428569</v>
      </c>
      <c r="D13" s="39"/>
      <c r="E13" s="79">
        <v>33.125</v>
      </c>
      <c r="F13" s="49"/>
      <c r="G13" s="41" t="s">
        <v>48</v>
      </c>
      <c r="H13" s="42">
        <v>2</v>
      </c>
      <c r="I13" s="48">
        <v>3</v>
      </c>
      <c r="J13" s="48">
        <v>3</v>
      </c>
      <c r="K13" s="48"/>
      <c r="L13" s="48"/>
      <c r="M13" s="48"/>
      <c r="N13" s="48"/>
      <c r="O13" s="48"/>
      <c r="P13" s="48">
        <v>3</v>
      </c>
      <c r="Q13" s="48">
        <v>3</v>
      </c>
      <c r="R13" s="48">
        <v>3</v>
      </c>
      <c r="S13" s="48">
        <v>3</v>
      </c>
      <c r="T13" s="48">
        <v>3</v>
      </c>
    </row>
    <row r="14" spans="1:21" ht="25" customHeight="1" x14ac:dyDescent="0.35">
      <c r="A14" s="15">
        <v>4</v>
      </c>
      <c r="B14" s="67">
        <v>190402100013</v>
      </c>
      <c r="C14" s="79">
        <v>33.571428571428569</v>
      </c>
      <c r="D14" s="39"/>
      <c r="E14" s="79">
        <v>33.125</v>
      </c>
      <c r="F14" s="49"/>
      <c r="G14" s="41" t="s">
        <v>104</v>
      </c>
      <c r="H14" s="42">
        <v>2</v>
      </c>
      <c r="I14" s="48">
        <v>3</v>
      </c>
      <c r="J14" s="48">
        <v>2</v>
      </c>
      <c r="K14" s="48"/>
      <c r="L14" s="48"/>
      <c r="M14" s="48"/>
      <c r="N14" s="48"/>
      <c r="O14" s="48"/>
      <c r="P14" s="48">
        <v>3</v>
      </c>
      <c r="Q14" s="48">
        <v>3</v>
      </c>
      <c r="R14" s="48">
        <v>3</v>
      </c>
      <c r="S14" s="48">
        <v>3</v>
      </c>
      <c r="T14" s="48">
        <v>3</v>
      </c>
    </row>
    <row r="15" spans="1:21" ht="25" customHeight="1" x14ac:dyDescent="0.35">
      <c r="A15" s="15">
        <v>5</v>
      </c>
      <c r="B15" s="67">
        <v>190402100025</v>
      </c>
      <c r="C15" s="79">
        <v>37.142857142857146</v>
      </c>
      <c r="D15" s="39"/>
      <c r="E15" s="79">
        <v>39.375</v>
      </c>
      <c r="F15" s="49"/>
      <c r="G15" s="41" t="s">
        <v>163</v>
      </c>
      <c r="H15" s="42">
        <v>3</v>
      </c>
      <c r="I15" s="48">
        <v>3</v>
      </c>
      <c r="J15" s="48">
        <v>3</v>
      </c>
      <c r="K15" s="48"/>
      <c r="L15" s="48"/>
      <c r="M15" s="48"/>
      <c r="N15" s="48"/>
      <c r="O15" s="48"/>
      <c r="P15" s="48">
        <v>2</v>
      </c>
      <c r="Q15" s="48">
        <v>2</v>
      </c>
      <c r="R15" s="48">
        <v>3</v>
      </c>
      <c r="S15" s="48">
        <v>2</v>
      </c>
      <c r="T15" s="48">
        <v>2</v>
      </c>
    </row>
    <row r="16" spans="1:21" ht="25" customHeight="1" x14ac:dyDescent="0.35">
      <c r="A16" s="15">
        <v>6</v>
      </c>
      <c r="B16" s="67">
        <v>190402100026</v>
      </c>
      <c r="C16" s="79">
        <v>33.571428571428569</v>
      </c>
      <c r="D16" s="39"/>
      <c r="E16" s="79">
        <v>31.874999999999996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190402100027</v>
      </c>
      <c r="C17" s="79">
        <v>33.571428571428569</v>
      </c>
      <c r="D17" s="39"/>
      <c r="E17" s="79">
        <v>28.749999999999996</v>
      </c>
      <c r="F17" s="49"/>
      <c r="G17" s="50" t="s">
        <v>49</v>
      </c>
      <c r="H17" s="51">
        <f>AVERAGE(H11:H16)</f>
        <v>2.6</v>
      </c>
      <c r="I17" s="51">
        <f t="shared" ref="I17:T17" si="0">AVERAGE(I11:I16)</f>
        <v>2.6</v>
      </c>
      <c r="J17" s="51">
        <f t="shared" si="0"/>
        <v>2.6</v>
      </c>
      <c r="K17" s="51"/>
      <c r="L17" s="51"/>
      <c r="M17" s="51"/>
      <c r="N17" s="51"/>
      <c r="O17" s="51"/>
      <c r="P17" s="51">
        <f t="shared" si="0"/>
        <v>2.6</v>
      </c>
      <c r="Q17" s="51">
        <f t="shared" si="0"/>
        <v>2.6</v>
      </c>
      <c r="R17" s="51">
        <f t="shared" si="0"/>
        <v>3</v>
      </c>
      <c r="S17" s="51">
        <f t="shared" si="0"/>
        <v>2.6</v>
      </c>
      <c r="T17" s="51">
        <f t="shared" si="0"/>
        <v>2.6</v>
      </c>
    </row>
    <row r="18" spans="1:20" ht="38" customHeight="1" x14ac:dyDescent="0.35">
      <c r="A18" s="15">
        <v>8</v>
      </c>
      <c r="B18" s="67">
        <v>190402100028</v>
      </c>
      <c r="C18" s="79">
        <v>32.857142857142854</v>
      </c>
      <c r="D18" s="39"/>
      <c r="E18" s="79">
        <v>24.375</v>
      </c>
      <c r="F18" s="49"/>
      <c r="G18" s="54" t="s">
        <v>50</v>
      </c>
      <c r="H18" s="55">
        <f>(96.43*H17)/100</f>
        <v>2.50718</v>
      </c>
      <c r="I18" s="55">
        <f t="shared" ref="I18:T18" si="1">(96.43*I17)/100</f>
        <v>2.50718</v>
      </c>
      <c r="J18" s="55">
        <f t="shared" si="1"/>
        <v>2.50718</v>
      </c>
      <c r="K18" s="55"/>
      <c r="L18" s="55"/>
      <c r="M18" s="55"/>
      <c r="N18" s="55"/>
      <c r="O18" s="55"/>
      <c r="P18" s="55">
        <f t="shared" si="1"/>
        <v>2.50718</v>
      </c>
      <c r="Q18" s="55">
        <f t="shared" si="1"/>
        <v>2.50718</v>
      </c>
      <c r="R18" s="55">
        <f t="shared" si="1"/>
        <v>2.8929</v>
      </c>
      <c r="S18" s="55">
        <f t="shared" si="1"/>
        <v>2.50718</v>
      </c>
      <c r="T18" s="55">
        <f t="shared" si="1"/>
        <v>2.50718</v>
      </c>
    </row>
    <row r="19" spans="1:20" ht="25" customHeight="1" x14ac:dyDescent="0.35">
      <c r="A19" s="15">
        <v>9</v>
      </c>
      <c r="B19" s="67">
        <v>190402100029</v>
      </c>
      <c r="C19" s="79">
        <v>32.857142857142854</v>
      </c>
      <c r="D19" s="39"/>
      <c r="E19" s="79">
        <v>28.749999999999996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190402100035</v>
      </c>
      <c r="C20" s="79">
        <v>39.285714285714285</v>
      </c>
      <c r="D20" s="39"/>
      <c r="E20" s="79">
        <v>41.875</v>
      </c>
      <c r="F20" s="39"/>
    </row>
    <row r="21" spans="1:20" ht="25" customHeight="1" x14ac:dyDescent="0.35">
      <c r="A21" s="15">
        <v>11</v>
      </c>
      <c r="B21" s="67">
        <v>190402100036</v>
      </c>
      <c r="C21" s="79">
        <v>37.857142857142854</v>
      </c>
      <c r="D21" s="39"/>
      <c r="E21" s="79">
        <v>40.625</v>
      </c>
      <c r="F21" s="58"/>
    </row>
    <row r="22" spans="1:20" ht="25" customHeight="1" x14ac:dyDescent="0.35">
      <c r="A22" s="15">
        <v>12</v>
      </c>
      <c r="B22" s="67">
        <v>190402100039</v>
      </c>
      <c r="C22" s="79">
        <v>35</v>
      </c>
      <c r="D22" s="39"/>
      <c r="E22" s="79">
        <v>38.75</v>
      </c>
      <c r="F22" s="58"/>
    </row>
    <row r="23" spans="1:20" ht="25" customHeight="1" x14ac:dyDescent="0.35">
      <c r="A23" s="15">
        <v>13</v>
      </c>
      <c r="B23" s="67">
        <v>190402100045</v>
      </c>
      <c r="C23" s="79">
        <v>43.571428571428569</v>
      </c>
      <c r="D23" s="39"/>
      <c r="E23" s="79">
        <v>41.875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190402100046</v>
      </c>
      <c r="C24" s="79">
        <v>42.142857142857146</v>
      </c>
      <c r="D24" s="39"/>
      <c r="E24" s="79">
        <v>41.875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3" zoomScale="51" zoomScaleNormal="51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166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167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96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98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23">
        <v>36.428571428571423</v>
      </c>
      <c r="D11" s="39">
        <f>COUNTIF(C11:C85,"&gt;="&amp;D10)</f>
        <v>25</v>
      </c>
      <c r="E11" s="23">
        <v>36.25</v>
      </c>
      <c r="F11" s="40">
        <f>COUNTIF(E11:E85,"&gt;="&amp;F10)</f>
        <v>24</v>
      </c>
      <c r="G11" s="41" t="s">
        <v>46</v>
      </c>
      <c r="H11" s="42">
        <v>3</v>
      </c>
      <c r="I11" s="42">
        <v>2</v>
      </c>
      <c r="J11" s="84">
        <v>3</v>
      </c>
      <c r="K11" s="43"/>
      <c r="L11" s="43"/>
      <c r="M11" s="43"/>
      <c r="N11" s="43"/>
      <c r="O11" s="43"/>
      <c r="P11" s="42"/>
      <c r="Q11" s="42">
        <v>2</v>
      </c>
      <c r="R11" s="43">
        <v>3</v>
      </c>
      <c r="S11" s="42"/>
      <c r="T11" s="42">
        <v>2</v>
      </c>
    </row>
    <row r="12" spans="1:21" ht="25" customHeight="1" x14ac:dyDescent="0.35">
      <c r="A12" s="15">
        <v>2</v>
      </c>
      <c r="B12" s="67">
        <v>190402100005</v>
      </c>
      <c r="C12" s="23">
        <v>40.714285714285715</v>
      </c>
      <c r="D12" s="46">
        <f>(D11/25)*100</f>
        <v>100</v>
      </c>
      <c r="E12" s="23">
        <v>37.5</v>
      </c>
      <c r="F12" s="47">
        <f>(F11/25)*100</f>
        <v>96</v>
      </c>
      <c r="G12" s="41" t="s">
        <v>47</v>
      </c>
      <c r="H12" s="48">
        <v>3</v>
      </c>
      <c r="I12" s="48">
        <v>2</v>
      </c>
      <c r="J12" s="84">
        <v>3</v>
      </c>
      <c r="K12" s="43"/>
      <c r="L12" s="43"/>
      <c r="M12" s="43"/>
      <c r="N12" s="43"/>
      <c r="O12" s="43"/>
      <c r="P12" s="48"/>
      <c r="Q12" s="48">
        <v>3</v>
      </c>
      <c r="R12" s="43">
        <v>3</v>
      </c>
      <c r="S12" s="48"/>
      <c r="T12" s="48">
        <v>3</v>
      </c>
    </row>
    <row r="13" spans="1:21" ht="25" customHeight="1" x14ac:dyDescent="0.35">
      <c r="A13" s="15">
        <v>3</v>
      </c>
      <c r="B13" s="67">
        <v>190402100006</v>
      </c>
      <c r="C13" s="23">
        <v>35.714285714285715</v>
      </c>
      <c r="D13" s="39"/>
      <c r="E13" s="23">
        <v>35</v>
      </c>
      <c r="F13" s="49"/>
      <c r="G13" s="41" t="s">
        <v>48</v>
      </c>
      <c r="H13" s="48">
        <v>2</v>
      </c>
      <c r="I13" s="48">
        <v>3</v>
      </c>
      <c r="J13" s="48">
        <v>2</v>
      </c>
      <c r="K13" s="43"/>
      <c r="L13" s="43"/>
      <c r="M13" s="43"/>
      <c r="N13" s="43"/>
      <c r="O13" s="43"/>
      <c r="P13" s="48">
        <v>2</v>
      </c>
      <c r="Q13" s="48">
        <v>3</v>
      </c>
      <c r="R13" s="43">
        <v>3</v>
      </c>
      <c r="S13" s="48">
        <v>2</v>
      </c>
      <c r="T13" s="48">
        <v>3</v>
      </c>
    </row>
    <row r="14" spans="1:21" ht="25" customHeight="1" x14ac:dyDescent="0.35">
      <c r="A14" s="15">
        <v>4</v>
      </c>
      <c r="B14" s="67">
        <v>190402100008</v>
      </c>
      <c r="C14" s="23">
        <v>40.714285714285715</v>
      </c>
      <c r="D14" s="39"/>
      <c r="E14" s="23">
        <v>37.5</v>
      </c>
      <c r="F14" s="49"/>
      <c r="G14" s="41" t="s">
        <v>104</v>
      </c>
      <c r="H14" s="42">
        <v>3</v>
      </c>
      <c r="I14" s="48">
        <v>3</v>
      </c>
      <c r="J14" s="48">
        <v>2</v>
      </c>
      <c r="K14" s="43"/>
      <c r="L14" s="43"/>
      <c r="M14" s="43"/>
      <c r="N14" s="43"/>
      <c r="O14" s="43"/>
      <c r="P14" s="48">
        <v>3</v>
      </c>
      <c r="Q14" s="48">
        <v>3</v>
      </c>
      <c r="R14" s="43">
        <v>3</v>
      </c>
      <c r="S14" s="48">
        <v>3</v>
      </c>
      <c r="T14" s="48">
        <v>3</v>
      </c>
    </row>
    <row r="15" spans="1:21" ht="25" customHeight="1" x14ac:dyDescent="0.35">
      <c r="A15" s="15">
        <v>5</v>
      </c>
      <c r="B15" s="67">
        <v>190402100009</v>
      </c>
      <c r="C15" s="23">
        <v>36.428571428571423</v>
      </c>
      <c r="D15" s="39"/>
      <c r="E15" s="23">
        <v>35.625</v>
      </c>
      <c r="F15" s="49"/>
      <c r="G15" s="41"/>
      <c r="H15" s="48"/>
      <c r="I15" s="4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1" ht="25" customHeight="1" x14ac:dyDescent="0.35">
      <c r="A16" s="15">
        <v>6</v>
      </c>
      <c r="B16" s="67">
        <v>190402100011</v>
      </c>
      <c r="C16" s="23">
        <v>31.428571428571427</v>
      </c>
      <c r="D16" s="39"/>
      <c r="E16" s="23">
        <v>28.125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190402100012</v>
      </c>
      <c r="C17" s="23">
        <v>40</v>
      </c>
      <c r="D17" s="39"/>
      <c r="E17" s="23">
        <v>37.5</v>
      </c>
      <c r="F17" s="49"/>
      <c r="G17" s="50" t="s">
        <v>49</v>
      </c>
      <c r="H17" s="51">
        <f>AVERAGE(H11:H16)</f>
        <v>2.75</v>
      </c>
      <c r="I17" s="51">
        <f t="shared" ref="I17:T17" si="0">AVERAGE(I11:I16)</f>
        <v>2.5</v>
      </c>
      <c r="J17" s="51">
        <f t="shared" si="0"/>
        <v>2.5</v>
      </c>
      <c r="K17" s="51"/>
      <c r="L17" s="51"/>
      <c r="M17" s="51"/>
      <c r="N17" s="51"/>
      <c r="O17" s="51"/>
      <c r="P17" s="51">
        <f t="shared" si="0"/>
        <v>2.5</v>
      </c>
      <c r="Q17" s="51">
        <f t="shared" si="0"/>
        <v>2.75</v>
      </c>
      <c r="R17" s="51">
        <f t="shared" si="0"/>
        <v>3</v>
      </c>
      <c r="S17" s="51">
        <f t="shared" si="0"/>
        <v>2.5</v>
      </c>
      <c r="T17" s="51">
        <f t="shared" si="0"/>
        <v>2.75</v>
      </c>
    </row>
    <row r="18" spans="1:20" ht="38" customHeight="1" x14ac:dyDescent="0.35">
      <c r="A18" s="15">
        <v>8</v>
      </c>
      <c r="B18" s="67">
        <v>190402100015</v>
      </c>
      <c r="C18" s="23">
        <v>31.428571428571427</v>
      </c>
      <c r="D18" s="39"/>
      <c r="E18" s="23">
        <v>26.875</v>
      </c>
      <c r="F18" s="49"/>
      <c r="G18" s="54" t="s">
        <v>50</v>
      </c>
      <c r="H18" s="55">
        <f>(98*H17)/100</f>
        <v>2.6949999999999998</v>
      </c>
      <c r="I18" s="55">
        <f t="shared" ref="I18:T18" si="1">(98*I17)/100</f>
        <v>2.4500000000000002</v>
      </c>
      <c r="J18" s="55">
        <f t="shared" si="1"/>
        <v>2.4500000000000002</v>
      </c>
      <c r="K18" s="55"/>
      <c r="L18" s="55"/>
      <c r="M18" s="55"/>
      <c r="N18" s="55"/>
      <c r="O18" s="55"/>
      <c r="P18" s="55">
        <f t="shared" si="1"/>
        <v>2.4500000000000002</v>
      </c>
      <c r="Q18" s="55">
        <f t="shared" si="1"/>
        <v>2.6949999999999998</v>
      </c>
      <c r="R18" s="55">
        <f t="shared" si="1"/>
        <v>2.94</v>
      </c>
      <c r="S18" s="55">
        <f t="shared" si="1"/>
        <v>2.4500000000000002</v>
      </c>
      <c r="T18" s="55">
        <f t="shared" si="1"/>
        <v>2.6949999999999998</v>
      </c>
    </row>
    <row r="19" spans="1:20" ht="25" customHeight="1" x14ac:dyDescent="0.35">
      <c r="A19" s="15">
        <v>9</v>
      </c>
      <c r="B19" s="67">
        <v>190402100016</v>
      </c>
      <c r="C19" s="23">
        <v>34.285714285714285</v>
      </c>
      <c r="D19" s="39"/>
      <c r="E19" s="23">
        <v>30.625000000000004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190402100017</v>
      </c>
      <c r="C20" s="23">
        <v>37.142857142857146</v>
      </c>
      <c r="D20" s="39"/>
      <c r="E20" s="23">
        <v>31.874999999999996</v>
      </c>
      <c r="F20" s="39"/>
    </row>
    <row r="21" spans="1:20" ht="25" customHeight="1" x14ac:dyDescent="0.35">
      <c r="A21" s="15">
        <v>11</v>
      </c>
      <c r="B21" s="67">
        <v>190402100020</v>
      </c>
      <c r="C21" s="23">
        <v>28.571428571428569</v>
      </c>
      <c r="D21" s="39"/>
      <c r="E21" s="23">
        <v>28.125</v>
      </c>
      <c r="F21" s="58"/>
    </row>
    <row r="22" spans="1:20" ht="25" customHeight="1" x14ac:dyDescent="0.35">
      <c r="A22" s="15">
        <v>12</v>
      </c>
      <c r="B22" s="67">
        <v>190402100021</v>
      </c>
      <c r="C22" s="23">
        <v>32.142857142857146</v>
      </c>
      <c r="D22" s="39"/>
      <c r="E22" s="23">
        <v>31.25</v>
      </c>
      <c r="F22" s="58"/>
    </row>
    <row r="23" spans="1:20" ht="25" customHeight="1" x14ac:dyDescent="0.35">
      <c r="A23" s="15">
        <v>13</v>
      </c>
      <c r="B23" s="67">
        <v>190402100022</v>
      </c>
      <c r="C23" s="23">
        <v>32.142857142857146</v>
      </c>
      <c r="D23" s="39"/>
      <c r="E23" s="23">
        <v>31.874999999999996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190402100023</v>
      </c>
      <c r="C24" s="23">
        <v>35.714285714285715</v>
      </c>
      <c r="D24" s="39"/>
      <c r="E24" s="23">
        <v>33.75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190402100032</v>
      </c>
      <c r="C25" s="23">
        <v>34.285714285714285</v>
      </c>
      <c r="D25" s="39"/>
      <c r="E25" s="23">
        <v>31.874999999999996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190402100035</v>
      </c>
      <c r="C26" s="23">
        <v>33.571428571428569</v>
      </c>
      <c r="D26" s="39"/>
      <c r="E26" s="23">
        <v>33.75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190402100039</v>
      </c>
      <c r="C27" s="23">
        <v>34.285714285714285</v>
      </c>
      <c r="D27" s="39"/>
      <c r="E27" s="23">
        <v>33.75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190402100040</v>
      </c>
      <c r="C28" s="23">
        <v>34.285714285714285</v>
      </c>
      <c r="D28" s="62"/>
      <c r="E28" s="23">
        <v>36.875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190402100042</v>
      </c>
      <c r="C29" s="23">
        <v>36.428571428571423</v>
      </c>
      <c r="D29" s="39"/>
      <c r="E29" s="23">
        <v>39.375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190402100044</v>
      </c>
      <c r="C30" s="23">
        <v>35.714285714285715</v>
      </c>
      <c r="D30" s="39"/>
      <c r="E30" s="23">
        <v>36.875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190402100045</v>
      </c>
      <c r="C31" s="23">
        <v>37.857142857142854</v>
      </c>
      <c r="D31" s="39"/>
      <c r="E31" s="23">
        <v>35.625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190402100047</v>
      </c>
      <c r="C32" s="23">
        <v>35.714285714285715</v>
      </c>
      <c r="D32" s="39"/>
      <c r="E32" s="23">
        <v>32.5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190402100048</v>
      </c>
      <c r="C33" s="23">
        <v>31.428571428571427</v>
      </c>
      <c r="D33" s="39"/>
      <c r="E33" s="23">
        <v>28.749999999999996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190402100050</v>
      </c>
      <c r="C34" s="23">
        <v>32.142857142857146</v>
      </c>
      <c r="D34" s="39"/>
      <c r="E34" s="23">
        <v>33.125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190402100052</v>
      </c>
      <c r="C35" s="23">
        <v>31.428571428571427</v>
      </c>
      <c r="D35" s="39"/>
      <c r="E35" s="23">
        <v>31.874999999999996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7" zoomScale="54" zoomScaleNormal="54" workbookViewId="0">
      <selection activeCell="T17" sqref="T17:T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168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169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91.111111111111114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84.444444444444443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87.777777777777771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190402100001</v>
      </c>
      <c r="C11" s="39">
        <v>33</v>
      </c>
      <c r="D11" s="39">
        <f>COUNTIF(C11:C85,"&gt;="&amp;D10)</f>
        <v>41</v>
      </c>
      <c r="E11" s="39">
        <v>31</v>
      </c>
      <c r="F11" s="40">
        <f>COUNTIF(E11:E85,"&gt;="&amp;F10)</f>
        <v>38</v>
      </c>
      <c r="G11" s="41" t="s">
        <v>46</v>
      </c>
      <c r="H11" s="72">
        <v>3</v>
      </c>
      <c r="I11" s="73">
        <v>3</v>
      </c>
      <c r="J11" s="74">
        <v>3</v>
      </c>
      <c r="K11" s="2">
        <v>3</v>
      </c>
      <c r="L11" s="74">
        <v>3</v>
      </c>
      <c r="M11" s="74"/>
      <c r="N11" s="74"/>
      <c r="O11" s="74"/>
      <c r="P11" s="74"/>
      <c r="Q11" s="74"/>
      <c r="R11" s="74">
        <v>3</v>
      </c>
      <c r="S11" s="74">
        <v>2</v>
      </c>
      <c r="T11" s="74"/>
    </row>
    <row r="12" spans="1:21" ht="25" customHeight="1" x14ac:dyDescent="0.45">
      <c r="A12" s="15">
        <v>2</v>
      </c>
      <c r="B12" s="75">
        <v>190402100004</v>
      </c>
      <c r="C12" s="39">
        <v>38</v>
      </c>
      <c r="D12" s="46">
        <f>(D11/45)*100</f>
        <v>91.111111111111114</v>
      </c>
      <c r="E12" s="39">
        <v>33</v>
      </c>
      <c r="F12" s="47">
        <f>(F11/45)*100</f>
        <v>84.444444444444443</v>
      </c>
      <c r="G12" s="41" t="s">
        <v>47</v>
      </c>
      <c r="H12" s="51">
        <v>3</v>
      </c>
      <c r="I12" s="52">
        <v>3</v>
      </c>
      <c r="J12" s="53">
        <v>3</v>
      </c>
      <c r="K12" s="74">
        <v>3</v>
      </c>
      <c r="L12" s="53">
        <v>3</v>
      </c>
      <c r="M12" s="53"/>
      <c r="N12" s="53"/>
      <c r="O12" s="53"/>
      <c r="P12" s="53"/>
      <c r="Q12" s="53"/>
      <c r="R12" s="53">
        <v>3</v>
      </c>
      <c r="S12" s="53">
        <v>2</v>
      </c>
      <c r="T12" s="53"/>
    </row>
    <row r="13" spans="1:21" ht="25" customHeight="1" x14ac:dyDescent="0.45">
      <c r="A13" s="15">
        <v>3</v>
      </c>
      <c r="B13" s="75">
        <v>190402100005</v>
      </c>
      <c r="C13" s="39">
        <v>40</v>
      </c>
      <c r="D13" s="39"/>
      <c r="E13" s="39">
        <v>42</v>
      </c>
      <c r="F13" s="49"/>
      <c r="G13" s="41" t="s">
        <v>48</v>
      </c>
      <c r="H13" s="51"/>
      <c r="I13" s="52">
        <v>3</v>
      </c>
      <c r="J13" s="53">
        <v>3</v>
      </c>
      <c r="K13" s="53"/>
      <c r="L13" s="53">
        <v>3</v>
      </c>
      <c r="M13" s="53"/>
      <c r="N13" s="53"/>
      <c r="O13" s="53"/>
      <c r="P13" s="53"/>
      <c r="Q13" s="53"/>
      <c r="R13" s="53">
        <v>3</v>
      </c>
      <c r="S13" s="53">
        <v>3</v>
      </c>
      <c r="T13" s="53"/>
    </row>
    <row r="14" spans="1:21" ht="25" customHeight="1" x14ac:dyDescent="0.45">
      <c r="A14" s="15">
        <v>4</v>
      </c>
      <c r="B14" s="75">
        <v>190402100006</v>
      </c>
      <c r="C14" s="39">
        <v>28</v>
      </c>
      <c r="D14" s="39"/>
      <c r="E14" s="39">
        <v>29</v>
      </c>
      <c r="F14" s="49"/>
      <c r="G14" s="41" t="s">
        <v>104</v>
      </c>
      <c r="H14" s="51"/>
      <c r="I14" s="52">
        <v>3</v>
      </c>
      <c r="J14" s="53">
        <v>3</v>
      </c>
      <c r="K14" s="53">
        <v>3</v>
      </c>
      <c r="L14" s="53">
        <v>3</v>
      </c>
      <c r="M14" s="53"/>
      <c r="N14" s="53"/>
      <c r="O14" s="53"/>
      <c r="P14" s="53"/>
      <c r="Q14" s="53"/>
      <c r="R14" s="53">
        <v>3</v>
      </c>
      <c r="S14" s="53">
        <v>3</v>
      </c>
      <c r="T14" s="53"/>
    </row>
    <row r="15" spans="1:21" ht="25" customHeight="1" x14ac:dyDescent="0.45">
      <c r="A15" s="15">
        <v>5</v>
      </c>
      <c r="B15" s="75">
        <v>190402100008</v>
      </c>
      <c r="C15" s="39">
        <v>38</v>
      </c>
      <c r="D15" s="39"/>
      <c r="E15" s="39">
        <v>36</v>
      </c>
      <c r="F15" s="49"/>
      <c r="G15" s="41" t="s">
        <v>163</v>
      </c>
      <c r="H15" s="51"/>
      <c r="I15" s="52">
        <v>3</v>
      </c>
      <c r="J15" s="53">
        <v>3</v>
      </c>
      <c r="K15" s="53">
        <v>3</v>
      </c>
      <c r="L15" s="53">
        <v>3</v>
      </c>
      <c r="M15" s="53"/>
      <c r="N15" s="53"/>
      <c r="O15" s="53"/>
      <c r="P15" s="53"/>
      <c r="Q15" s="53"/>
      <c r="R15" s="53">
        <v>3</v>
      </c>
      <c r="S15" s="53">
        <v>3</v>
      </c>
      <c r="T15" s="53"/>
    </row>
    <row r="16" spans="1:21" ht="25" customHeight="1" x14ac:dyDescent="0.45">
      <c r="A16" s="15">
        <v>6</v>
      </c>
      <c r="B16" s="75">
        <v>190402100009</v>
      </c>
      <c r="C16" s="39">
        <v>37</v>
      </c>
      <c r="D16" s="39"/>
      <c r="E16" s="39">
        <v>33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190402100010</v>
      </c>
      <c r="C17" s="39">
        <v>36</v>
      </c>
      <c r="D17" s="39"/>
      <c r="E17" s="39">
        <v>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>
        <f t="shared" si="0"/>
        <v>3</v>
      </c>
      <c r="L17" s="51">
        <f t="shared" si="0"/>
        <v>3</v>
      </c>
      <c r="M17" s="51"/>
      <c r="N17" s="51"/>
      <c r="O17" s="51"/>
      <c r="P17" s="51"/>
      <c r="Q17" s="51"/>
      <c r="R17" s="51">
        <f t="shared" si="0"/>
        <v>3</v>
      </c>
      <c r="S17" s="51">
        <f t="shared" si="0"/>
        <v>2.6</v>
      </c>
      <c r="T17" s="51"/>
    </row>
    <row r="18" spans="1:20" ht="38" customHeight="1" x14ac:dyDescent="0.45">
      <c r="A18" s="15">
        <v>8</v>
      </c>
      <c r="B18" s="75">
        <v>190402100011</v>
      </c>
      <c r="C18" s="39">
        <v>25</v>
      </c>
      <c r="D18" s="39"/>
      <c r="E18" s="39">
        <v>30</v>
      </c>
      <c r="F18" s="49"/>
      <c r="G18" s="54" t="s">
        <v>50</v>
      </c>
      <c r="H18" s="55">
        <f>(87.78*H17)/100</f>
        <v>2.6334000000000004</v>
      </c>
      <c r="I18" s="55">
        <f t="shared" ref="I18:T18" si="1">(87.78*I17)/100</f>
        <v>2.6334000000000004</v>
      </c>
      <c r="J18" s="55">
        <f t="shared" si="1"/>
        <v>2.6334000000000004</v>
      </c>
      <c r="K18" s="55">
        <f t="shared" si="1"/>
        <v>2.6334000000000004</v>
      </c>
      <c r="L18" s="55">
        <f t="shared" si="1"/>
        <v>2.6334000000000004</v>
      </c>
      <c r="M18" s="55"/>
      <c r="N18" s="55"/>
      <c r="O18" s="55"/>
      <c r="P18" s="55"/>
      <c r="Q18" s="55"/>
      <c r="R18" s="55">
        <f t="shared" si="1"/>
        <v>2.6334000000000004</v>
      </c>
      <c r="S18" s="55">
        <f t="shared" si="1"/>
        <v>2.2822800000000001</v>
      </c>
      <c r="T18" s="55"/>
    </row>
    <row r="19" spans="1:20" ht="25" customHeight="1" x14ac:dyDescent="0.45">
      <c r="A19" s="15">
        <v>9</v>
      </c>
      <c r="B19" s="75">
        <v>190402100012</v>
      </c>
      <c r="C19" s="39">
        <v>38</v>
      </c>
      <c r="D19" s="39"/>
      <c r="E19" s="39">
        <v>36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190402100013</v>
      </c>
      <c r="C20" s="39">
        <v>35</v>
      </c>
      <c r="D20" s="39"/>
      <c r="E20" s="39">
        <v>30</v>
      </c>
      <c r="F20" s="39"/>
    </row>
    <row r="21" spans="1:20" ht="25" customHeight="1" x14ac:dyDescent="0.45">
      <c r="A21" s="15">
        <v>11</v>
      </c>
      <c r="B21" s="75">
        <v>190402100015</v>
      </c>
      <c r="C21" s="39">
        <v>38</v>
      </c>
      <c r="D21" s="39"/>
      <c r="E21" s="39">
        <v>30</v>
      </c>
      <c r="F21" s="58"/>
    </row>
    <row r="22" spans="1:20" ht="25" customHeight="1" x14ac:dyDescent="0.45">
      <c r="A22" s="15">
        <v>12</v>
      </c>
      <c r="B22" s="75">
        <v>190402100016</v>
      </c>
      <c r="C22" s="39">
        <v>36</v>
      </c>
      <c r="D22" s="39"/>
      <c r="E22" s="39">
        <v>30</v>
      </c>
      <c r="F22" s="58"/>
    </row>
    <row r="23" spans="1:20" ht="25" customHeight="1" x14ac:dyDescent="0.45">
      <c r="A23" s="15">
        <v>13</v>
      </c>
      <c r="B23" s="75">
        <v>190402100017</v>
      </c>
      <c r="C23" s="39">
        <v>37</v>
      </c>
      <c r="D23" s="39"/>
      <c r="E23" s="39">
        <v>34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190402100018</v>
      </c>
      <c r="C24" s="39">
        <v>37</v>
      </c>
      <c r="D24" s="39"/>
      <c r="E24" s="39">
        <v>34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190402100019</v>
      </c>
      <c r="C25" s="39">
        <v>35</v>
      </c>
      <c r="D25" s="39"/>
      <c r="E25" s="39">
        <v>27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190402100020</v>
      </c>
      <c r="C26" s="39">
        <v>29</v>
      </c>
      <c r="D26" s="39"/>
      <c r="E26" s="39">
        <v>34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190402100021</v>
      </c>
      <c r="C27" s="39">
        <v>34</v>
      </c>
      <c r="D27" s="39"/>
      <c r="E27" s="39">
        <v>30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190402100022</v>
      </c>
      <c r="C28" s="39">
        <v>26</v>
      </c>
      <c r="D28" s="62"/>
      <c r="E28" s="39">
        <v>27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190402100023</v>
      </c>
      <c r="C29" s="39">
        <v>40</v>
      </c>
      <c r="D29" s="39"/>
      <c r="E29" s="39">
        <v>35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190402100025</v>
      </c>
      <c r="C30" s="39">
        <v>30</v>
      </c>
      <c r="D30" s="39"/>
      <c r="E30" s="39">
        <v>27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190402100026</v>
      </c>
      <c r="C31" s="39">
        <v>31</v>
      </c>
      <c r="D31" s="39"/>
      <c r="E31" s="39">
        <v>30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190402100027</v>
      </c>
      <c r="C32" s="39">
        <v>31</v>
      </c>
      <c r="D32" s="39"/>
      <c r="E32" s="39">
        <v>30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190402100028</v>
      </c>
      <c r="C33" s="39">
        <v>30</v>
      </c>
      <c r="D33" s="39"/>
      <c r="E33" s="39">
        <v>31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190402100029</v>
      </c>
      <c r="C34" s="39">
        <v>31</v>
      </c>
      <c r="D34" s="39"/>
      <c r="E34" s="39">
        <v>22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190402100030</v>
      </c>
      <c r="C35" s="39">
        <v>33</v>
      </c>
      <c r="D35" s="39"/>
      <c r="E35" s="39">
        <v>32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190402100031</v>
      </c>
      <c r="C36" s="39">
        <v>37</v>
      </c>
      <c r="D36" s="39"/>
      <c r="E36" s="39">
        <v>34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190402100032</v>
      </c>
      <c r="C37" s="39">
        <v>34</v>
      </c>
      <c r="D37" s="39"/>
      <c r="E37" s="39">
        <v>31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5">
        <v>190402100033</v>
      </c>
      <c r="C38" s="39">
        <v>30</v>
      </c>
      <c r="D38" s="39"/>
      <c r="E38" s="39">
        <v>30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5">
        <v>190402100035</v>
      </c>
      <c r="C39" s="39">
        <v>31</v>
      </c>
      <c r="D39" s="39"/>
      <c r="E39" s="39">
        <v>29</v>
      </c>
      <c r="F39" s="58"/>
    </row>
    <row r="40" spans="1:21" ht="25" customHeight="1" x14ac:dyDescent="0.45">
      <c r="A40" s="15">
        <v>30</v>
      </c>
      <c r="B40" s="75">
        <v>190402100036</v>
      </c>
      <c r="C40" s="39">
        <v>31</v>
      </c>
      <c r="D40" s="39"/>
      <c r="E40" s="39">
        <v>30</v>
      </c>
      <c r="F40" s="58"/>
    </row>
    <row r="41" spans="1:21" ht="25" customHeight="1" x14ac:dyDescent="0.45">
      <c r="A41" s="15">
        <v>31</v>
      </c>
      <c r="B41" s="75">
        <v>190402100037</v>
      </c>
      <c r="C41" s="39">
        <v>40</v>
      </c>
      <c r="D41" s="39"/>
      <c r="E41" s="39">
        <v>40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5">
        <v>190402100038</v>
      </c>
      <c r="C42" s="39">
        <v>28</v>
      </c>
      <c r="D42" s="39"/>
      <c r="E42" s="39">
        <v>24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5">
        <v>190402100039</v>
      </c>
      <c r="C43" s="39">
        <v>25</v>
      </c>
      <c r="D43" s="39"/>
      <c r="E43" s="39">
        <v>30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5">
        <v>190402100040</v>
      </c>
      <c r="C44" s="39">
        <v>37</v>
      </c>
      <c r="D44" s="39"/>
      <c r="E44" s="39">
        <v>34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5">
        <v>190402100041</v>
      </c>
      <c r="C45" s="39">
        <v>32</v>
      </c>
      <c r="D45" s="39"/>
      <c r="E45" s="39">
        <v>28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5">
        <v>190402100042</v>
      </c>
      <c r="C46" s="39">
        <v>36</v>
      </c>
      <c r="D46" s="39"/>
      <c r="E46" s="39">
        <v>40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5">
        <v>190402100044</v>
      </c>
      <c r="C47" s="39">
        <v>3</v>
      </c>
      <c r="D47" s="39"/>
      <c r="E47" s="39">
        <v>0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5">
        <v>190402100045</v>
      </c>
      <c r="C48" s="39">
        <v>39</v>
      </c>
      <c r="D48" s="39"/>
      <c r="E48" s="39">
        <v>41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5">
        <v>190402100046</v>
      </c>
      <c r="C49" s="39">
        <v>35</v>
      </c>
      <c r="D49" s="39"/>
      <c r="E49" s="39">
        <v>33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5">
        <v>190402100047</v>
      </c>
      <c r="C50" s="39">
        <v>38</v>
      </c>
      <c r="D50" s="39"/>
      <c r="E50" s="39">
        <v>35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5">
        <v>190402100048</v>
      </c>
      <c r="C51" s="39">
        <v>30</v>
      </c>
      <c r="D51" s="39"/>
      <c r="E51" s="39">
        <v>31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5">
        <v>190402100049</v>
      </c>
      <c r="C52" s="39">
        <v>32</v>
      </c>
      <c r="D52" s="39"/>
      <c r="E52" s="39">
        <v>30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5">
        <v>190402100050</v>
      </c>
      <c r="C53" s="39">
        <v>36</v>
      </c>
      <c r="D53" s="39"/>
      <c r="E53" s="39">
        <v>32</v>
      </c>
      <c r="F53" s="58"/>
    </row>
    <row r="54" spans="1:20" ht="25" customHeight="1" x14ac:dyDescent="0.45">
      <c r="A54" s="15">
        <v>44</v>
      </c>
      <c r="B54" s="75">
        <v>190402100051</v>
      </c>
      <c r="C54" s="39">
        <v>37</v>
      </c>
      <c r="D54" s="39"/>
      <c r="E54" s="39">
        <v>33</v>
      </c>
      <c r="F54" s="58"/>
    </row>
    <row r="55" spans="1:20" ht="25" customHeight="1" x14ac:dyDescent="0.45">
      <c r="A55" s="15">
        <v>45</v>
      </c>
      <c r="B55" s="75">
        <v>190402100052</v>
      </c>
      <c r="C55" s="39">
        <v>33</v>
      </c>
      <c r="D55" s="62"/>
      <c r="E55" s="39">
        <v>31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2" zoomScaleNormal="52" workbookViewId="0">
      <selection activeCell="O17" sqref="O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170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171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83.333333333333343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58.333333333333336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70.833333333333343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69">
        <v>190402100006</v>
      </c>
      <c r="C11" s="69">
        <v>36.666666666666664</v>
      </c>
      <c r="D11" s="39">
        <f>COUNTIF(C11:C85,"&gt;="&amp;D10)</f>
        <v>10</v>
      </c>
      <c r="E11" s="69">
        <v>21.818181818181817</v>
      </c>
      <c r="F11" s="40">
        <f>COUNTIF(E11:E85,"&gt;="&amp;F10)</f>
        <v>7</v>
      </c>
      <c r="G11" s="41" t="s">
        <v>46</v>
      </c>
      <c r="H11" s="72">
        <v>3</v>
      </c>
      <c r="I11" s="73">
        <v>2</v>
      </c>
      <c r="J11" s="74"/>
      <c r="K11" s="90">
        <v>3</v>
      </c>
      <c r="L11" s="74">
        <v>3</v>
      </c>
      <c r="M11" s="74"/>
      <c r="N11" s="74">
        <v>3</v>
      </c>
      <c r="O11" s="74"/>
      <c r="P11" s="74">
        <v>3</v>
      </c>
      <c r="Q11" s="74">
        <v>3</v>
      </c>
      <c r="R11" s="74">
        <v>3</v>
      </c>
      <c r="S11" s="74">
        <v>3</v>
      </c>
      <c r="T11" s="74">
        <v>3</v>
      </c>
    </row>
    <row r="12" spans="1:21" ht="25" customHeight="1" x14ac:dyDescent="0.45">
      <c r="A12" s="15">
        <v>2</v>
      </c>
      <c r="B12" s="69">
        <v>190402100011</v>
      </c>
      <c r="C12" s="69">
        <v>23.333333333333332</v>
      </c>
      <c r="D12" s="46">
        <f>(D11/12)*100</f>
        <v>83.333333333333343</v>
      </c>
      <c r="E12" s="69">
        <v>20</v>
      </c>
      <c r="F12" s="47">
        <f>(F11/12)*100</f>
        <v>58.333333333333336</v>
      </c>
      <c r="G12" s="41" t="s">
        <v>47</v>
      </c>
      <c r="H12" s="51">
        <v>3</v>
      </c>
      <c r="I12" s="52">
        <v>3</v>
      </c>
      <c r="J12" s="53"/>
      <c r="K12" s="74">
        <v>3</v>
      </c>
      <c r="L12" s="53">
        <v>3</v>
      </c>
      <c r="M12" s="53"/>
      <c r="N12" s="53">
        <v>3</v>
      </c>
      <c r="O12" s="53"/>
      <c r="P12" s="53">
        <v>3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x14ac:dyDescent="0.45">
      <c r="A13" s="15">
        <v>3</v>
      </c>
      <c r="B13" s="69">
        <v>190402100019</v>
      </c>
      <c r="C13" s="69">
        <v>32.222222222222221</v>
      </c>
      <c r="D13" s="39"/>
      <c r="E13" s="69">
        <v>27.27272727272727</v>
      </c>
      <c r="F13" s="49"/>
      <c r="G13" s="41" t="s">
        <v>48</v>
      </c>
      <c r="H13" s="51">
        <v>3</v>
      </c>
      <c r="I13" s="52">
        <v>3</v>
      </c>
      <c r="J13" s="53"/>
      <c r="K13" s="53">
        <v>2</v>
      </c>
      <c r="L13" s="53">
        <v>3</v>
      </c>
      <c r="M13" s="53"/>
      <c r="N13" s="53">
        <v>3</v>
      </c>
      <c r="O13" s="53"/>
      <c r="P13" s="53">
        <v>3</v>
      </c>
      <c r="Q13" s="53">
        <v>3</v>
      </c>
      <c r="R13" s="53">
        <v>3</v>
      </c>
      <c r="S13" s="53">
        <v>3</v>
      </c>
      <c r="T13" s="53">
        <v>3</v>
      </c>
    </row>
    <row r="14" spans="1:21" ht="25" customHeight="1" x14ac:dyDescent="0.45">
      <c r="A14" s="15">
        <v>4</v>
      </c>
      <c r="B14" s="69">
        <v>190402100025</v>
      </c>
      <c r="C14" s="69">
        <v>34.444444444444443</v>
      </c>
      <c r="D14" s="39"/>
      <c r="E14" s="69">
        <v>21.818181818181817</v>
      </c>
      <c r="F14" s="49"/>
      <c r="G14" s="41" t="s">
        <v>104</v>
      </c>
      <c r="H14" s="51">
        <v>3</v>
      </c>
      <c r="I14" s="52">
        <v>3</v>
      </c>
      <c r="J14" s="53"/>
      <c r="K14" s="53">
        <v>3</v>
      </c>
      <c r="L14" s="53">
        <v>2</v>
      </c>
      <c r="M14" s="53"/>
      <c r="N14" s="53">
        <v>3</v>
      </c>
      <c r="O14" s="53"/>
      <c r="P14" s="53">
        <v>3</v>
      </c>
      <c r="Q14" s="53">
        <v>3</v>
      </c>
      <c r="R14" s="53">
        <v>3</v>
      </c>
      <c r="S14" s="53">
        <v>3</v>
      </c>
      <c r="T14" s="53">
        <v>3</v>
      </c>
    </row>
    <row r="15" spans="1:21" ht="25" customHeight="1" x14ac:dyDescent="0.45">
      <c r="A15" s="15">
        <v>5</v>
      </c>
      <c r="B15" s="69">
        <v>190402100029</v>
      </c>
      <c r="C15" s="69">
        <v>23.333333333333332</v>
      </c>
      <c r="D15" s="39"/>
      <c r="E15" s="69">
        <v>11.818181818181818</v>
      </c>
      <c r="F15" s="49"/>
      <c r="G15" s="41" t="s">
        <v>163</v>
      </c>
      <c r="H15" s="51">
        <v>3</v>
      </c>
      <c r="I15" s="52">
        <v>2</v>
      </c>
      <c r="J15" s="53"/>
      <c r="K15" s="53">
        <v>2</v>
      </c>
      <c r="L15" s="53">
        <v>3</v>
      </c>
      <c r="M15" s="53"/>
      <c r="N15" s="53">
        <v>2</v>
      </c>
      <c r="O15" s="53"/>
      <c r="P15" s="53">
        <v>3</v>
      </c>
      <c r="Q15" s="53">
        <v>3</v>
      </c>
      <c r="R15" s="53">
        <v>3</v>
      </c>
      <c r="S15" s="53">
        <v>3</v>
      </c>
      <c r="T15" s="53">
        <v>3</v>
      </c>
    </row>
    <row r="16" spans="1:21" ht="25" customHeight="1" x14ac:dyDescent="0.45">
      <c r="A16" s="15">
        <v>6</v>
      </c>
      <c r="B16" s="69">
        <v>190402100030</v>
      </c>
      <c r="C16" s="69">
        <v>27.777777777777779</v>
      </c>
      <c r="D16" s="39"/>
      <c r="E16" s="69">
        <v>28.18181818181818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69">
        <v>190402100032</v>
      </c>
      <c r="C17" s="69">
        <v>32.222222222222221</v>
      </c>
      <c r="D17" s="39"/>
      <c r="E17" s="69">
        <v>28.18181818181818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</v>
      </c>
      <c r="J17" s="51"/>
      <c r="K17" s="51">
        <f t="shared" si="0"/>
        <v>2.6</v>
      </c>
      <c r="L17" s="51">
        <f t="shared" si="0"/>
        <v>2.8</v>
      </c>
      <c r="M17" s="51"/>
      <c r="N17" s="51">
        <f t="shared" si="0"/>
        <v>2.8</v>
      </c>
      <c r="O17" s="51"/>
      <c r="P17" s="51">
        <f t="shared" si="0"/>
        <v>3</v>
      </c>
      <c r="Q17" s="51">
        <f t="shared" si="0"/>
        <v>3</v>
      </c>
      <c r="R17" s="51">
        <f t="shared" si="0"/>
        <v>3</v>
      </c>
      <c r="S17" s="51">
        <f t="shared" si="0"/>
        <v>3</v>
      </c>
      <c r="T17" s="51">
        <f t="shared" si="0"/>
        <v>3</v>
      </c>
    </row>
    <row r="18" spans="1:20" ht="38" customHeight="1" x14ac:dyDescent="0.45">
      <c r="A18" s="15">
        <v>8</v>
      </c>
      <c r="B18" s="69">
        <v>190402100033</v>
      </c>
      <c r="C18" s="69">
        <v>32.222222222222221</v>
      </c>
      <c r="D18" s="39"/>
      <c r="E18" s="69">
        <v>30.909090909090907</v>
      </c>
      <c r="F18" s="49"/>
      <c r="G18" s="54" t="s">
        <v>50</v>
      </c>
      <c r="H18" s="55">
        <f>(70.83*H17)/100</f>
        <v>2.1249000000000002</v>
      </c>
      <c r="I18" s="55">
        <f t="shared" ref="I18:T18" si="1">(70.83*I17)/100</f>
        <v>1.8415800000000002</v>
      </c>
      <c r="J18" s="55"/>
      <c r="K18" s="55">
        <f t="shared" si="1"/>
        <v>1.8415800000000002</v>
      </c>
      <c r="L18" s="55">
        <f t="shared" si="1"/>
        <v>1.9832399999999999</v>
      </c>
      <c r="M18" s="55"/>
      <c r="N18" s="55">
        <f t="shared" si="1"/>
        <v>1.9832399999999999</v>
      </c>
      <c r="O18" s="55"/>
      <c r="P18" s="55">
        <f t="shared" si="1"/>
        <v>2.1249000000000002</v>
      </c>
      <c r="Q18" s="55">
        <f t="shared" si="1"/>
        <v>2.1249000000000002</v>
      </c>
      <c r="R18" s="55">
        <f t="shared" si="1"/>
        <v>2.1249000000000002</v>
      </c>
      <c r="S18" s="55">
        <f t="shared" si="1"/>
        <v>2.1249000000000002</v>
      </c>
      <c r="T18" s="55">
        <f t="shared" si="1"/>
        <v>2.1249000000000002</v>
      </c>
    </row>
    <row r="19" spans="1:20" ht="25" customHeight="1" x14ac:dyDescent="0.45">
      <c r="A19" s="15">
        <v>9</v>
      </c>
      <c r="B19" s="69">
        <v>190402100037</v>
      </c>
      <c r="C19" s="69">
        <v>44.444444444444443</v>
      </c>
      <c r="D19" s="39"/>
      <c r="E19" s="69">
        <v>31.818181818181817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69">
        <v>190402100040</v>
      </c>
      <c r="C20" s="69">
        <v>42.222222222222221</v>
      </c>
      <c r="D20" s="39"/>
      <c r="E20" s="69">
        <v>29.09090909090909</v>
      </c>
      <c r="F20" s="39"/>
    </row>
    <row r="21" spans="1:20" ht="25" customHeight="1" x14ac:dyDescent="0.45">
      <c r="A21" s="15">
        <v>11</v>
      </c>
      <c r="B21" s="69">
        <v>190402100049</v>
      </c>
      <c r="C21" s="69">
        <v>40</v>
      </c>
      <c r="D21" s="39"/>
      <c r="E21" s="69">
        <v>29.09090909090909</v>
      </c>
      <c r="F21" s="58"/>
    </row>
    <row r="22" spans="1:20" ht="25" customHeight="1" x14ac:dyDescent="0.45">
      <c r="A22" s="15">
        <v>12</v>
      </c>
      <c r="B22" s="69">
        <v>190402100051</v>
      </c>
      <c r="C22" s="69">
        <v>35.555555555555557</v>
      </c>
      <c r="D22" s="39"/>
      <c r="E22" s="69">
        <v>35.454545454545453</v>
      </c>
      <c r="F22" s="58"/>
    </row>
    <row r="23" spans="1:20" ht="25" customHeight="1" x14ac:dyDescent="0.45">
      <c r="A23" s="15">
        <v>13</v>
      </c>
      <c r="B23" s="69"/>
      <c r="C23" s="39"/>
      <c r="D23" s="39"/>
      <c r="E23" s="39"/>
      <c r="F23" s="58"/>
      <c r="J23" s="30"/>
      <c r="K23" s="30"/>
    </row>
    <row r="24" spans="1:20" ht="31.5" customHeight="1" x14ac:dyDescent="0.45">
      <c r="A24" s="15">
        <v>14</v>
      </c>
      <c r="B24" s="69"/>
      <c r="C24" s="39"/>
      <c r="D24" s="39"/>
      <c r="E24" s="39"/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9"/>
      <c r="C25" s="39"/>
      <c r="D25" s="39"/>
      <c r="E25" s="39"/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9"/>
      <c r="C26" s="39"/>
      <c r="D26" s="39"/>
      <c r="E26" s="39"/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9"/>
      <c r="C27" s="39"/>
      <c r="D27" s="39"/>
      <c r="E27" s="39"/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9"/>
      <c r="C28" s="62"/>
      <c r="D28" s="62"/>
      <c r="E28" s="62"/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69"/>
      <c r="C29" s="39"/>
      <c r="D29" s="39"/>
      <c r="E29" s="39"/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69"/>
      <c r="C30" s="39"/>
      <c r="D30" s="39"/>
      <c r="E30" s="39"/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69"/>
      <c r="C31" s="39"/>
      <c r="D31" s="39"/>
      <c r="E31" s="39"/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69"/>
      <c r="C32" s="39"/>
      <c r="D32" s="39"/>
      <c r="E32" s="39"/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69"/>
      <c r="C33" s="39"/>
      <c r="D33" s="39"/>
      <c r="E33" s="39"/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69"/>
      <c r="C34" s="39"/>
      <c r="D34" s="39"/>
      <c r="E34" s="39"/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69"/>
      <c r="C35" s="39"/>
      <c r="D35" s="39"/>
      <c r="E35" s="39"/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69"/>
      <c r="C36" s="39"/>
      <c r="D36" s="39"/>
      <c r="E36" s="39"/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69"/>
      <c r="C37" s="39"/>
      <c r="D37" s="39"/>
      <c r="E37" s="39"/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C7" zoomScale="58" zoomScaleNormal="58" workbookViewId="0">
      <selection activeCell="O21" sqref="O21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105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106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92.592592592592595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96.296296296296291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94.444444444444443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5">
        <v>190402100001</v>
      </c>
      <c r="C11" s="39">
        <v>35.384615384615387</v>
      </c>
      <c r="D11" s="39">
        <f>COUNTIF(C11:C85,"&gt;="&amp;D10)</f>
        <v>25</v>
      </c>
      <c r="E11" s="39">
        <v>38.235294117647058</v>
      </c>
      <c r="F11" s="40">
        <f>COUNTIF(E11:E85,"&gt;="&amp;F10)</f>
        <v>26</v>
      </c>
      <c r="G11" s="41" t="s">
        <v>46</v>
      </c>
      <c r="H11" s="4">
        <v>3</v>
      </c>
      <c r="I11" s="4">
        <v>3</v>
      </c>
      <c r="J11" s="6">
        <v>3</v>
      </c>
      <c r="K11" s="76"/>
      <c r="L11" s="76"/>
      <c r="M11" s="76"/>
      <c r="N11" s="76"/>
      <c r="O11" s="76"/>
      <c r="P11" s="76"/>
      <c r="Q11" s="6">
        <v>3</v>
      </c>
      <c r="R11" s="6">
        <v>3</v>
      </c>
      <c r="S11" s="6"/>
      <c r="T11" s="6">
        <v>3</v>
      </c>
    </row>
    <row r="12" spans="1:21" ht="25" customHeight="1" x14ac:dyDescent="0.45">
      <c r="A12" s="15">
        <v>2</v>
      </c>
      <c r="B12" s="75">
        <v>190402100004</v>
      </c>
      <c r="C12" s="39">
        <v>37.692307692307693</v>
      </c>
      <c r="D12" s="46">
        <f>(D11/27)*100</f>
        <v>92.592592592592595</v>
      </c>
      <c r="E12" s="39">
        <v>34.117647058823529</v>
      </c>
      <c r="F12" s="47">
        <f>(F11/27)*100</f>
        <v>96.296296296296291</v>
      </c>
      <c r="G12" s="41" t="s">
        <v>47</v>
      </c>
      <c r="H12" s="4">
        <v>3</v>
      </c>
      <c r="I12" s="76">
        <v>3</v>
      </c>
      <c r="J12" s="6">
        <v>3</v>
      </c>
      <c r="K12" s="76"/>
      <c r="L12" s="76"/>
      <c r="M12" s="76"/>
      <c r="N12" s="76"/>
      <c r="O12" s="76"/>
      <c r="P12" s="76"/>
      <c r="Q12" s="6">
        <v>3</v>
      </c>
      <c r="R12" s="6">
        <v>3</v>
      </c>
      <c r="S12" s="6"/>
      <c r="T12" s="6">
        <v>3</v>
      </c>
    </row>
    <row r="13" spans="1:21" ht="25" customHeight="1" x14ac:dyDescent="0.45">
      <c r="A13" s="15">
        <v>3</v>
      </c>
      <c r="B13" s="75">
        <v>190402100005</v>
      </c>
      <c r="C13" s="39">
        <v>40</v>
      </c>
      <c r="D13" s="39"/>
      <c r="E13" s="39">
        <v>38.82352941176471</v>
      </c>
      <c r="F13" s="49"/>
      <c r="G13" s="41"/>
      <c r="H13" s="51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ht="25" customHeight="1" x14ac:dyDescent="0.45">
      <c r="A14" s="15">
        <v>4</v>
      </c>
      <c r="B14" s="75">
        <v>190402100008</v>
      </c>
      <c r="C14" s="39">
        <v>44.61538461538462</v>
      </c>
      <c r="D14" s="39"/>
      <c r="E14" s="39">
        <v>39.411764705882355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5">
        <v>190402100009</v>
      </c>
      <c r="C15" s="39">
        <v>41.53846153846154</v>
      </c>
      <c r="D15" s="39"/>
      <c r="E15" s="39">
        <v>41.17647058823529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5">
        <v>190402100010</v>
      </c>
      <c r="C16" s="39">
        <v>36.153846153846153</v>
      </c>
      <c r="D16" s="39"/>
      <c r="E16" s="39">
        <v>30.588235294117649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5">
        <v>190402100012</v>
      </c>
      <c r="C17" s="39">
        <v>43.846153846153847</v>
      </c>
      <c r="D17" s="39"/>
      <c r="E17" s="39">
        <v>37.647058823529413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/>
      <c r="Q17" s="51">
        <f t="shared" si="0"/>
        <v>3</v>
      </c>
      <c r="R17" s="51">
        <f t="shared" si="0"/>
        <v>3</v>
      </c>
      <c r="S17" s="51"/>
      <c r="T17" s="51">
        <f t="shared" si="0"/>
        <v>3</v>
      </c>
    </row>
    <row r="18" spans="1:20" ht="38" customHeight="1" x14ac:dyDescent="0.45">
      <c r="A18" s="15">
        <v>8</v>
      </c>
      <c r="B18" s="75">
        <v>190402100015</v>
      </c>
      <c r="C18" s="39">
        <v>37.692307692307693</v>
      </c>
      <c r="D18" s="39"/>
      <c r="E18" s="39">
        <v>30.588235294117649</v>
      </c>
      <c r="F18" s="49"/>
      <c r="G18" s="54" t="s">
        <v>50</v>
      </c>
      <c r="H18" s="55">
        <f>(94.44*H17)/100</f>
        <v>2.8331999999999997</v>
      </c>
      <c r="I18" s="55">
        <f t="shared" ref="I18:T18" si="1">(94.44*I17)/100</f>
        <v>2.8331999999999997</v>
      </c>
      <c r="J18" s="55">
        <f t="shared" si="1"/>
        <v>2.8331999999999997</v>
      </c>
      <c r="K18" s="55"/>
      <c r="L18" s="55"/>
      <c r="M18" s="55"/>
      <c r="N18" s="55"/>
      <c r="O18" s="55"/>
      <c r="P18" s="55"/>
      <c r="Q18" s="55">
        <f t="shared" si="1"/>
        <v>2.8331999999999997</v>
      </c>
      <c r="R18" s="55">
        <f t="shared" si="1"/>
        <v>2.8331999999999997</v>
      </c>
      <c r="S18" s="55"/>
      <c r="T18" s="55">
        <f t="shared" si="1"/>
        <v>2.8331999999999997</v>
      </c>
    </row>
    <row r="19" spans="1:20" ht="25" customHeight="1" x14ac:dyDescent="0.45">
      <c r="A19" s="15">
        <v>9</v>
      </c>
      <c r="B19" s="75">
        <v>190402100017</v>
      </c>
      <c r="C19" s="39">
        <v>36.923076923076927</v>
      </c>
      <c r="D19" s="39"/>
      <c r="E19" s="39">
        <v>34.117647058823529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5">
        <v>190402100018</v>
      </c>
      <c r="C20" s="39">
        <v>36.153846153846153</v>
      </c>
      <c r="D20" s="39"/>
      <c r="E20" s="39">
        <v>28.235294117647058</v>
      </c>
      <c r="F20" s="39"/>
    </row>
    <row r="21" spans="1:20" ht="25" customHeight="1" x14ac:dyDescent="0.45">
      <c r="A21" s="15">
        <v>11</v>
      </c>
      <c r="B21" s="75">
        <v>190402100019</v>
      </c>
      <c r="C21" s="39">
        <v>23.846153846153847</v>
      </c>
      <c r="D21" s="39"/>
      <c r="E21" s="39">
        <v>34.117647058823529</v>
      </c>
      <c r="F21" s="58"/>
    </row>
    <row r="22" spans="1:20" ht="25" customHeight="1" x14ac:dyDescent="0.45">
      <c r="A22" s="15">
        <v>12</v>
      </c>
      <c r="B22" s="75">
        <v>190402100020</v>
      </c>
      <c r="C22" s="39">
        <v>32.307692307692307</v>
      </c>
      <c r="D22" s="39"/>
      <c r="E22" s="39">
        <v>30.588235294117649</v>
      </c>
      <c r="F22" s="58"/>
    </row>
    <row r="23" spans="1:20" ht="25" customHeight="1" x14ac:dyDescent="0.45">
      <c r="A23" s="15">
        <v>13</v>
      </c>
      <c r="B23" s="75">
        <v>190402100021</v>
      </c>
      <c r="C23" s="39">
        <v>36.153846153846153</v>
      </c>
      <c r="D23" s="39"/>
      <c r="E23" s="39">
        <v>28.823529411764703</v>
      </c>
      <c r="F23" s="58"/>
      <c r="J23" s="30"/>
      <c r="K23" s="30"/>
    </row>
    <row r="24" spans="1:20" ht="31.5" customHeight="1" x14ac:dyDescent="0.45">
      <c r="A24" s="15">
        <v>14</v>
      </c>
      <c r="B24" s="75">
        <v>190402100022</v>
      </c>
      <c r="C24" s="39">
        <v>34.615384615384613</v>
      </c>
      <c r="D24" s="39"/>
      <c r="E24" s="39">
        <v>35.882352941176471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5">
        <v>190402100023</v>
      </c>
      <c r="C25" s="39">
        <v>36.923076923076927</v>
      </c>
      <c r="D25" s="39"/>
      <c r="E25" s="39">
        <v>33.529411764705877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5">
        <v>190402100026</v>
      </c>
      <c r="C26" s="39">
        <v>33.076923076923073</v>
      </c>
      <c r="D26" s="39"/>
      <c r="E26" s="39">
        <v>24.705882352941178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5">
        <v>190402100027</v>
      </c>
      <c r="C27" s="39">
        <v>31.538461538461537</v>
      </c>
      <c r="D27" s="39"/>
      <c r="E27" s="39">
        <v>28.823529411764703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5">
        <v>190402100030</v>
      </c>
      <c r="C28" s="39">
        <v>24.615384615384617</v>
      </c>
      <c r="D28" s="62"/>
      <c r="E28" s="39">
        <v>29.411764705882355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5">
        <v>190402100031</v>
      </c>
      <c r="C29" s="39">
        <v>39.230769230769234</v>
      </c>
      <c r="D29" s="39"/>
      <c r="E29" s="39">
        <v>35.882352941176471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5">
        <v>190402100041</v>
      </c>
      <c r="C30" s="39">
        <v>34.615384615384613</v>
      </c>
      <c r="D30" s="39"/>
      <c r="E30" s="39">
        <v>37.647058823529413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5">
        <v>190402100042</v>
      </c>
      <c r="C31" s="39">
        <v>34.615384615384613</v>
      </c>
      <c r="D31" s="39"/>
      <c r="E31" s="39">
        <v>34.705882352941174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5">
        <v>190402100044</v>
      </c>
      <c r="C32" s="39">
        <v>36.923076923076927</v>
      </c>
      <c r="D32" s="39"/>
      <c r="E32" s="39">
        <v>38.82352941176471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5">
        <v>190402100045</v>
      </c>
      <c r="C33" s="39">
        <v>38.461538461538467</v>
      </c>
      <c r="D33" s="39"/>
      <c r="E33" s="39">
        <v>40.588235294117645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5">
        <v>190402100047</v>
      </c>
      <c r="C34" s="39">
        <v>36.153846153846153</v>
      </c>
      <c r="D34" s="39"/>
      <c r="E34" s="39">
        <v>38.235294117647058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5">
        <v>190402100048</v>
      </c>
      <c r="C35" s="39">
        <v>34.615384615384613</v>
      </c>
      <c r="D35" s="39"/>
      <c r="E35" s="39">
        <v>35.882352941176471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5">
        <v>190402100050</v>
      </c>
      <c r="C36" s="39">
        <v>33.846153846153847</v>
      </c>
      <c r="D36" s="39"/>
      <c r="E36" s="39">
        <v>32.941176470588232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5">
        <v>190402100052</v>
      </c>
      <c r="C37" s="39">
        <v>34.615384615384613</v>
      </c>
      <c r="D37" s="39"/>
      <c r="E37" s="39">
        <v>36.470588235294116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69"/>
      <c r="C38" s="39"/>
      <c r="D38" s="39"/>
      <c r="E38" s="39"/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69"/>
      <c r="C39" s="39"/>
      <c r="D39" s="39"/>
      <c r="E39" s="39"/>
      <c r="F39" s="58"/>
    </row>
    <row r="40" spans="1:21" ht="25" customHeight="1" x14ac:dyDescent="0.45">
      <c r="A40" s="15">
        <v>30</v>
      </c>
      <c r="B40" s="69"/>
      <c r="C40" s="39"/>
      <c r="D40" s="39"/>
      <c r="E40" s="39"/>
      <c r="F40" s="58"/>
    </row>
    <row r="41" spans="1:21" ht="25" customHeight="1" x14ac:dyDescent="0.45">
      <c r="A41" s="15">
        <v>31</v>
      </c>
      <c r="B41" s="69"/>
      <c r="C41" s="39"/>
      <c r="D41" s="39"/>
      <c r="E41" s="39"/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69"/>
      <c r="C42" s="39"/>
      <c r="D42" s="39"/>
      <c r="E42" s="39"/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69"/>
      <c r="C43" s="39"/>
      <c r="D43" s="39"/>
      <c r="E43" s="39"/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69"/>
      <c r="C44" s="39"/>
      <c r="D44" s="39"/>
      <c r="E44" s="39"/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69"/>
      <c r="C45" s="39"/>
      <c r="D45" s="39"/>
      <c r="E45" s="39"/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69"/>
      <c r="C46" s="39"/>
      <c r="D46" s="39"/>
      <c r="E46" s="39"/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69"/>
      <c r="C47" s="39"/>
      <c r="D47" s="39"/>
      <c r="E47" s="39"/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69"/>
      <c r="C48" s="39"/>
      <c r="D48" s="39"/>
      <c r="E48" s="39"/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4" zoomScaleNormal="54" workbookViewId="0">
      <selection activeCell="Q20" sqref="Q20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107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108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34.042553191489361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53.191489361702125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43.617021276595743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77">
        <v>34.166666666666664</v>
      </c>
      <c r="D11" s="39">
        <f>COUNTIF(C11:C85,"&gt;="&amp;D10)</f>
        <v>16</v>
      </c>
      <c r="E11" s="77">
        <v>25</v>
      </c>
      <c r="F11" s="40">
        <f>COUNTIF(E11:E85,"&gt;="&amp;F10)</f>
        <v>25</v>
      </c>
      <c r="G11" s="41" t="s">
        <v>46</v>
      </c>
      <c r="H11" s="72">
        <v>3</v>
      </c>
      <c r="I11" s="73"/>
      <c r="J11" s="74"/>
      <c r="K11" s="2">
        <v>3</v>
      </c>
      <c r="L11" s="74"/>
      <c r="M11" s="74"/>
      <c r="N11" s="74"/>
      <c r="O11" s="74"/>
      <c r="P11" s="74">
        <v>3</v>
      </c>
      <c r="Q11" s="74"/>
      <c r="R11" s="74">
        <v>3</v>
      </c>
      <c r="S11" s="74">
        <v>3</v>
      </c>
      <c r="T11" s="74"/>
    </row>
    <row r="12" spans="1:21" ht="25" customHeight="1" x14ac:dyDescent="0.35">
      <c r="A12" s="15">
        <v>2</v>
      </c>
      <c r="B12" s="67">
        <v>190402100004</v>
      </c>
      <c r="C12" s="77">
        <v>30</v>
      </c>
      <c r="D12" s="46">
        <f>(D11/47)*100</f>
        <v>34.042553191489361</v>
      </c>
      <c r="E12" s="77">
        <v>28.749999999999996</v>
      </c>
      <c r="F12" s="47">
        <f>(F11/47)*100</f>
        <v>53.191489361702125</v>
      </c>
      <c r="G12" s="41" t="s">
        <v>47</v>
      </c>
      <c r="H12" s="51">
        <v>3</v>
      </c>
      <c r="I12" s="52"/>
      <c r="J12" s="53"/>
      <c r="K12" s="74">
        <v>3</v>
      </c>
      <c r="L12" s="53"/>
      <c r="M12" s="53"/>
      <c r="N12" s="53"/>
      <c r="O12" s="53"/>
      <c r="P12" s="53">
        <v>3</v>
      </c>
      <c r="Q12" s="53"/>
      <c r="R12" s="53">
        <v>3</v>
      </c>
      <c r="S12" s="53">
        <v>3</v>
      </c>
      <c r="T12" s="53"/>
    </row>
    <row r="13" spans="1:21" ht="25" customHeight="1" x14ac:dyDescent="0.35">
      <c r="A13" s="15">
        <v>3</v>
      </c>
      <c r="B13" s="67">
        <v>190402100005</v>
      </c>
      <c r="C13" s="77">
        <v>38.333333333333336</v>
      </c>
      <c r="D13" s="39"/>
      <c r="E13" s="77">
        <v>31.25</v>
      </c>
      <c r="F13" s="49"/>
      <c r="G13" s="41" t="s">
        <v>48</v>
      </c>
      <c r="H13" s="51"/>
      <c r="I13" s="52">
        <v>3</v>
      </c>
      <c r="J13" s="53"/>
      <c r="K13" s="53"/>
      <c r="L13" s="53"/>
      <c r="M13" s="53"/>
      <c r="N13" s="53"/>
      <c r="O13" s="53"/>
      <c r="P13" s="53">
        <v>3</v>
      </c>
      <c r="Q13" s="53"/>
      <c r="R13" s="53">
        <v>3</v>
      </c>
      <c r="S13" s="53">
        <v>3</v>
      </c>
      <c r="T13" s="53"/>
    </row>
    <row r="14" spans="1:21" ht="25" customHeight="1" x14ac:dyDescent="0.35">
      <c r="A14" s="15">
        <v>4</v>
      </c>
      <c r="B14" s="67">
        <v>190402100006</v>
      </c>
      <c r="C14" s="77">
        <v>25</v>
      </c>
      <c r="D14" s="39"/>
      <c r="E14" s="77">
        <v>25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>
        <v>190402100008</v>
      </c>
      <c r="C15" s="77">
        <v>34.166666666666664</v>
      </c>
      <c r="D15" s="39"/>
      <c r="E15" s="77">
        <v>31.25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8">
        <v>190402100009</v>
      </c>
      <c r="C16" s="77">
        <v>25</v>
      </c>
      <c r="D16" s="39"/>
      <c r="E16" s="77">
        <v>28.749999999999996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190402100010</v>
      </c>
      <c r="C17" s="77">
        <v>21.666666666666668</v>
      </c>
      <c r="D17" s="39"/>
      <c r="E17" s="77">
        <v>10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 t="e">
        <f t="shared" si="0"/>
        <v>#DIV/0!</v>
      </c>
      <c r="K17" s="51">
        <f t="shared" si="0"/>
        <v>3</v>
      </c>
      <c r="L17" s="51"/>
      <c r="M17" s="51"/>
      <c r="N17" s="51"/>
      <c r="O17" s="51"/>
      <c r="P17" s="51">
        <f t="shared" si="0"/>
        <v>3</v>
      </c>
      <c r="Q17" s="51"/>
      <c r="R17" s="51">
        <f t="shared" si="0"/>
        <v>3</v>
      </c>
      <c r="S17" s="51">
        <f t="shared" si="0"/>
        <v>3</v>
      </c>
      <c r="T17" s="51"/>
    </row>
    <row r="18" spans="1:20" ht="38" customHeight="1" x14ac:dyDescent="0.35">
      <c r="A18" s="15">
        <v>8</v>
      </c>
      <c r="B18" s="67">
        <v>190402100011</v>
      </c>
      <c r="C18" s="77">
        <v>20.833333333333336</v>
      </c>
      <c r="D18" s="39"/>
      <c r="E18" s="77">
        <v>10</v>
      </c>
      <c r="F18" s="49"/>
      <c r="G18" s="54" t="s">
        <v>50</v>
      </c>
      <c r="H18" s="55">
        <f>(43.62*H17)/100</f>
        <v>1.3085999999999998</v>
      </c>
      <c r="I18" s="55">
        <f t="shared" ref="I18:T18" si="1">(43.62*I17)/100</f>
        <v>1.3085999999999998</v>
      </c>
      <c r="J18" s="55" t="e">
        <f t="shared" si="1"/>
        <v>#DIV/0!</v>
      </c>
      <c r="K18" s="55">
        <f t="shared" si="1"/>
        <v>1.3085999999999998</v>
      </c>
      <c r="L18" s="55"/>
      <c r="M18" s="55"/>
      <c r="N18" s="55"/>
      <c r="O18" s="55"/>
      <c r="P18" s="55">
        <f t="shared" si="1"/>
        <v>1.3085999999999998</v>
      </c>
      <c r="Q18" s="55"/>
      <c r="R18" s="55">
        <f t="shared" si="1"/>
        <v>1.3085999999999998</v>
      </c>
      <c r="S18" s="55">
        <f t="shared" si="1"/>
        <v>1.3085999999999998</v>
      </c>
      <c r="T18" s="55"/>
    </row>
    <row r="19" spans="1:20" ht="25" customHeight="1" x14ac:dyDescent="0.35">
      <c r="A19" s="15">
        <v>9</v>
      </c>
      <c r="B19" s="67">
        <v>190402100012</v>
      </c>
      <c r="C19" s="77">
        <v>38.333333333333336</v>
      </c>
      <c r="D19" s="39"/>
      <c r="E19" s="77">
        <v>28.749999999999996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190402100013</v>
      </c>
      <c r="C20" s="77">
        <v>23.333333333333332</v>
      </c>
      <c r="D20" s="39"/>
      <c r="E20" s="77">
        <v>10</v>
      </c>
      <c r="F20" s="39"/>
    </row>
    <row r="21" spans="1:20" ht="25" customHeight="1" x14ac:dyDescent="0.35">
      <c r="A21" s="15">
        <v>11</v>
      </c>
      <c r="B21" s="67">
        <v>190402100014</v>
      </c>
      <c r="C21" s="77">
        <v>32.5</v>
      </c>
      <c r="D21" s="39"/>
      <c r="E21" s="77">
        <v>25</v>
      </c>
      <c r="F21" s="58"/>
    </row>
    <row r="22" spans="1:20" ht="25" customHeight="1" x14ac:dyDescent="0.35">
      <c r="A22" s="15">
        <v>12</v>
      </c>
      <c r="B22" s="67">
        <v>190402100015</v>
      </c>
      <c r="C22" s="77">
        <v>25</v>
      </c>
      <c r="D22" s="39"/>
      <c r="E22" s="77">
        <v>20</v>
      </c>
      <c r="F22" s="58"/>
    </row>
    <row r="23" spans="1:20" ht="25" customHeight="1" x14ac:dyDescent="0.35">
      <c r="A23" s="15">
        <v>13</v>
      </c>
      <c r="B23" s="67">
        <v>190402100016</v>
      </c>
      <c r="C23" s="77">
        <v>27.500000000000004</v>
      </c>
      <c r="D23" s="39"/>
      <c r="E23" s="77">
        <v>17.5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190402100017</v>
      </c>
      <c r="C24" s="77">
        <v>22.5</v>
      </c>
      <c r="D24" s="39"/>
      <c r="E24" s="77">
        <v>17.5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190402100018</v>
      </c>
      <c r="C25" s="77">
        <v>21.666666666666668</v>
      </c>
      <c r="D25" s="39"/>
      <c r="E25" s="77">
        <v>20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190402100019</v>
      </c>
      <c r="C26" s="77">
        <v>32.5</v>
      </c>
      <c r="D26" s="39"/>
      <c r="E26" s="77">
        <v>31.25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190402100020</v>
      </c>
      <c r="C27" s="77">
        <v>21.666666666666668</v>
      </c>
      <c r="D27" s="39"/>
      <c r="E27" s="77">
        <v>30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190402100021</v>
      </c>
      <c r="C28" s="77">
        <v>30</v>
      </c>
      <c r="D28" s="62"/>
      <c r="E28" s="77">
        <v>27.500000000000004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190402100022</v>
      </c>
      <c r="C29" s="77">
        <v>28.333333333333332</v>
      </c>
      <c r="D29" s="39"/>
      <c r="E29" s="77">
        <v>30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190402100023</v>
      </c>
      <c r="C30" s="77">
        <v>20.833333333333336</v>
      </c>
      <c r="D30" s="39"/>
      <c r="E30" s="77">
        <v>18.75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190402100025</v>
      </c>
      <c r="C31" s="77">
        <v>25.833333333333336</v>
      </c>
      <c r="D31" s="39"/>
      <c r="E31" s="77">
        <v>30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190402100026</v>
      </c>
      <c r="C32" s="77">
        <v>20.833333333333336</v>
      </c>
      <c r="D32" s="39"/>
      <c r="E32" s="77">
        <v>26.25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190402100027</v>
      </c>
      <c r="C33" s="77">
        <v>21.666666666666668</v>
      </c>
      <c r="D33" s="39"/>
      <c r="E33" s="77">
        <v>28.749999999999996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190402100028</v>
      </c>
      <c r="C34" s="77">
        <v>20.833333333333336</v>
      </c>
      <c r="D34" s="39"/>
      <c r="E34" s="77">
        <v>12.5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190402100029</v>
      </c>
      <c r="C35" s="77">
        <v>21.666666666666668</v>
      </c>
      <c r="D35" s="39"/>
      <c r="E35" s="77">
        <v>17.5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190402100030</v>
      </c>
      <c r="C36" s="77">
        <v>35.833333333333336</v>
      </c>
      <c r="D36" s="39"/>
      <c r="E36" s="77">
        <v>33.75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190402100031</v>
      </c>
      <c r="C37" s="77">
        <v>23.333333333333332</v>
      </c>
      <c r="D37" s="39"/>
      <c r="E37" s="77">
        <v>17.5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190402100032</v>
      </c>
      <c r="C38" s="77">
        <v>20.833333333333336</v>
      </c>
      <c r="D38" s="39"/>
      <c r="E38" s="77">
        <v>21.25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190402100033</v>
      </c>
      <c r="C39" s="77">
        <v>25.833333333333336</v>
      </c>
      <c r="D39" s="39"/>
      <c r="E39" s="77">
        <v>23.75</v>
      </c>
      <c r="F39" s="58"/>
    </row>
    <row r="40" spans="1:21" ht="25" customHeight="1" x14ac:dyDescent="0.35">
      <c r="A40" s="15">
        <v>30</v>
      </c>
      <c r="B40" s="67">
        <v>190402100034</v>
      </c>
      <c r="C40" s="77">
        <v>21.666666666666668</v>
      </c>
      <c r="D40" s="39"/>
      <c r="E40" s="77">
        <v>25</v>
      </c>
      <c r="F40" s="58"/>
    </row>
    <row r="41" spans="1:21" ht="25" customHeight="1" x14ac:dyDescent="0.35">
      <c r="A41" s="15">
        <v>31</v>
      </c>
      <c r="B41" s="67">
        <v>190402100035</v>
      </c>
      <c r="C41" s="77">
        <v>22.5</v>
      </c>
      <c r="D41" s="39"/>
      <c r="E41" s="77">
        <v>26.25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190402100036</v>
      </c>
      <c r="C42" s="77">
        <v>20.833333333333336</v>
      </c>
      <c r="D42" s="39"/>
      <c r="E42" s="77">
        <v>35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190402100037</v>
      </c>
      <c r="C43" s="77">
        <v>20.833333333333336</v>
      </c>
      <c r="D43" s="39"/>
      <c r="E43" s="77">
        <v>31.25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190402100038</v>
      </c>
      <c r="C44" s="77">
        <v>24.166666666666668</v>
      </c>
      <c r="D44" s="39"/>
      <c r="E44" s="77">
        <v>32.5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190402100039</v>
      </c>
      <c r="C45" s="77">
        <v>24.166666666666668</v>
      </c>
      <c r="D45" s="39"/>
      <c r="E45" s="77">
        <v>35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>
        <v>190402100040</v>
      </c>
      <c r="C46" s="77">
        <v>32.5</v>
      </c>
      <c r="D46" s="39"/>
      <c r="E46" s="77">
        <v>36.25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>
        <v>190402100041</v>
      </c>
      <c r="C47" s="77">
        <v>25.833333333333336</v>
      </c>
      <c r="D47" s="39"/>
      <c r="E47" s="77">
        <v>31.25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>
        <v>190402100042</v>
      </c>
      <c r="C48" s="77">
        <v>22.5</v>
      </c>
      <c r="D48" s="39"/>
      <c r="E48" s="77">
        <v>28.749999999999996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>
        <v>190402100044</v>
      </c>
      <c r="C49" s="77">
        <v>34.166666666666664</v>
      </c>
      <c r="D49" s="39"/>
      <c r="E49" s="77">
        <v>36.25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>
        <v>190402100045</v>
      </c>
      <c r="C50" s="77">
        <v>20.833333333333336</v>
      </c>
      <c r="D50" s="39"/>
      <c r="E50" s="77">
        <v>32.5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>
        <v>190402100046</v>
      </c>
      <c r="C51" s="77">
        <v>22.5</v>
      </c>
      <c r="D51" s="39"/>
      <c r="E51" s="77">
        <v>27.500000000000004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>
        <v>190402100047</v>
      </c>
      <c r="C52" s="77">
        <v>32.5</v>
      </c>
      <c r="D52" s="39"/>
      <c r="E52" s="77">
        <v>13.750000000000002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>
        <v>190402100048</v>
      </c>
      <c r="C53" s="77">
        <v>21.666666666666668</v>
      </c>
      <c r="D53" s="39"/>
      <c r="E53" s="77">
        <v>21.25</v>
      </c>
      <c r="F53" s="58"/>
    </row>
    <row r="54" spans="1:20" ht="25" customHeight="1" x14ac:dyDescent="0.35">
      <c r="A54" s="15">
        <v>44</v>
      </c>
      <c r="B54" s="67">
        <v>190402100049</v>
      </c>
      <c r="C54" s="77">
        <v>30</v>
      </c>
      <c r="D54" s="39"/>
      <c r="E54" s="77">
        <v>35</v>
      </c>
      <c r="F54" s="58"/>
    </row>
    <row r="55" spans="1:20" ht="25" customHeight="1" x14ac:dyDescent="0.45">
      <c r="A55" s="15">
        <v>45</v>
      </c>
      <c r="B55" s="67">
        <v>190402100050</v>
      </c>
      <c r="C55" s="77">
        <v>32.5</v>
      </c>
      <c r="D55" s="62"/>
      <c r="E55" s="77">
        <v>27.500000000000004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>
        <v>190402100051</v>
      </c>
      <c r="C56" s="77">
        <v>25.833333333333336</v>
      </c>
      <c r="D56" s="62"/>
      <c r="E56" s="77">
        <v>16.25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>
        <v>190402100052</v>
      </c>
      <c r="C57" s="77">
        <v>23.333333333333332</v>
      </c>
      <c r="D57" s="39"/>
      <c r="E57" s="77">
        <v>30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7" zoomScaleNormal="47" workbookViewId="0">
      <selection activeCell="K17" sqref="K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109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110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92.156862745098039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92.156862745098039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92.156862745098039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39" t="s">
        <v>53</v>
      </c>
      <c r="C11" s="39">
        <v>37.5</v>
      </c>
      <c r="D11" s="39">
        <f>COUNTIF(C11:C85,"&gt;="&amp;D10)</f>
        <v>47</v>
      </c>
      <c r="E11" s="39">
        <v>37.5</v>
      </c>
      <c r="F11" s="40">
        <f>COUNTIF(E11:E85,"&gt;="&amp;F10)</f>
        <v>47</v>
      </c>
      <c r="G11" s="41" t="s">
        <v>46</v>
      </c>
      <c r="H11" s="42">
        <v>3</v>
      </c>
      <c r="I11" s="42">
        <v>3</v>
      </c>
      <c r="J11" s="43">
        <v>3</v>
      </c>
      <c r="K11" s="43"/>
      <c r="L11" s="43"/>
      <c r="M11" s="43"/>
      <c r="N11" s="43"/>
      <c r="O11" s="43"/>
      <c r="P11" s="43">
        <v>2</v>
      </c>
      <c r="Q11" s="43">
        <v>3</v>
      </c>
      <c r="R11" s="43">
        <v>3</v>
      </c>
      <c r="S11" s="43">
        <v>2</v>
      </c>
      <c r="T11" s="43">
        <v>3</v>
      </c>
    </row>
    <row r="12" spans="1:21" ht="25" customHeight="1" x14ac:dyDescent="0.45">
      <c r="A12" s="15">
        <v>2</v>
      </c>
      <c r="B12" s="39" t="s">
        <v>54</v>
      </c>
      <c r="C12" s="39">
        <v>30</v>
      </c>
      <c r="D12" s="46">
        <f>(D11/51)*100</f>
        <v>92.156862745098039</v>
      </c>
      <c r="E12" s="39">
        <v>30</v>
      </c>
      <c r="F12" s="47">
        <f>(F11/51)*100</f>
        <v>92.156862745098039</v>
      </c>
      <c r="G12" s="41" t="s">
        <v>47</v>
      </c>
      <c r="H12" s="48">
        <v>3</v>
      </c>
      <c r="I12" s="48">
        <v>3</v>
      </c>
      <c r="J12" s="43">
        <v>3</v>
      </c>
      <c r="K12" s="43"/>
      <c r="L12" s="43"/>
      <c r="M12" s="43"/>
      <c r="N12" s="43"/>
      <c r="O12" s="43"/>
      <c r="P12" s="43">
        <v>3</v>
      </c>
      <c r="Q12" s="43">
        <v>3</v>
      </c>
      <c r="R12" s="43">
        <v>3</v>
      </c>
      <c r="S12" s="43">
        <v>3</v>
      </c>
      <c r="T12" s="43">
        <v>3</v>
      </c>
    </row>
    <row r="13" spans="1:21" ht="25" customHeight="1" x14ac:dyDescent="0.45">
      <c r="A13" s="15">
        <v>3</v>
      </c>
      <c r="B13" s="39" t="s">
        <v>55</v>
      </c>
      <c r="C13" s="39">
        <v>35</v>
      </c>
      <c r="D13" s="39"/>
      <c r="E13" s="39">
        <v>35</v>
      </c>
      <c r="F13" s="49"/>
      <c r="G13" s="41"/>
      <c r="H13" s="51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ht="25" customHeight="1" x14ac:dyDescent="0.45">
      <c r="A14" s="15">
        <v>4</v>
      </c>
      <c r="B14" s="39" t="s">
        <v>56</v>
      </c>
      <c r="C14" s="39">
        <v>35</v>
      </c>
      <c r="D14" s="39"/>
      <c r="E14" s="39">
        <v>35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39" t="s">
        <v>57</v>
      </c>
      <c r="C15" s="39">
        <v>35</v>
      </c>
      <c r="D15" s="39"/>
      <c r="E15" s="39">
        <v>35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39" t="s">
        <v>58</v>
      </c>
      <c r="C16" s="39">
        <v>0</v>
      </c>
      <c r="D16" s="39"/>
      <c r="E16" s="39">
        <v>0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39" t="s">
        <v>59</v>
      </c>
      <c r="C17" s="39">
        <v>35</v>
      </c>
      <c r="D17" s="39"/>
      <c r="E17" s="39">
        <v>35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/>
      <c r="P17" s="51">
        <f t="shared" si="0"/>
        <v>2.5</v>
      </c>
      <c r="Q17" s="51">
        <f t="shared" si="0"/>
        <v>3</v>
      </c>
      <c r="R17" s="51">
        <f t="shared" si="0"/>
        <v>3</v>
      </c>
      <c r="S17" s="51">
        <f t="shared" si="0"/>
        <v>2.5</v>
      </c>
      <c r="T17" s="51">
        <f t="shared" si="0"/>
        <v>3</v>
      </c>
    </row>
    <row r="18" spans="1:20" ht="38" customHeight="1" x14ac:dyDescent="0.45">
      <c r="A18" s="15">
        <v>8</v>
      </c>
      <c r="B18" s="39" t="s">
        <v>60</v>
      </c>
      <c r="C18" s="39">
        <v>30</v>
      </c>
      <c r="D18" s="39"/>
      <c r="E18" s="39">
        <v>30</v>
      </c>
      <c r="F18" s="49"/>
      <c r="G18" s="54" t="s">
        <v>50</v>
      </c>
      <c r="H18" s="55">
        <f>(92.16*H17)/100</f>
        <v>2.7648000000000001</v>
      </c>
      <c r="I18" s="55">
        <f t="shared" ref="I18:T18" si="1">(92.16*I17)/100</f>
        <v>2.7648000000000001</v>
      </c>
      <c r="J18" s="55">
        <f t="shared" si="1"/>
        <v>2.7648000000000001</v>
      </c>
      <c r="K18" s="55"/>
      <c r="L18" s="55"/>
      <c r="M18" s="55"/>
      <c r="N18" s="55"/>
      <c r="O18" s="55"/>
      <c r="P18" s="55">
        <f t="shared" si="1"/>
        <v>2.3039999999999998</v>
      </c>
      <c r="Q18" s="55">
        <f t="shared" si="1"/>
        <v>2.7648000000000001</v>
      </c>
      <c r="R18" s="55">
        <f t="shared" si="1"/>
        <v>2.7648000000000001</v>
      </c>
      <c r="S18" s="55">
        <f t="shared" si="1"/>
        <v>2.3039999999999998</v>
      </c>
      <c r="T18" s="55">
        <f t="shared" si="1"/>
        <v>2.7648000000000001</v>
      </c>
    </row>
    <row r="19" spans="1:20" ht="25" customHeight="1" x14ac:dyDescent="0.45">
      <c r="A19" s="15">
        <v>9</v>
      </c>
      <c r="B19" s="39" t="s">
        <v>61</v>
      </c>
      <c r="C19" s="39">
        <v>30</v>
      </c>
      <c r="D19" s="39"/>
      <c r="E19" s="39">
        <v>30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39" t="s">
        <v>62</v>
      </c>
      <c r="C20" s="39">
        <v>30</v>
      </c>
      <c r="D20" s="39"/>
      <c r="E20" s="39">
        <v>30</v>
      </c>
      <c r="F20" s="39"/>
    </row>
    <row r="21" spans="1:20" ht="25" customHeight="1" x14ac:dyDescent="0.45">
      <c r="A21" s="15">
        <v>11</v>
      </c>
      <c r="B21" s="39" t="s">
        <v>63</v>
      </c>
      <c r="C21" s="39">
        <v>40</v>
      </c>
      <c r="D21" s="39"/>
      <c r="E21" s="39">
        <v>40</v>
      </c>
      <c r="F21" s="58"/>
    </row>
    <row r="22" spans="1:20" ht="25" customHeight="1" x14ac:dyDescent="0.45">
      <c r="A22" s="15">
        <v>12</v>
      </c>
      <c r="B22" s="39" t="s">
        <v>64</v>
      </c>
      <c r="C22" s="39">
        <v>30</v>
      </c>
      <c r="D22" s="39"/>
      <c r="E22" s="39">
        <v>30</v>
      </c>
      <c r="F22" s="58"/>
    </row>
    <row r="23" spans="1:20" ht="25" customHeight="1" x14ac:dyDescent="0.45">
      <c r="A23" s="15">
        <v>13</v>
      </c>
      <c r="B23" s="39" t="s">
        <v>65</v>
      </c>
      <c r="C23" s="39">
        <v>35</v>
      </c>
      <c r="D23" s="39"/>
      <c r="E23" s="39">
        <v>35</v>
      </c>
      <c r="F23" s="58"/>
      <c r="J23" s="30"/>
      <c r="K23" s="30"/>
    </row>
    <row r="24" spans="1:20" ht="31.5" customHeight="1" x14ac:dyDescent="0.45">
      <c r="A24" s="15">
        <v>14</v>
      </c>
      <c r="B24" s="39" t="s">
        <v>66</v>
      </c>
      <c r="C24" s="39">
        <v>30</v>
      </c>
      <c r="D24" s="39"/>
      <c r="E24" s="39">
        <v>30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39" t="s">
        <v>67</v>
      </c>
      <c r="C25" s="39">
        <v>37.5</v>
      </c>
      <c r="D25" s="39"/>
      <c r="E25" s="39">
        <v>37.5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39" t="s">
        <v>68</v>
      </c>
      <c r="C26" s="39">
        <v>30</v>
      </c>
      <c r="D26" s="39"/>
      <c r="E26" s="39">
        <v>30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39" t="s">
        <v>69</v>
      </c>
      <c r="C27" s="39">
        <v>35</v>
      </c>
      <c r="D27" s="39"/>
      <c r="E27" s="39">
        <v>35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39" t="s">
        <v>70</v>
      </c>
      <c r="C28" s="39">
        <v>30</v>
      </c>
      <c r="D28" s="62"/>
      <c r="E28" s="39">
        <v>30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39" t="s">
        <v>71</v>
      </c>
      <c r="C29" s="39">
        <v>35</v>
      </c>
      <c r="D29" s="39"/>
      <c r="E29" s="39">
        <v>35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39" t="s">
        <v>72</v>
      </c>
      <c r="C30" s="39">
        <v>35</v>
      </c>
      <c r="D30" s="39"/>
      <c r="E30" s="39">
        <v>35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39" t="s">
        <v>73</v>
      </c>
      <c r="C31" s="39">
        <v>35</v>
      </c>
      <c r="D31" s="39"/>
      <c r="E31" s="39">
        <v>35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39" t="s">
        <v>74</v>
      </c>
      <c r="C32" s="39">
        <v>35</v>
      </c>
      <c r="D32" s="39"/>
      <c r="E32" s="39">
        <v>35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39" t="s">
        <v>111</v>
      </c>
      <c r="C33" s="39">
        <v>0</v>
      </c>
      <c r="D33" s="39"/>
      <c r="E33" s="39">
        <v>0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39" t="s">
        <v>75</v>
      </c>
      <c r="C34" s="39">
        <v>35</v>
      </c>
      <c r="D34" s="39"/>
      <c r="E34" s="39">
        <v>35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39" t="s">
        <v>76</v>
      </c>
      <c r="C35" s="39">
        <v>35</v>
      </c>
      <c r="D35" s="39"/>
      <c r="E35" s="39">
        <v>35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39" t="s">
        <v>77</v>
      </c>
      <c r="C36" s="39">
        <v>25</v>
      </c>
      <c r="D36" s="39"/>
      <c r="E36" s="39">
        <v>25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39" t="s">
        <v>78</v>
      </c>
      <c r="C37" s="39">
        <v>32.5</v>
      </c>
      <c r="D37" s="39"/>
      <c r="E37" s="39">
        <v>32.5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39" t="s">
        <v>79</v>
      </c>
      <c r="C38" s="39">
        <v>30</v>
      </c>
      <c r="D38" s="39"/>
      <c r="E38" s="39">
        <v>30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39" t="s">
        <v>80</v>
      </c>
      <c r="C39" s="39">
        <v>30</v>
      </c>
      <c r="D39" s="39"/>
      <c r="E39" s="39">
        <v>30</v>
      </c>
      <c r="F39" s="58"/>
    </row>
    <row r="40" spans="1:21" ht="25" customHeight="1" x14ac:dyDescent="0.45">
      <c r="A40" s="15">
        <v>30</v>
      </c>
      <c r="B40" s="39" t="s">
        <v>81</v>
      </c>
      <c r="C40" s="39">
        <v>35</v>
      </c>
      <c r="D40" s="39"/>
      <c r="E40" s="39">
        <v>35</v>
      </c>
      <c r="F40" s="58"/>
    </row>
    <row r="41" spans="1:21" ht="25" customHeight="1" x14ac:dyDescent="0.45">
      <c r="A41" s="15">
        <v>31</v>
      </c>
      <c r="B41" s="39" t="s">
        <v>82</v>
      </c>
      <c r="C41" s="39">
        <v>35</v>
      </c>
      <c r="D41" s="39"/>
      <c r="E41" s="39">
        <v>35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39" t="s">
        <v>83</v>
      </c>
      <c r="C42" s="39">
        <v>30</v>
      </c>
      <c r="D42" s="39"/>
      <c r="E42" s="39">
        <v>30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39" t="s">
        <v>84</v>
      </c>
      <c r="C43" s="39">
        <v>37.5</v>
      </c>
      <c r="D43" s="39"/>
      <c r="E43" s="39">
        <v>37.5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39" t="s">
        <v>85</v>
      </c>
      <c r="C44" s="39">
        <v>37.5</v>
      </c>
      <c r="D44" s="39"/>
      <c r="E44" s="39">
        <v>37.5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39" t="s">
        <v>86</v>
      </c>
      <c r="C45" s="39">
        <v>40</v>
      </c>
      <c r="D45" s="39"/>
      <c r="E45" s="39">
        <v>40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39" t="s">
        <v>87</v>
      </c>
      <c r="C46" s="39">
        <v>40</v>
      </c>
      <c r="D46" s="39"/>
      <c r="E46" s="39">
        <v>40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39" t="s">
        <v>88</v>
      </c>
      <c r="C47" s="39">
        <v>30</v>
      </c>
      <c r="D47" s="39"/>
      <c r="E47" s="39">
        <v>30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39" t="s">
        <v>89</v>
      </c>
      <c r="C48" s="39">
        <v>35</v>
      </c>
      <c r="D48" s="39"/>
      <c r="E48" s="39">
        <v>35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39" t="s">
        <v>90</v>
      </c>
      <c r="C49" s="39">
        <v>35</v>
      </c>
      <c r="D49" s="39"/>
      <c r="E49" s="39">
        <v>35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39" t="s">
        <v>91</v>
      </c>
      <c r="C50" s="39">
        <v>35</v>
      </c>
      <c r="D50" s="39"/>
      <c r="E50" s="39">
        <v>35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39" t="s">
        <v>92</v>
      </c>
      <c r="C51" s="39">
        <v>35</v>
      </c>
      <c r="D51" s="39"/>
      <c r="E51" s="39">
        <v>35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39" t="s">
        <v>112</v>
      </c>
      <c r="C52" s="39">
        <v>0</v>
      </c>
      <c r="D52" s="39"/>
      <c r="E52" s="39">
        <v>0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39" t="s">
        <v>93</v>
      </c>
      <c r="C53" s="39">
        <v>30</v>
      </c>
      <c r="D53" s="39"/>
      <c r="E53" s="39">
        <v>30</v>
      </c>
      <c r="F53" s="58"/>
    </row>
    <row r="54" spans="1:20" ht="25" customHeight="1" x14ac:dyDescent="0.45">
      <c r="A54" s="15">
        <v>44</v>
      </c>
      <c r="B54" s="39" t="s">
        <v>94</v>
      </c>
      <c r="C54" s="39">
        <v>37.5</v>
      </c>
      <c r="D54" s="39"/>
      <c r="E54" s="39">
        <v>37.5</v>
      </c>
      <c r="F54" s="58"/>
    </row>
    <row r="55" spans="1:20" ht="25" customHeight="1" x14ac:dyDescent="0.45">
      <c r="A55" s="15">
        <v>45</v>
      </c>
      <c r="B55" s="39" t="s">
        <v>95</v>
      </c>
      <c r="C55" s="39">
        <v>30</v>
      </c>
      <c r="D55" s="62"/>
      <c r="E55" s="39">
        <v>30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39" t="s">
        <v>96</v>
      </c>
      <c r="C56" s="39">
        <v>30</v>
      </c>
      <c r="D56" s="62"/>
      <c r="E56" s="39">
        <v>30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39" t="s">
        <v>97</v>
      </c>
      <c r="C57" s="39">
        <v>30</v>
      </c>
      <c r="D57" s="39"/>
      <c r="E57" s="39">
        <v>30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39" t="s">
        <v>98</v>
      </c>
      <c r="C58" s="39">
        <v>35</v>
      </c>
      <c r="D58" s="39"/>
      <c r="E58" s="39">
        <v>35</v>
      </c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39" t="s">
        <v>99</v>
      </c>
      <c r="C59" s="39">
        <v>35</v>
      </c>
      <c r="D59" s="39"/>
      <c r="E59" s="39">
        <v>35</v>
      </c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39" t="s">
        <v>100</v>
      </c>
      <c r="C60" s="39">
        <v>35</v>
      </c>
      <c r="D60" s="39"/>
      <c r="E60" s="39">
        <v>35</v>
      </c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39" t="s">
        <v>101</v>
      </c>
      <c r="C61" s="39">
        <v>32.5</v>
      </c>
      <c r="D61" s="39"/>
      <c r="E61" s="39">
        <v>32.5</v>
      </c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9" zoomScaleNormal="39" workbookViewId="0">
      <selection activeCell="N17" sqref="N17:O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113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114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84.210526315789465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78.94736842105263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81.578947368421041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>
        <v>190402100001</v>
      </c>
      <c r="C11" s="79">
        <v>41.111111111111107</v>
      </c>
      <c r="D11" s="39">
        <f>COUNTIF(C11:C85,"&gt;="&amp;D10)</f>
        <v>32</v>
      </c>
      <c r="E11" s="79">
        <v>34.545454545454547</v>
      </c>
      <c r="F11" s="40">
        <f>COUNTIF(E11:E85,"&gt;="&amp;F10)</f>
        <v>30</v>
      </c>
      <c r="G11" s="41" t="s">
        <v>46</v>
      </c>
      <c r="H11" s="48">
        <v>3</v>
      </c>
      <c r="I11" s="42">
        <v>2</v>
      </c>
      <c r="J11" s="42">
        <v>2</v>
      </c>
      <c r="K11" s="42">
        <v>2</v>
      </c>
      <c r="L11" s="42">
        <v>3</v>
      </c>
      <c r="M11" s="42">
        <v>3</v>
      </c>
      <c r="N11" s="42"/>
      <c r="O11" s="42"/>
      <c r="P11" s="42">
        <v>3</v>
      </c>
      <c r="Q11" s="42">
        <v>3</v>
      </c>
      <c r="R11" s="42">
        <v>3</v>
      </c>
      <c r="S11" s="42">
        <v>3</v>
      </c>
      <c r="T11" s="42">
        <v>3</v>
      </c>
    </row>
    <row r="12" spans="1:21" ht="25" customHeight="1" x14ac:dyDescent="0.35">
      <c r="A12" s="15">
        <v>2</v>
      </c>
      <c r="B12" s="67">
        <v>190402100004</v>
      </c>
      <c r="C12" s="79">
        <v>37.777777777777779</v>
      </c>
      <c r="D12" s="46">
        <f>(D11/38)*100</f>
        <v>84.210526315789465</v>
      </c>
      <c r="E12" s="79">
        <v>35.454545454545453</v>
      </c>
      <c r="F12" s="47">
        <f>(F11/38)*100</f>
        <v>78.94736842105263</v>
      </c>
      <c r="G12" s="41" t="s">
        <v>47</v>
      </c>
      <c r="H12" s="48">
        <v>3</v>
      </c>
      <c r="I12" s="48">
        <v>3</v>
      </c>
      <c r="J12" s="48">
        <v>2</v>
      </c>
      <c r="K12" s="48">
        <v>2</v>
      </c>
      <c r="L12" s="48">
        <v>3</v>
      </c>
      <c r="M12" s="48">
        <v>3</v>
      </c>
      <c r="N12" s="48"/>
      <c r="O12" s="48"/>
      <c r="P12" s="48">
        <v>3</v>
      </c>
      <c r="Q12" s="48">
        <v>3</v>
      </c>
      <c r="R12" s="42">
        <v>3</v>
      </c>
      <c r="S12" s="42">
        <v>3</v>
      </c>
      <c r="T12" s="48">
        <v>3</v>
      </c>
    </row>
    <row r="13" spans="1:21" ht="25" customHeight="1" x14ac:dyDescent="0.35">
      <c r="A13" s="15">
        <v>3</v>
      </c>
      <c r="B13" s="67">
        <v>190402100005</v>
      </c>
      <c r="C13" s="79">
        <v>43.333333333333336</v>
      </c>
      <c r="D13" s="39"/>
      <c r="E13" s="79">
        <v>37.272727272727273</v>
      </c>
      <c r="F13" s="49"/>
      <c r="G13" s="41" t="s">
        <v>48</v>
      </c>
      <c r="H13" s="48">
        <v>3</v>
      </c>
      <c r="I13" s="48">
        <v>3</v>
      </c>
      <c r="J13" s="48">
        <v>3</v>
      </c>
      <c r="K13" s="48">
        <v>3</v>
      </c>
      <c r="L13" s="48">
        <v>3</v>
      </c>
      <c r="M13" s="48">
        <v>2</v>
      </c>
      <c r="N13" s="48"/>
      <c r="O13" s="48"/>
      <c r="P13" s="48">
        <v>3</v>
      </c>
      <c r="Q13" s="48">
        <v>2</v>
      </c>
      <c r="R13" s="42">
        <v>3</v>
      </c>
      <c r="S13" s="42">
        <v>3</v>
      </c>
      <c r="T13" s="48">
        <v>2</v>
      </c>
    </row>
    <row r="14" spans="1:21" ht="25" customHeight="1" x14ac:dyDescent="0.35">
      <c r="A14" s="15">
        <v>4</v>
      </c>
      <c r="B14" s="67">
        <v>190402100006</v>
      </c>
      <c r="C14" s="79">
        <v>28.888888888888886</v>
      </c>
      <c r="D14" s="39"/>
      <c r="E14" s="79">
        <v>36.363636363636367</v>
      </c>
      <c r="F14" s="49"/>
      <c r="G14" s="41" t="s">
        <v>104</v>
      </c>
      <c r="H14" s="48">
        <v>3</v>
      </c>
      <c r="I14" s="48">
        <v>3</v>
      </c>
      <c r="J14" s="48">
        <v>3</v>
      </c>
      <c r="K14" s="48">
        <v>3</v>
      </c>
      <c r="L14" s="48">
        <v>2</v>
      </c>
      <c r="M14" s="48">
        <v>3</v>
      </c>
      <c r="N14" s="48"/>
      <c r="O14" s="48"/>
      <c r="P14" s="48">
        <v>3</v>
      </c>
      <c r="Q14" s="48">
        <v>2</v>
      </c>
      <c r="R14" s="42">
        <v>3</v>
      </c>
      <c r="S14" s="42">
        <v>3</v>
      </c>
      <c r="T14" s="48">
        <v>3</v>
      </c>
    </row>
    <row r="15" spans="1:21" ht="25" customHeight="1" x14ac:dyDescent="0.35">
      <c r="A15" s="15">
        <v>5</v>
      </c>
      <c r="B15" s="67">
        <v>190402100008</v>
      </c>
      <c r="C15" s="79">
        <v>43.333333333333336</v>
      </c>
      <c r="D15" s="39"/>
      <c r="E15" s="79">
        <v>40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>
        <v>190402100011</v>
      </c>
      <c r="C16" s="79">
        <v>26.666666666666668</v>
      </c>
      <c r="D16" s="39"/>
      <c r="E16" s="79">
        <v>26.36363636363636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>
        <v>190402100012</v>
      </c>
      <c r="C17" s="79">
        <v>42.222222222222221</v>
      </c>
      <c r="D17" s="39"/>
      <c r="E17" s="79">
        <v>40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2.75</v>
      </c>
      <c r="J17" s="51">
        <f t="shared" si="0"/>
        <v>2.5</v>
      </c>
      <c r="K17" s="51">
        <f t="shared" si="0"/>
        <v>2.5</v>
      </c>
      <c r="L17" s="51">
        <f t="shared" si="0"/>
        <v>2.75</v>
      </c>
      <c r="M17" s="51">
        <f t="shared" si="0"/>
        <v>2.75</v>
      </c>
      <c r="N17" s="51"/>
      <c r="O17" s="51"/>
      <c r="P17" s="51">
        <f t="shared" si="0"/>
        <v>3</v>
      </c>
      <c r="Q17" s="51">
        <f t="shared" si="0"/>
        <v>2.5</v>
      </c>
      <c r="R17" s="51">
        <f t="shared" si="0"/>
        <v>3</v>
      </c>
      <c r="S17" s="51">
        <f t="shared" si="0"/>
        <v>3</v>
      </c>
      <c r="T17" s="51">
        <f t="shared" si="0"/>
        <v>2.75</v>
      </c>
    </row>
    <row r="18" spans="1:20" ht="38" customHeight="1" x14ac:dyDescent="0.35">
      <c r="A18" s="15">
        <v>8</v>
      </c>
      <c r="B18" s="67">
        <v>190402100013</v>
      </c>
      <c r="C18" s="79">
        <v>25.555555555555554</v>
      </c>
      <c r="D18" s="39"/>
      <c r="E18" s="79">
        <v>20.909090909090907</v>
      </c>
      <c r="F18" s="49"/>
      <c r="G18" s="54" t="s">
        <v>50</v>
      </c>
      <c r="H18" s="55">
        <f>(81.58*H17)/100</f>
        <v>2.4474</v>
      </c>
      <c r="I18" s="55">
        <f t="shared" ref="I18:T18" si="1">(81.58*I17)/100</f>
        <v>2.2434500000000002</v>
      </c>
      <c r="J18" s="55">
        <f t="shared" si="1"/>
        <v>2.0394999999999999</v>
      </c>
      <c r="K18" s="55">
        <f t="shared" si="1"/>
        <v>2.0394999999999999</v>
      </c>
      <c r="L18" s="55">
        <f t="shared" si="1"/>
        <v>2.2434500000000002</v>
      </c>
      <c r="M18" s="55">
        <f t="shared" si="1"/>
        <v>2.2434500000000002</v>
      </c>
      <c r="N18" s="55"/>
      <c r="O18" s="55"/>
      <c r="P18" s="55">
        <f t="shared" si="1"/>
        <v>2.4474</v>
      </c>
      <c r="Q18" s="55">
        <f t="shared" si="1"/>
        <v>2.0394999999999999</v>
      </c>
      <c r="R18" s="55">
        <f t="shared" si="1"/>
        <v>2.4474</v>
      </c>
      <c r="S18" s="55">
        <f t="shared" si="1"/>
        <v>2.4474</v>
      </c>
      <c r="T18" s="55">
        <f t="shared" si="1"/>
        <v>2.2434500000000002</v>
      </c>
    </row>
    <row r="19" spans="1:20" ht="25" customHeight="1" x14ac:dyDescent="0.35">
      <c r="A19" s="15">
        <v>9</v>
      </c>
      <c r="B19" s="67">
        <v>190402100015</v>
      </c>
      <c r="C19" s="79">
        <v>32.222222222222221</v>
      </c>
      <c r="D19" s="39"/>
      <c r="E19" s="79">
        <v>28.18181818181818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>
        <v>190402100016</v>
      </c>
      <c r="C20" s="79">
        <v>37.777777777777779</v>
      </c>
      <c r="D20" s="39"/>
      <c r="E20" s="79">
        <v>31.818181818181817</v>
      </c>
      <c r="F20" s="39"/>
    </row>
    <row r="21" spans="1:20" ht="25" customHeight="1" x14ac:dyDescent="0.35">
      <c r="A21" s="15">
        <v>11</v>
      </c>
      <c r="B21" s="67">
        <v>190402100017</v>
      </c>
      <c r="C21" s="79">
        <v>34.444444444444443</v>
      </c>
      <c r="D21" s="39"/>
      <c r="E21" s="79">
        <v>29.09090909090909</v>
      </c>
      <c r="F21" s="58"/>
    </row>
    <row r="22" spans="1:20" ht="25" customHeight="1" x14ac:dyDescent="0.35">
      <c r="A22" s="15">
        <v>12</v>
      </c>
      <c r="B22" s="67">
        <v>190402100018</v>
      </c>
      <c r="C22" s="79">
        <v>27.777777777777779</v>
      </c>
      <c r="D22" s="39"/>
      <c r="E22" s="79">
        <v>26.36363636363636</v>
      </c>
      <c r="F22" s="58"/>
    </row>
    <row r="23" spans="1:20" ht="25" customHeight="1" x14ac:dyDescent="0.35">
      <c r="A23" s="15">
        <v>13</v>
      </c>
      <c r="B23" s="67">
        <v>190402100020</v>
      </c>
      <c r="C23" s="79">
        <v>24.444444444444443</v>
      </c>
      <c r="D23" s="39"/>
      <c r="E23" s="79">
        <v>30.909090909090907</v>
      </c>
      <c r="F23" s="58"/>
      <c r="J23" s="30"/>
      <c r="K23" s="30"/>
    </row>
    <row r="24" spans="1:20" ht="31.5" customHeight="1" x14ac:dyDescent="0.35">
      <c r="A24" s="15">
        <v>14</v>
      </c>
      <c r="B24" s="67">
        <v>190402100021</v>
      </c>
      <c r="C24" s="79">
        <v>36.666666666666664</v>
      </c>
      <c r="D24" s="39"/>
      <c r="E24" s="79">
        <v>33.636363636363633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>
        <v>190402100022</v>
      </c>
      <c r="C25" s="79">
        <v>30</v>
      </c>
      <c r="D25" s="39"/>
      <c r="E25" s="79">
        <v>33.636363636363633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>
        <v>190402100023</v>
      </c>
      <c r="C26" s="79">
        <v>37.777777777777779</v>
      </c>
      <c r="D26" s="39"/>
      <c r="E26" s="79">
        <v>35.454545454545453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>
        <v>190402100025</v>
      </c>
      <c r="C27" s="79">
        <v>38.888888888888893</v>
      </c>
      <c r="D27" s="39"/>
      <c r="E27" s="79">
        <v>32.727272727272727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>
        <v>190402100026</v>
      </c>
      <c r="C28" s="79">
        <v>23.333333333333332</v>
      </c>
      <c r="D28" s="62"/>
      <c r="E28" s="79">
        <v>15.454545454545453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>
        <v>190402100027</v>
      </c>
      <c r="C29" s="79">
        <v>27.777777777777779</v>
      </c>
      <c r="D29" s="39"/>
      <c r="E29" s="79">
        <v>27.27272727272727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>
        <v>190402100028</v>
      </c>
      <c r="C30" s="79">
        <v>27.777777777777779</v>
      </c>
      <c r="D30" s="39"/>
      <c r="E30" s="79">
        <v>17.272727272727273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>
        <v>190402100029</v>
      </c>
      <c r="C31" s="79">
        <v>20</v>
      </c>
      <c r="D31" s="39"/>
      <c r="E31" s="79">
        <v>22.727272727272727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>
        <v>190402100031</v>
      </c>
      <c r="C32" s="79">
        <v>21.111111111111111</v>
      </c>
      <c r="D32" s="39"/>
      <c r="E32" s="79">
        <v>20.909090909090907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>
        <v>190402100032</v>
      </c>
      <c r="C33" s="79">
        <v>34.444444444444443</v>
      </c>
      <c r="D33" s="39"/>
      <c r="E33" s="79">
        <v>30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>
        <v>190402100033</v>
      </c>
      <c r="C34" s="79">
        <v>33.333333333333329</v>
      </c>
      <c r="D34" s="39"/>
      <c r="E34" s="79">
        <v>29.09090909090909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>
        <v>190402100035</v>
      </c>
      <c r="C35" s="79">
        <v>40</v>
      </c>
      <c r="D35" s="39"/>
      <c r="E35" s="79">
        <v>33.636363636363633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>
        <v>190402100036</v>
      </c>
      <c r="C36" s="79">
        <v>37.777777777777779</v>
      </c>
      <c r="D36" s="39"/>
      <c r="E36" s="79">
        <v>36.363636363636367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>
        <v>190402100038</v>
      </c>
      <c r="C37" s="79">
        <v>28.888888888888886</v>
      </c>
      <c r="D37" s="39"/>
      <c r="E37" s="79">
        <v>31.818181818181817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>
        <v>190402100039</v>
      </c>
      <c r="C38" s="79">
        <v>40</v>
      </c>
      <c r="D38" s="39"/>
      <c r="E38" s="79">
        <v>32.727272727272727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>
        <v>190402100040</v>
      </c>
      <c r="C39" s="79">
        <v>42.222222222222221</v>
      </c>
      <c r="D39" s="39"/>
      <c r="E39" s="79">
        <v>34.545454545454547</v>
      </c>
      <c r="F39" s="58"/>
    </row>
    <row r="40" spans="1:21" ht="25" customHeight="1" x14ac:dyDescent="0.35">
      <c r="A40" s="15">
        <v>30</v>
      </c>
      <c r="B40" s="67">
        <v>190402100041</v>
      </c>
      <c r="C40" s="79">
        <v>35.555555555555557</v>
      </c>
      <c r="D40" s="39"/>
      <c r="E40" s="79">
        <v>34.545454545454547</v>
      </c>
      <c r="F40" s="58"/>
    </row>
    <row r="41" spans="1:21" ht="25" customHeight="1" x14ac:dyDescent="0.35">
      <c r="A41" s="15">
        <v>31</v>
      </c>
      <c r="B41" s="67">
        <v>190402100042</v>
      </c>
      <c r="C41" s="79">
        <v>37.777777777777779</v>
      </c>
      <c r="D41" s="39"/>
      <c r="E41" s="79">
        <v>31.818181818181817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>
        <v>190402100044</v>
      </c>
      <c r="C42" s="79">
        <v>37.777777777777779</v>
      </c>
      <c r="D42" s="39"/>
      <c r="E42" s="79">
        <v>31.818181818181817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>
        <v>190402100045</v>
      </c>
      <c r="C43" s="79">
        <v>34.444444444444443</v>
      </c>
      <c r="D43" s="39"/>
      <c r="E43" s="79">
        <v>36.363636363636367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>
        <v>190402100046</v>
      </c>
      <c r="C44" s="79">
        <v>32.222222222222221</v>
      </c>
      <c r="D44" s="39"/>
      <c r="E44" s="79">
        <v>29.09090909090909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>
        <v>190402100047</v>
      </c>
      <c r="C45" s="79">
        <v>38.888888888888893</v>
      </c>
      <c r="D45" s="39"/>
      <c r="E45" s="79">
        <v>32.727272727272727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>
        <v>190402100048</v>
      </c>
      <c r="C46" s="79">
        <v>34.444444444444443</v>
      </c>
      <c r="D46" s="39"/>
      <c r="E46" s="79">
        <v>34.545454545454547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>
        <v>190402100050</v>
      </c>
      <c r="C47" s="79">
        <v>37.777777777777779</v>
      </c>
      <c r="D47" s="39"/>
      <c r="E47" s="79">
        <v>33.636363636363633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>
        <v>190402100052</v>
      </c>
      <c r="C48" s="79">
        <v>35.555555555555557</v>
      </c>
      <c r="D48" s="39"/>
      <c r="E48" s="79">
        <v>34.545454545454547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69"/>
      <c r="C49" s="39"/>
      <c r="D49" s="39"/>
      <c r="E49" s="39"/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69"/>
      <c r="C50" s="39"/>
      <c r="D50" s="39"/>
      <c r="E50" s="39"/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69"/>
      <c r="C51" s="39"/>
      <c r="D51" s="39"/>
      <c r="E51" s="39"/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69"/>
      <c r="C52" s="39"/>
      <c r="D52" s="39"/>
      <c r="E52" s="39"/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69"/>
      <c r="C53" s="39"/>
      <c r="D53" s="39"/>
      <c r="E53" s="39"/>
      <c r="F53" s="58"/>
    </row>
    <row r="54" spans="1:20" ht="25" customHeight="1" x14ac:dyDescent="0.45">
      <c r="A54" s="15">
        <v>44</v>
      </c>
      <c r="B54" s="69"/>
      <c r="C54" s="39"/>
      <c r="D54" s="39"/>
      <c r="E54" s="39"/>
      <c r="F54" s="58"/>
    </row>
    <row r="55" spans="1:20" ht="25" customHeight="1" x14ac:dyDescent="0.45">
      <c r="A55" s="15">
        <v>45</v>
      </c>
      <c r="B55" s="69"/>
      <c r="C55" s="62"/>
      <c r="D55" s="62"/>
      <c r="E55" s="62"/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9"/>
      <c r="C56" s="62"/>
      <c r="D56" s="62"/>
      <c r="E56" s="62"/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69"/>
      <c r="C57" s="39"/>
      <c r="D57" s="39"/>
      <c r="E57" s="39"/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4" zoomScaleNormal="54" workbookViewId="0">
      <selection activeCell="Q17" sqref="Q17:Q18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115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116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31.914893617021278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70.212765957446805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51.063829787234042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45">
      <c r="A11" s="15">
        <v>1</v>
      </c>
      <c r="B11" s="78">
        <v>190402100001</v>
      </c>
      <c r="C11" s="77">
        <v>27.500000000000004</v>
      </c>
      <c r="D11" s="39">
        <f>COUNTIF(C11:C85,"&gt;="&amp;D10)</f>
        <v>15</v>
      </c>
      <c r="E11" s="77">
        <v>26.25</v>
      </c>
      <c r="F11" s="40">
        <f>COUNTIF(E11:E85,"&gt;="&amp;F10)</f>
        <v>33</v>
      </c>
      <c r="G11" s="41" t="s">
        <v>46</v>
      </c>
      <c r="H11" s="72">
        <v>3</v>
      </c>
      <c r="I11" s="73">
        <v>3</v>
      </c>
      <c r="J11" s="74"/>
      <c r="L11" s="74"/>
      <c r="M11" s="74"/>
      <c r="N11" s="74"/>
      <c r="O11" s="74">
        <v>2</v>
      </c>
      <c r="P11" s="74">
        <v>3</v>
      </c>
      <c r="Q11" s="74"/>
      <c r="R11" s="74">
        <v>3</v>
      </c>
      <c r="S11" s="74">
        <v>3</v>
      </c>
      <c r="T11" s="74"/>
    </row>
    <row r="12" spans="1:21" ht="25" customHeight="1" x14ac:dyDescent="0.45">
      <c r="A12" s="15">
        <v>2</v>
      </c>
      <c r="B12" s="78">
        <v>190402100004</v>
      </c>
      <c r="C12" s="77">
        <v>35.833333333333336</v>
      </c>
      <c r="D12" s="46">
        <f>(D11/47)*100</f>
        <v>31.914893617021278</v>
      </c>
      <c r="E12" s="77">
        <v>35</v>
      </c>
      <c r="F12" s="47">
        <f>(F11/47)*100</f>
        <v>70.212765957446805</v>
      </c>
      <c r="G12" s="41" t="s">
        <v>47</v>
      </c>
      <c r="H12" s="51">
        <v>3</v>
      </c>
      <c r="I12" s="52">
        <v>3</v>
      </c>
      <c r="J12" s="53"/>
      <c r="K12" s="74"/>
      <c r="L12" s="53"/>
      <c r="M12" s="53"/>
      <c r="N12" s="53"/>
      <c r="O12" s="53"/>
      <c r="P12" s="53">
        <v>3</v>
      </c>
      <c r="Q12" s="53"/>
      <c r="R12" s="53">
        <v>3</v>
      </c>
      <c r="S12" s="53">
        <v>3</v>
      </c>
      <c r="T12" s="53"/>
    </row>
    <row r="13" spans="1:21" ht="25" customHeight="1" x14ac:dyDescent="0.45">
      <c r="A13" s="15">
        <v>3</v>
      </c>
      <c r="B13" s="78">
        <v>190402100005</v>
      </c>
      <c r="C13" s="77">
        <v>36.666666666666664</v>
      </c>
      <c r="D13" s="39"/>
      <c r="E13" s="77">
        <v>33.75</v>
      </c>
      <c r="F13" s="49"/>
      <c r="G13" s="41" t="s">
        <v>48</v>
      </c>
      <c r="H13" s="51"/>
      <c r="I13" s="52"/>
      <c r="J13" s="53">
        <v>3</v>
      </c>
      <c r="K13" s="53"/>
      <c r="L13" s="53"/>
      <c r="M13" s="53"/>
      <c r="N13" s="53"/>
      <c r="O13" s="53"/>
      <c r="P13" s="53">
        <v>3</v>
      </c>
      <c r="Q13" s="53"/>
      <c r="R13" s="53"/>
      <c r="S13" s="53"/>
      <c r="T13" s="53"/>
    </row>
    <row r="14" spans="1:21" ht="25" customHeight="1" x14ac:dyDescent="0.45">
      <c r="A14" s="15">
        <v>4</v>
      </c>
      <c r="B14" s="78">
        <v>190402100006</v>
      </c>
      <c r="C14" s="77">
        <v>25.833333333333336</v>
      </c>
      <c r="D14" s="39"/>
      <c r="E14" s="77">
        <v>26.25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45">
      <c r="A15" s="15">
        <v>5</v>
      </c>
      <c r="B15" s="78">
        <v>190402100008</v>
      </c>
      <c r="C15" s="77">
        <v>33.333333333333329</v>
      </c>
      <c r="D15" s="39"/>
      <c r="E15" s="77">
        <v>31.25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45">
      <c r="A16" s="15">
        <v>6</v>
      </c>
      <c r="B16" s="78">
        <v>190402100009</v>
      </c>
      <c r="C16" s="77">
        <v>32.5</v>
      </c>
      <c r="D16" s="39"/>
      <c r="E16" s="77">
        <v>36.25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45">
      <c r="A17" s="15">
        <v>7</v>
      </c>
      <c r="B17" s="78">
        <v>190402100010</v>
      </c>
      <c r="C17" s="77">
        <v>15.833333333333332</v>
      </c>
      <c r="D17" s="39"/>
      <c r="E17" s="77">
        <v>18.75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3</v>
      </c>
      <c r="J17" s="51">
        <f t="shared" si="0"/>
        <v>3</v>
      </c>
      <c r="K17" s="51"/>
      <c r="L17" s="51"/>
      <c r="M17" s="51"/>
      <c r="N17" s="51"/>
      <c r="O17" s="51">
        <f t="shared" si="0"/>
        <v>2</v>
      </c>
      <c r="P17" s="51">
        <f t="shared" si="0"/>
        <v>3</v>
      </c>
      <c r="Q17" s="51"/>
      <c r="R17" s="51">
        <f t="shared" si="0"/>
        <v>3</v>
      </c>
      <c r="S17" s="51">
        <f t="shared" si="0"/>
        <v>3</v>
      </c>
      <c r="T17" s="51"/>
    </row>
    <row r="18" spans="1:20" ht="38" customHeight="1" x14ac:dyDescent="0.45">
      <c r="A18" s="15">
        <v>8</v>
      </c>
      <c r="B18" s="78">
        <v>190402100011</v>
      </c>
      <c r="C18" s="77">
        <v>15.833333333333332</v>
      </c>
      <c r="D18" s="39"/>
      <c r="E18" s="77">
        <v>15</v>
      </c>
      <c r="F18" s="49"/>
      <c r="G18" s="54" t="s">
        <v>50</v>
      </c>
      <c r="H18" s="55">
        <f>(51.06*H17)/100</f>
        <v>1.5318000000000001</v>
      </c>
      <c r="I18" s="55">
        <f t="shared" ref="I18:T18" si="1">(51.06*I17)/100</f>
        <v>1.5318000000000001</v>
      </c>
      <c r="J18" s="55">
        <f t="shared" si="1"/>
        <v>1.5318000000000001</v>
      </c>
      <c r="K18" s="55"/>
      <c r="L18" s="55"/>
      <c r="M18" s="55"/>
      <c r="N18" s="55"/>
      <c r="O18" s="55">
        <f t="shared" si="1"/>
        <v>1.0212000000000001</v>
      </c>
      <c r="P18" s="55">
        <f t="shared" si="1"/>
        <v>1.5318000000000001</v>
      </c>
      <c r="Q18" s="55"/>
      <c r="R18" s="55">
        <f t="shared" si="1"/>
        <v>1.5318000000000001</v>
      </c>
      <c r="S18" s="55">
        <f t="shared" si="1"/>
        <v>1.5318000000000001</v>
      </c>
      <c r="T18" s="55"/>
    </row>
    <row r="19" spans="1:20" ht="25" customHeight="1" x14ac:dyDescent="0.45">
      <c r="A19" s="15">
        <v>9</v>
      </c>
      <c r="B19" s="78">
        <v>190402100012</v>
      </c>
      <c r="C19" s="77">
        <v>35</v>
      </c>
      <c r="D19" s="39"/>
      <c r="E19" s="77">
        <v>28.749999999999996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45">
      <c r="A20" s="15">
        <v>10</v>
      </c>
      <c r="B20" s="78">
        <v>190402100013</v>
      </c>
      <c r="C20" s="77">
        <v>27.500000000000004</v>
      </c>
      <c r="D20" s="39"/>
      <c r="E20" s="77">
        <v>17.5</v>
      </c>
      <c r="F20" s="39"/>
    </row>
    <row r="21" spans="1:20" ht="25" customHeight="1" x14ac:dyDescent="0.45">
      <c r="A21" s="15">
        <v>11</v>
      </c>
      <c r="B21" s="78">
        <v>190402100014</v>
      </c>
      <c r="C21" s="77">
        <v>31.666666666666664</v>
      </c>
      <c r="D21" s="39"/>
      <c r="E21" s="77">
        <v>20</v>
      </c>
      <c r="F21" s="58"/>
    </row>
    <row r="22" spans="1:20" ht="25" customHeight="1" x14ac:dyDescent="0.45">
      <c r="A22" s="15">
        <v>12</v>
      </c>
      <c r="B22" s="78">
        <v>190402100015</v>
      </c>
      <c r="C22" s="77">
        <v>20.833333333333336</v>
      </c>
      <c r="D22" s="39"/>
      <c r="E22" s="77">
        <v>20</v>
      </c>
      <c r="F22" s="58"/>
    </row>
    <row r="23" spans="1:20" ht="25" customHeight="1" x14ac:dyDescent="0.45">
      <c r="A23" s="15">
        <v>13</v>
      </c>
      <c r="B23" s="78">
        <v>190402100016</v>
      </c>
      <c r="C23" s="77">
        <v>29.166666666666668</v>
      </c>
      <c r="D23" s="39"/>
      <c r="E23" s="77">
        <v>30</v>
      </c>
      <c r="F23" s="58"/>
      <c r="J23" s="30"/>
      <c r="K23" s="30"/>
    </row>
    <row r="24" spans="1:20" ht="31.5" customHeight="1" x14ac:dyDescent="0.45">
      <c r="A24" s="15">
        <v>14</v>
      </c>
      <c r="B24" s="78">
        <v>190402100017</v>
      </c>
      <c r="C24" s="77">
        <v>25</v>
      </c>
      <c r="D24" s="39"/>
      <c r="E24" s="77">
        <v>23.75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78">
        <v>190402100018</v>
      </c>
      <c r="C25" s="77">
        <v>15.833333333333332</v>
      </c>
      <c r="D25" s="39"/>
      <c r="E25" s="77">
        <v>12.5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78">
        <v>190402100019</v>
      </c>
      <c r="C26" s="77">
        <v>24.166666666666668</v>
      </c>
      <c r="D26" s="39"/>
      <c r="E26" s="77">
        <v>32.5</v>
      </c>
      <c r="F26" s="58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78">
        <v>190402100020</v>
      </c>
      <c r="C27" s="77">
        <v>20.833333333333336</v>
      </c>
      <c r="D27" s="39"/>
      <c r="E27" s="77">
        <v>33.75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78">
        <v>190402100021</v>
      </c>
      <c r="C28" s="77">
        <v>25.833333333333336</v>
      </c>
      <c r="D28" s="62"/>
      <c r="E28" s="77">
        <v>28.749999999999996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45">
      <c r="A29" s="15">
        <v>19</v>
      </c>
      <c r="B29" s="78">
        <v>190402100022</v>
      </c>
      <c r="C29" s="77">
        <v>19.166666666666668</v>
      </c>
      <c r="D29" s="39"/>
      <c r="E29" s="77">
        <v>36.25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45">
      <c r="A30" s="15">
        <v>20</v>
      </c>
      <c r="B30" s="78">
        <v>190402100023</v>
      </c>
      <c r="C30" s="77">
        <v>28.333333333333332</v>
      </c>
      <c r="D30" s="39"/>
      <c r="E30" s="77">
        <v>26.25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45">
      <c r="A31" s="15">
        <v>21</v>
      </c>
      <c r="B31" s="78">
        <v>190402100025</v>
      </c>
      <c r="C31" s="77">
        <v>22.5</v>
      </c>
      <c r="D31" s="39"/>
      <c r="E31" s="77">
        <v>37.5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45">
      <c r="A32" s="15">
        <v>22</v>
      </c>
      <c r="B32" s="78">
        <v>190402100026</v>
      </c>
      <c r="C32" s="77">
        <v>24.166666666666668</v>
      </c>
      <c r="D32" s="39"/>
      <c r="E32" s="77">
        <v>32.5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45">
      <c r="A33" s="15">
        <v>23</v>
      </c>
      <c r="B33" s="78">
        <v>190402100027</v>
      </c>
      <c r="C33" s="77">
        <v>22.5</v>
      </c>
      <c r="D33" s="39"/>
      <c r="E33" s="77">
        <v>22.5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45">
      <c r="A34" s="15">
        <v>24</v>
      </c>
      <c r="B34" s="78">
        <v>190402100028</v>
      </c>
      <c r="C34" s="77">
        <v>24.166666666666668</v>
      </c>
      <c r="D34" s="39"/>
      <c r="E34" s="77">
        <v>13.750000000000002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45">
      <c r="A35" s="15">
        <v>25</v>
      </c>
      <c r="B35" s="78">
        <v>190402100029</v>
      </c>
      <c r="C35" s="77">
        <v>18.333333333333332</v>
      </c>
      <c r="D35" s="39"/>
      <c r="E35" s="77">
        <v>30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45">
      <c r="A36" s="15">
        <v>26</v>
      </c>
      <c r="B36" s="78">
        <v>190402100030</v>
      </c>
      <c r="C36" s="77">
        <v>12.5</v>
      </c>
      <c r="D36" s="39"/>
      <c r="E36" s="77">
        <v>33.75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45">
      <c r="A37" s="15">
        <v>27</v>
      </c>
      <c r="B37" s="78">
        <v>190402100031</v>
      </c>
      <c r="C37" s="77">
        <v>19.166666666666668</v>
      </c>
      <c r="D37" s="39"/>
      <c r="E37" s="77">
        <v>16.25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45">
      <c r="A38" s="15">
        <v>28</v>
      </c>
      <c r="B38" s="78">
        <v>190402100032</v>
      </c>
      <c r="C38" s="77">
        <v>16.666666666666664</v>
      </c>
      <c r="D38" s="39"/>
      <c r="E38" s="77">
        <v>26.25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45">
      <c r="A39" s="15">
        <v>29</v>
      </c>
      <c r="B39" s="78">
        <v>190402100033</v>
      </c>
      <c r="C39" s="77">
        <v>21.666666666666668</v>
      </c>
      <c r="D39" s="39"/>
      <c r="E39" s="77">
        <v>32.5</v>
      </c>
      <c r="F39" s="58"/>
    </row>
    <row r="40" spans="1:21" ht="25" customHeight="1" x14ac:dyDescent="0.45">
      <c r="A40" s="15">
        <v>30</v>
      </c>
      <c r="B40" s="78">
        <v>190402100034</v>
      </c>
      <c r="C40" s="77">
        <v>22.5</v>
      </c>
      <c r="D40" s="39"/>
      <c r="E40" s="77">
        <v>32.5</v>
      </c>
      <c r="F40" s="58"/>
    </row>
    <row r="41" spans="1:21" ht="25" customHeight="1" x14ac:dyDescent="0.45">
      <c r="A41" s="15">
        <v>31</v>
      </c>
      <c r="B41" s="78">
        <v>190402100035</v>
      </c>
      <c r="C41" s="77">
        <v>25</v>
      </c>
      <c r="D41" s="39"/>
      <c r="E41" s="77">
        <v>37.5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45">
      <c r="A42" s="15">
        <v>32</v>
      </c>
      <c r="B42" s="78">
        <v>190402100036</v>
      </c>
      <c r="C42" s="77">
        <v>30.833333333333336</v>
      </c>
      <c r="D42" s="39"/>
      <c r="E42" s="77">
        <v>32.5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45">
      <c r="A43" s="15">
        <v>33</v>
      </c>
      <c r="B43" s="78">
        <v>190402100037</v>
      </c>
      <c r="C43" s="77">
        <v>25.833333333333336</v>
      </c>
      <c r="D43" s="39"/>
      <c r="E43" s="77">
        <v>35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45">
      <c r="A44" s="15">
        <v>34</v>
      </c>
      <c r="B44" s="78">
        <v>190402100038</v>
      </c>
      <c r="C44" s="77">
        <v>27.500000000000004</v>
      </c>
      <c r="D44" s="39"/>
      <c r="E44" s="77">
        <v>36.25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45">
      <c r="A45" s="15">
        <v>35</v>
      </c>
      <c r="B45" s="78">
        <v>190402100039</v>
      </c>
      <c r="C45" s="77">
        <v>30.833333333333336</v>
      </c>
      <c r="D45" s="39"/>
      <c r="E45" s="77">
        <v>36.25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45">
      <c r="A46" s="15">
        <v>36</v>
      </c>
      <c r="B46" s="78">
        <v>190402100040</v>
      </c>
      <c r="C46" s="77">
        <v>24.166666666666668</v>
      </c>
      <c r="D46" s="39"/>
      <c r="E46" s="77">
        <v>32.5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45">
      <c r="A47" s="15">
        <v>37</v>
      </c>
      <c r="B47" s="78">
        <v>190402100041</v>
      </c>
      <c r="C47" s="77">
        <v>25.833333333333336</v>
      </c>
      <c r="D47" s="39"/>
      <c r="E47" s="77">
        <v>36.25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45">
      <c r="A48" s="15">
        <v>38</v>
      </c>
      <c r="B48" s="78">
        <v>190402100042</v>
      </c>
      <c r="C48" s="77">
        <v>22.5</v>
      </c>
      <c r="D48" s="39"/>
      <c r="E48" s="77">
        <v>35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45">
      <c r="A49" s="15">
        <v>39</v>
      </c>
      <c r="B49" s="78">
        <v>190402100044</v>
      </c>
      <c r="C49" s="77">
        <v>22.5</v>
      </c>
      <c r="D49" s="39"/>
      <c r="E49" s="77">
        <v>32.5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45">
      <c r="A50" s="15">
        <v>40</v>
      </c>
      <c r="B50" s="78">
        <v>190402100045</v>
      </c>
      <c r="C50" s="77">
        <v>22.5</v>
      </c>
      <c r="D50" s="39"/>
      <c r="E50" s="77">
        <v>36.25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45">
      <c r="A51" s="15">
        <v>41</v>
      </c>
      <c r="B51" s="78">
        <v>190402100046</v>
      </c>
      <c r="C51" s="77">
        <v>29.166666666666668</v>
      </c>
      <c r="D51" s="39"/>
      <c r="E51" s="77">
        <v>36.25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45">
      <c r="A52" s="15">
        <v>42</v>
      </c>
      <c r="B52" s="78">
        <v>190402100047</v>
      </c>
      <c r="C52" s="77">
        <v>25.833333333333336</v>
      </c>
      <c r="D52" s="39"/>
      <c r="E52" s="77">
        <v>28.749999999999996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45">
      <c r="A53" s="15">
        <v>43</v>
      </c>
      <c r="B53" s="78">
        <v>190402100048</v>
      </c>
      <c r="C53" s="77">
        <v>22.5</v>
      </c>
      <c r="D53" s="39"/>
      <c r="E53" s="77">
        <v>36.25</v>
      </c>
      <c r="F53" s="58"/>
    </row>
    <row r="54" spans="1:20" ht="25" customHeight="1" x14ac:dyDescent="0.45">
      <c r="A54" s="15">
        <v>44</v>
      </c>
      <c r="B54" s="78">
        <v>190402100049</v>
      </c>
      <c r="C54" s="77">
        <v>19.166666666666668</v>
      </c>
      <c r="D54" s="39"/>
      <c r="E54" s="77">
        <v>33.75</v>
      </c>
      <c r="F54" s="58"/>
    </row>
    <row r="55" spans="1:20" ht="25" customHeight="1" x14ac:dyDescent="0.45">
      <c r="A55" s="15">
        <v>45</v>
      </c>
      <c r="B55" s="78">
        <v>190402100050</v>
      </c>
      <c r="C55" s="77">
        <v>22.5</v>
      </c>
      <c r="D55" s="62"/>
      <c r="E55" s="77">
        <v>32.5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78">
        <v>190402100051</v>
      </c>
      <c r="C56" s="77">
        <v>19.166666666666668</v>
      </c>
      <c r="D56" s="62"/>
      <c r="E56" s="77">
        <v>27.500000000000004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45">
      <c r="A57" s="15">
        <v>47</v>
      </c>
      <c r="B57" s="78">
        <v>190402100052</v>
      </c>
      <c r="C57" s="77">
        <v>30</v>
      </c>
      <c r="D57" s="39"/>
      <c r="E57" s="77">
        <v>36.25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5" zoomScale="42" zoomScaleNormal="42" workbookViewId="0">
      <selection activeCell="O24" sqref="O24"/>
    </sheetView>
  </sheetViews>
  <sheetFormatPr defaultColWidth="4.5703125" defaultRowHeight="18.5" x14ac:dyDescent="0.45"/>
  <cols>
    <col min="1" max="1" width="9.9257812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10937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.0703125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35546875" style="2" customWidth="1"/>
    <col min="246" max="246" width="4.7109375" style="2" bestFit="1" customWidth="1"/>
    <col min="247" max="256" width="4.5703125" style="2"/>
    <col min="257" max="257" width="9.9257812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10937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.0703125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35546875" style="2" customWidth="1"/>
    <col min="502" max="502" width="4.7109375" style="2" bestFit="1" customWidth="1"/>
    <col min="503" max="512" width="4.5703125" style="2"/>
    <col min="513" max="513" width="9.9257812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10937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.0703125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35546875" style="2" customWidth="1"/>
    <col min="758" max="758" width="4.7109375" style="2" bestFit="1" customWidth="1"/>
    <col min="759" max="768" width="4.5703125" style="2"/>
    <col min="769" max="769" width="9.9257812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10937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.0703125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35546875" style="2" customWidth="1"/>
    <col min="1014" max="1014" width="4.7109375" style="2" bestFit="1" customWidth="1"/>
    <col min="1015" max="1024" width="4.5703125" style="2"/>
    <col min="1025" max="1025" width="9.9257812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10937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.0703125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35546875" style="2" customWidth="1"/>
    <col min="1270" max="1270" width="4.7109375" style="2" bestFit="1" customWidth="1"/>
    <col min="1271" max="1280" width="4.5703125" style="2"/>
    <col min="1281" max="1281" width="9.9257812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10937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.0703125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35546875" style="2" customWidth="1"/>
    <col min="1526" max="1526" width="4.7109375" style="2" bestFit="1" customWidth="1"/>
    <col min="1527" max="1536" width="4.5703125" style="2"/>
    <col min="1537" max="1537" width="9.9257812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10937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.0703125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35546875" style="2" customWidth="1"/>
    <col min="1782" max="1782" width="4.7109375" style="2" bestFit="1" customWidth="1"/>
    <col min="1783" max="1792" width="4.5703125" style="2"/>
    <col min="1793" max="1793" width="9.9257812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10937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.0703125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35546875" style="2" customWidth="1"/>
    <col min="2038" max="2038" width="4.7109375" style="2" bestFit="1" customWidth="1"/>
    <col min="2039" max="2048" width="4.5703125" style="2"/>
    <col min="2049" max="2049" width="9.9257812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10937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.0703125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35546875" style="2" customWidth="1"/>
    <col min="2294" max="2294" width="4.7109375" style="2" bestFit="1" customWidth="1"/>
    <col min="2295" max="2304" width="4.5703125" style="2"/>
    <col min="2305" max="2305" width="9.9257812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10937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.0703125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35546875" style="2" customWidth="1"/>
    <col min="2550" max="2550" width="4.7109375" style="2" bestFit="1" customWidth="1"/>
    <col min="2551" max="2560" width="4.5703125" style="2"/>
    <col min="2561" max="2561" width="9.9257812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10937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.0703125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35546875" style="2" customWidth="1"/>
    <col min="2806" max="2806" width="4.7109375" style="2" bestFit="1" customWidth="1"/>
    <col min="2807" max="2816" width="4.5703125" style="2"/>
    <col min="2817" max="2817" width="9.9257812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10937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.0703125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35546875" style="2" customWidth="1"/>
    <col min="3062" max="3062" width="4.7109375" style="2" bestFit="1" customWidth="1"/>
    <col min="3063" max="3072" width="4.5703125" style="2"/>
    <col min="3073" max="3073" width="9.9257812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10937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.0703125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35546875" style="2" customWidth="1"/>
    <col min="3318" max="3318" width="4.7109375" style="2" bestFit="1" customWidth="1"/>
    <col min="3319" max="3328" width="4.5703125" style="2"/>
    <col min="3329" max="3329" width="9.9257812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10937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.0703125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35546875" style="2" customWidth="1"/>
    <col min="3574" max="3574" width="4.7109375" style="2" bestFit="1" customWidth="1"/>
    <col min="3575" max="3584" width="4.5703125" style="2"/>
    <col min="3585" max="3585" width="9.9257812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10937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.0703125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35546875" style="2" customWidth="1"/>
    <col min="3830" max="3830" width="4.7109375" style="2" bestFit="1" customWidth="1"/>
    <col min="3831" max="3840" width="4.5703125" style="2"/>
    <col min="3841" max="3841" width="9.9257812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10937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.0703125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35546875" style="2" customWidth="1"/>
    <col min="4086" max="4086" width="4.7109375" style="2" bestFit="1" customWidth="1"/>
    <col min="4087" max="4096" width="4.5703125" style="2"/>
    <col min="4097" max="4097" width="9.9257812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10937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.0703125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35546875" style="2" customWidth="1"/>
    <col min="4342" max="4342" width="4.7109375" style="2" bestFit="1" customWidth="1"/>
    <col min="4343" max="4352" width="4.5703125" style="2"/>
    <col min="4353" max="4353" width="9.9257812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10937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.0703125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35546875" style="2" customWidth="1"/>
    <col min="4598" max="4598" width="4.7109375" style="2" bestFit="1" customWidth="1"/>
    <col min="4599" max="4608" width="4.5703125" style="2"/>
    <col min="4609" max="4609" width="9.9257812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10937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.0703125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35546875" style="2" customWidth="1"/>
    <col min="4854" max="4854" width="4.7109375" style="2" bestFit="1" customWidth="1"/>
    <col min="4855" max="4864" width="4.5703125" style="2"/>
    <col min="4865" max="4865" width="9.9257812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10937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.0703125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35546875" style="2" customWidth="1"/>
    <col min="5110" max="5110" width="4.7109375" style="2" bestFit="1" customWidth="1"/>
    <col min="5111" max="5120" width="4.5703125" style="2"/>
    <col min="5121" max="5121" width="9.9257812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10937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.0703125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35546875" style="2" customWidth="1"/>
    <col min="5366" max="5366" width="4.7109375" style="2" bestFit="1" customWidth="1"/>
    <col min="5367" max="5376" width="4.5703125" style="2"/>
    <col min="5377" max="5377" width="9.9257812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10937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.0703125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35546875" style="2" customWidth="1"/>
    <col min="5622" max="5622" width="4.7109375" style="2" bestFit="1" customWidth="1"/>
    <col min="5623" max="5632" width="4.5703125" style="2"/>
    <col min="5633" max="5633" width="9.9257812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10937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.0703125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35546875" style="2" customWidth="1"/>
    <col min="5878" max="5878" width="4.7109375" style="2" bestFit="1" customWidth="1"/>
    <col min="5879" max="5888" width="4.5703125" style="2"/>
    <col min="5889" max="5889" width="9.9257812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10937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.0703125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35546875" style="2" customWidth="1"/>
    <col min="6134" max="6134" width="4.7109375" style="2" bestFit="1" customWidth="1"/>
    <col min="6135" max="6144" width="4.5703125" style="2"/>
    <col min="6145" max="6145" width="9.9257812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10937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.0703125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35546875" style="2" customWidth="1"/>
    <col min="6390" max="6390" width="4.7109375" style="2" bestFit="1" customWidth="1"/>
    <col min="6391" max="6400" width="4.5703125" style="2"/>
    <col min="6401" max="6401" width="9.9257812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10937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.0703125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35546875" style="2" customWidth="1"/>
    <col min="6646" max="6646" width="4.7109375" style="2" bestFit="1" customWidth="1"/>
    <col min="6647" max="6656" width="4.5703125" style="2"/>
    <col min="6657" max="6657" width="9.9257812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10937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.0703125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35546875" style="2" customWidth="1"/>
    <col min="6902" max="6902" width="4.7109375" style="2" bestFit="1" customWidth="1"/>
    <col min="6903" max="6912" width="4.5703125" style="2"/>
    <col min="6913" max="6913" width="9.9257812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10937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.0703125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35546875" style="2" customWidth="1"/>
    <col min="7158" max="7158" width="4.7109375" style="2" bestFit="1" customWidth="1"/>
    <col min="7159" max="7168" width="4.5703125" style="2"/>
    <col min="7169" max="7169" width="9.9257812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10937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.0703125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35546875" style="2" customWidth="1"/>
    <col min="7414" max="7414" width="4.7109375" style="2" bestFit="1" customWidth="1"/>
    <col min="7415" max="7424" width="4.5703125" style="2"/>
    <col min="7425" max="7425" width="9.9257812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10937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.0703125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35546875" style="2" customWidth="1"/>
    <col min="7670" max="7670" width="4.7109375" style="2" bestFit="1" customWidth="1"/>
    <col min="7671" max="7680" width="4.5703125" style="2"/>
    <col min="7681" max="7681" width="9.9257812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10937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.0703125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35546875" style="2" customWidth="1"/>
    <col min="7926" max="7926" width="4.7109375" style="2" bestFit="1" customWidth="1"/>
    <col min="7927" max="7936" width="4.5703125" style="2"/>
    <col min="7937" max="7937" width="9.9257812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10937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.0703125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35546875" style="2" customWidth="1"/>
    <col min="8182" max="8182" width="4.7109375" style="2" bestFit="1" customWidth="1"/>
    <col min="8183" max="8192" width="4.5703125" style="2"/>
    <col min="8193" max="8193" width="9.9257812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10937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.0703125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35546875" style="2" customWidth="1"/>
    <col min="8438" max="8438" width="4.7109375" style="2" bestFit="1" customWidth="1"/>
    <col min="8439" max="8448" width="4.5703125" style="2"/>
    <col min="8449" max="8449" width="9.9257812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10937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.0703125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35546875" style="2" customWidth="1"/>
    <col min="8694" max="8694" width="4.7109375" style="2" bestFit="1" customWidth="1"/>
    <col min="8695" max="8704" width="4.5703125" style="2"/>
    <col min="8705" max="8705" width="9.9257812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10937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.0703125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35546875" style="2" customWidth="1"/>
    <col min="8950" max="8950" width="4.7109375" style="2" bestFit="1" customWidth="1"/>
    <col min="8951" max="8960" width="4.5703125" style="2"/>
    <col min="8961" max="8961" width="9.9257812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10937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.0703125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35546875" style="2" customWidth="1"/>
    <col min="9206" max="9206" width="4.7109375" style="2" bestFit="1" customWidth="1"/>
    <col min="9207" max="9216" width="4.5703125" style="2"/>
    <col min="9217" max="9217" width="9.9257812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10937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.0703125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35546875" style="2" customWidth="1"/>
    <col min="9462" max="9462" width="4.7109375" style="2" bestFit="1" customWidth="1"/>
    <col min="9463" max="9472" width="4.5703125" style="2"/>
    <col min="9473" max="9473" width="9.9257812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10937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.0703125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35546875" style="2" customWidth="1"/>
    <col min="9718" max="9718" width="4.7109375" style="2" bestFit="1" customWidth="1"/>
    <col min="9719" max="9728" width="4.5703125" style="2"/>
    <col min="9729" max="9729" width="9.9257812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10937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.0703125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35546875" style="2" customWidth="1"/>
    <col min="9974" max="9974" width="4.7109375" style="2" bestFit="1" customWidth="1"/>
    <col min="9975" max="9984" width="4.5703125" style="2"/>
    <col min="9985" max="9985" width="9.9257812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10937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.0703125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35546875" style="2" customWidth="1"/>
    <col min="10230" max="10230" width="4.7109375" style="2" bestFit="1" customWidth="1"/>
    <col min="10231" max="10240" width="4.5703125" style="2"/>
    <col min="10241" max="10241" width="9.9257812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10937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.0703125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35546875" style="2" customWidth="1"/>
    <col min="10486" max="10486" width="4.7109375" style="2" bestFit="1" customWidth="1"/>
    <col min="10487" max="10496" width="4.5703125" style="2"/>
    <col min="10497" max="10497" width="9.9257812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10937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.0703125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35546875" style="2" customWidth="1"/>
    <col min="10742" max="10742" width="4.7109375" style="2" bestFit="1" customWidth="1"/>
    <col min="10743" max="10752" width="4.5703125" style="2"/>
    <col min="10753" max="10753" width="9.9257812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10937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.0703125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35546875" style="2" customWidth="1"/>
    <col min="10998" max="10998" width="4.7109375" style="2" bestFit="1" customWidth="1"/>
    <col min="10999" max="11008" width="4.5703125" style="2"/>
    <col min="11009" max="11009" width="9.9257812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10937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.0703125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35546875" style="2" customWidth="1"/>
    <col min="11254" max="11254" width="4.7109375" style="2" bestFit="1" customWidth="1"/>
    <col min="11255" max="11264" width="4.5703125" style="2"/>
    <col min="11265" max="11265" width="9.9257812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10937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.0703125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35546875" style="2" customWidth="1"/>
    <col min="11510" max="11510" width="4.7109375" style="2" bestFit="1" customWidth="1"/>
    <col min="11511" max="11520" width="4.5703125" style="2"/>
    <col min="11521" max="11521" width="9.9257812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10937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.0703125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35546875" style="2" customWidth="1"/>
    <col min="11766" max="11766" width="4.7109375" style="2" bestFit="1" customWidth="1"/>
    <col min="11767" max="11776" width="4.5703125" style="2"/>
    <col min="11777" max="11777" width="9.9257812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10937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.0703125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35546875" style="2" customWidth="1"/>
    <col min="12022" max="12022" width="4.7109375" style="2" bestFit="1" customWidth="1"/>
    <col min="12023" max="12032" width="4.5703125" style="2"/>
    <col min="12033" max="12033" width="9.9257812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10937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.0703125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35546875" style="2" customWidth="1"/>
    <col min="12278" max="12278" width="4.7109375" style="2" bestFit="1" customWidth="1"/>
    <col min="12279" max="12288" width="4.5703125" style="2"/>
    <col min="12289" max="12289" width="9.9257812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10937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.0703125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35546875" style="2" customWidth="1"/>
    <col min="12534" max="12534" width="4.7109375" style="2" bestFit="1" customWidth="1"/>
    <col min="12535" max="12544" width="4.5703125" style="2"/>
    <col min="12545" max="12545" width="9.9257812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10937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.0703125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35546875" style="2" customWidth="1"/>
    <col min="12790" max="12790" width="4.7109375" style="2" bestFit="1" customWidth="1"/>
    <col min="12791" max="12800" width="4.5703125" style="2"/>
    <col min="12801" max="12801" width="9.9257812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10937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.0703125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35546875" style="2" customWidth="1"/>
    <col min="13046" max="13046" width="4.7109375" style="2" bestFit="1" customWidth="1"/>
    <col min="13047" max="13056" width="4.5703125" style="2"/>
    <col min="13057" max="13057" width="9.9257812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10937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.0703125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35546875" style="2" customWidth="1"/>
    <col min="13302" max="13302" width="4.7109375" style="2" bestFit="1" customWidth="1"/>
    <col min="13303" max="13312" width="4.5703125" style="2"/>
    <col min="13313" max="13313" width="9.9257812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10937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.0703125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35546875" style="2" customWidth="1"/>
    <col min="13558" max="13558" width="4.7109375" style="2" bestFit="1" customWidth="1"/>
    <col min="13559" max="13568" width="4.5703125" style="2"/>
    <col min="13569" max="13569" width="9.9257812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10937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.0703125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35546875" style="2" customWidth="1"/>
    <col min="13814" max="13814" width="4.7109375" style="2" bestFit="1" customWidth="1"/>
    <col min="13815" max="13824" width="4.5703125" style="2"/>
    <col min="13825" max="13825" width="9.9257812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10937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.0703125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35546875" style="2" customWidth="1"/>
    <col min="14070" max="14070" width="4.7109375" style="2" bestFit="1" customWidth="1"/>
    <col min="14071" max="14080" width="4.5703125" style="2"/>
    <col min="14081" max="14081" width="9.9257812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10937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.0703125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35546875" style="2" customWidth="1"/>
    <col min="14326" max="14326" width="4.7109375" style="2" bestFit="1" customWidth="1"/>
    <col min="14327" max="14336" width="4.5703125" style="2"/>
    <col min="14337" max="14337" width="9.9257812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10937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.0703125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35546875" style="2" customWidth="1"/>
    <col min="14582" max="14582" width="4.7109375" style="2" bestFit="1" customWidth="1"/>
    <col min="14583" max="14592" width="4.5703125" style="2"/>
    <col min="14593" max="14593" width="9.9257812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10937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.0703125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35546875" style="2" customWidth="1"/>
    <col min="14838" max="14838" width="4.7109375" style="2" bestFit="1" customWidth="1"/>
    <col min="14839" max="14848" width="4.5703125" style="2"/>
    <col min="14849" max="14849" width="9.9257812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10937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.0703125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35546875" style="2" customWidth="1"/>
    <col min="15094" max="15094" width="4.7109375" style="2" bestFit="1" customWidth="1"/>
    <col min="15095" max="15104" width="4.5703125" style="2"/>
    <col min="15105" max="15105" width="9.9257812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10937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.0703125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35546875" style="2" customWidth="1"/>
    <col min="15350" max="15350" width="4.7109375" style="2" bestFit="1" customWidth="1"/>
    <col min="15351" max="15360" width="4.5703125" style="2"/>
    <col min="15361" max="15361" width="9.9257812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10937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.0703125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35546875" style="2" customWidth="1"/>
    <col min="15606" max="15606" width="4.7109375" style="2" bestFit="1" customWidth="1"/>
    <col min="15607" max="15616" width="4.5703125" style="2"/>
    <col min="15617" max="15617" width="9.9257812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10937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.0703125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35546875" style="2" customWidth="1"/>
    <col min="15862" max="15862" width="4.7109375" style="2" bestFit="1" customWidth="1"/>
    <col min="15863" max="15872" width="4.5703125" style="2"/>
    <col min="15873" max="15873" width="9.9257812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10937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.0703125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35546875" style="2" customWidth="1"/>
    <col min="16118" max="16118" width="4.7109375" style="2" bestFit="1" customWidth="1"/>
    <col min="16119" max="16128" width="4.5703125" style="2"/>
    <col min="16129" max="16129" width="9.9257812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10937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.0703125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3554687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2" t="s">
        <v>0</v>
      </c>
      <c r="B1" s="93"/>
      <c r="C1" s="93"/>
      <c r="D1" s="93"/>
      <c r="E1" s="94"/>
      <c r="F1" s="1"/>
      <c r="G1" s="95"/>
      <c r="H1" s="95"/>
      <c r="I1" s="95"/>
      <c r="J1" s="95"/>
      <c r="K1" s="95"/>
      <c r="L1" s="95"/>
      <c r="M1" s="95"/>
    </row>
    <row r="2" spans="1:21" ht="20" customHeight="1" x14ac:dyDescent="0.45">
      <c r="A2" s="96" t="s">
        <v>1</v>
      </c>
      <c r="B2" s="96"/>
      <c r="C2" s="96"/>
      <c r="D2" s="96"/>
      <c r="E2" s="96"/>
      <c r="F2" s="3"/>
      <c r="G2" s="4" t="s">
        <v>2</v>
      </c>
      <c r="H2" s="5"/>
      <c r="I2" s="6"/>
    </row>
    <row r="3" spans="1:21" ht="44" customHeight="1" x14ac:dyDescent="0.45">
      <c r="A3" s="96" t="s">
        <v>117</v>
      </c>
      <c r="B3" s="96"/>
      <c r="C3" s="96"/>
      <c r="D3" s="96"/>
      <c r="E3" s="96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7" t="s">
        <v>9</v>
      </c>
      <c r="P3" s="97"/>
      <c r="Q3" s="97"/>
      <c r="R3" s="97"/>
      <c r="S3" s="97"/>
      <c r="T3" s="97"/>
      <c r="U3" s="97"/>
    </row>
    <row r="4" spans="1:21" ht="32.5" customHeight="1" x14ac:dyDescent="0.45">
      <c r="A4" s="96" t="s">
        <v>118</v>
      </c>
      <c r="B4" s="96"/>
      <c r="C4" s="96"/>
      <c r="D4" s="96"/>
      <c r="E4" s="96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7"/>
      <c r="P4" s="97"/>
      <c r="Q4" s="97"/>
      <c r="R4" s="97"/>
      <c r="S4" s="97"/>
      <c r="T4" s="97"/>
      <c r="U4" s="97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61.702127659574465</v>
      </c>
      <c r="I5" s="6"/>
      <c r="K5" s="13" t="s">
        <v>15</v>
      </c>
      <c r="L5" s="13">
        <v>2</v>
      </c>
      <c r="N5" s="14">
        <v>2</v>
      </c>
      <c r="O5" s="97"/>
      <c r="P5" s="97"/>
      <c r="Q5" s="97"/>
      <c r="R5" s="97"/>
      <c r="S5" s="97"/>
      <c r="T5" s="97"/>
      <c r="U5" s="97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51.388888888888886</v>
      </c>
      <c r="I6" s="6"/>
      <c r="K6" s="19" t="s">
        <v>20</v>
      </c>
      <c r="L6" s="19">
        <v>1</v>
      </c>
      <c r="N6" s="20">
        <v>1</v>
      </c>
      <c r="O6" s="97"/>
      <c r="P6" s="97"/>
      <c r="Q6" s="97"/>
      <c r="R6" s="97"/>
      <c r="S6" s="97"/>
      <c r="T6" s="97"/>
      <c r="U6" s="97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56.545508274231679</v>
      </c>
      <c r="I7" s="26">
        <v>0.6</v>
      </c>
      <c r="K7" s="27" t="s">
        <v>24</v>
      </c>
      <c r="L7" s="27">
        <v>0</v>
      </c>
      <c r="N7" s="28"/>
      <c r="O7" s="97"/>
      <c r="P7" s="97"/>
      <c r="Q7" s="97"/>
      <c r="R7" s="97"/>
      <c r="S7" s="97"/>
      <c r="T7" s="97"/>
      <c r="U7" s="97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x14ac:dyDescent="0.4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x14ac:dyDescent="0.35">
      <c r="A11" s="15">
        <v>1</v>
      </c>
      <c r="B11" s="67" t="s">
        <v>53</v>
      </c>
      <c r="C11" s="67">
        <v>33.333333333333329</v>
      </c>
      <c r="D11" s="39">
        <f>COUNTIF(C11:C85,"&gt;="&amp;D10)</f>
        <v>29</v>
      </c>
      <c r="E11" s="67">
        <v>35</v>
      </c>
      <c r="F11" s="40">
        <f>COUNTIF(E11:E85,"&gt;="&amp;F10)</f>
        <v>37</v>
      </c>
      <c r="G11" s="41" t="s">
        <v>46</v>
      </c>
      <c r="H11" s="72">
        <v>3</v>
      </c>
      <c r="I11" s="73">
        <v>2</v>
      </c>
      <c r="J11" s="74"/>
      <c r="L11" s="74"/>
      <c r="M11" s="74"/>
      <c r="N11" s="74"/>
      <c r="O11" s="74"/>
      <c r="P11" s="74"/>
      <c r="Q11" s="74"/>
      <c r="R11" s="74">
        <v>3</v>
      </c>
      <c r="S11" s="74">
        <v>2</v>
      </c>
      <c r="T11" s="74"/>
    </row>
    <row r="12" spans="1:21" ht="25" customHeight="1" x14ac:dyDescent="0.35">
      <c r="A12" s="15">
        <v>2</v>
      </c>
      <c r="B12" s="67" t="s">
        <v>54</v>
      </c>
      <c r="C12" s="67">
        <v>30.833333333333336</v>
      </c>
      <c r="D12" s="46">
        <f>(D11/47)*100</f>
        <v>61.702127659574465</v>
      </c>
      <c r="E12" s="67">
        <v>25</v>
      </c>
      <c r="F12" s="47">
        <f>(F11/72)*100</f>
        <v>51.388888888888886</v>
      </c>
      <c r="G12" s="41" t="s">
        <v>47</v>
      </c>
      <c r="H12" s="51">
        <v>3</v>
      </c>
      <c r="I12" s="52">
        <v>3</v>
      </c>
      <c r="J12" s="53"/>
      <c r="K12" s="74"/>
      <c r="L12" s="53"/>
      <c r="M12" s="53"/>
      <c r="N12" s="53"/>
      <c r="O12" s="53"/>
      <c r="P12" s="53"/>
      <c r="Q12" s="53"/>
      <c r="R12" s="53">
        <v>3</v>
      </c>
      <c r="S12" s="53">
        <v>3</v>
      </c>
      <c r="T12" s="53"/>
    </row>
    <row r="13" spans="1:21" ht="25" customHeight="1" x14ac:dyDescent="0.35">
      <c r="A13" s="15">
        <v>3</v>
      </c>
      <c r="B13" s="67" t="s">
        <v>55</v>
      </c>
      <c r="C13" s="67">
        <v>35.833333333333336</v>
      </c>
      <c r="D13" s="39"/>
      <c r="E13" s="67">
        <v>32.5</v>
      </c>
      <c r="F13" s="49"/>
      <c r="G13" s="41" t="s">
        <v>48</v>
      </c>
      <c r="H13" s="51">
        <v>3</v>
      </c>
      <c r="I13" s="52">
        <v>3</v>
      </c>
      <c r="J13" s="53"/>
      <c r="K13" s="53"/>
      <c r="L13" s="53"/>
      <c r="M13" s="53"/>
      <c r="N13" s="53"/>
      <c r="O13" s="53"/>
      <c r="P13" s="53"/>
      <c r="Q13" s="53"/>
      <c r="R13" s="53">
        <v>3</v>
      </c>
      <c r="S13" s="53">
        <v>3</v>
      </c>
      <c r="T13" s="53"/>
    </row>
    <row r="14" spans="1:21" ht="25" customHeight="1" x14ac:dyDescent="0.35">
      <c r="A14" s="15">
        <v>4</v>
      </c>
      <c r="B14" s="67" t="s">
        <v>56</v>
      </c>
      <c r="C14" s="67">
        <v>37.5</v>
      </c>
      <c r="D14" s="39"/>
      <c r="E14" s="67">
        <v>36.25</v>
      </c>
      <c r="F14" s="49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25" customHeight="1" x14ac:dyDescent="0.35">
      <c r="A15" s="15">
        <v>5</v>
      </c>
      <c r="B15" s="67" t="s">
        <v>57</v>
      </c>
      <c r="C15" s="67">
        <v>29.166666666666668</v>
      </c>
      <c r="D15" s="39"/>
      <c r="E15" s="67">
        <v>35</v>
      </c>
      <c r="F15" s="49"/>
      <c r="G15" s="50"/>
      <c r="H15" s="51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25" customHeight="1" x14ac:dyDescent="0.35">
      <c r="A16" s="15">
        <v>6</v>
      </c>
      <c r="B16" s="67" t="s">
        <v>59</v>
      </c>
      <c r="C16" s="67">
        <v>37.5</v>
      </c>
      <c r="D16" s="39"/>
      <c r="E16" s="67">
        <v>33.75</v>
      </c>
      <c r="F16" s="49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35.5" customHeight="1" x14ac:dyDescent="0.35">
      <c r="A17" s="15">
        <v>7</v>
      </c>
      <c r="B17" s="67" t="s">
        <v>60</v>
      </c>
      <c r="C17" s="67">
        <v>30</v>
      </c>
      <c r="D17" s="39"/>
      <c r="E17" s="67">
        <v>32.5</v>
      </c>
      <c r="F17" s="49"/>
      <c r="G17" s="50" t="s">
        <v>49</v>
      </c>
      <c r="H17" s="51">
        <f>AVERAGE(H11:H16)</f>
        <v>3</v>
      </c>
      <c r="I17" s="51">
        <f t="shared" ref="I17:T17" si="0">AVERAGE(I11:I16)</f>
        <v>2.6666666666666665</v>
      </c>
      <c r="J17" s="51"/>
      <c r="K17" s="51"/>
      <c r="L17" s="51"/>
      <c r="M17" s="51"/>
      <c r="N17" s="51"/>
      <c r="O17" s="51"/>
      <c r="P17" s="51"/>
      <c r="Q17" s="51"/>
      <c r="R17" s="51">
        <f t="shared" si="0"/>
        <v>3</v>
      </c>
      <c r="S17" s="51">
        <f t="shared" si="0"/>
        <v>2.6666666666666665</v>
      </c>
      <c r="T17" s="51"/>
    </row>
    <row r="18" spans="1:20" ht="38" customHeight="1" x14ac:dyDescent="0.35">
      <c r="A18" s="15">
        <v>8</v>
      </c>
      <c r="B18" s="67" t="s">
        <v>61</v>
      </c>
      <c r="C18" s="67">
        <v>11.666666666666666</v>
      </c>
      <c r="D18" s="39"/>
      <c r="E18" s="67">
        <v>32.5</v>
      </c>
      <c r="F18" s="49"/>
      <c r="G18" s="54" t="s">
        <v>50</v>
      </c>
      <c r="H18" s="55">
        <f>(56.55*H17)/100</f>
        <v>1.6964999999999997</v>
      </c>
      <c r="I18" s="55">
        <f t="shared" ref="I18:T18" si="1">(56.55*I17)/100</f>
        <v>1.5079999999999998</v>
      </c>
      <c r="J18" s="55"/>
      <c r="K18" s="55"/>
      <c r="L18" s="55"/>
      <c r="M18" s="55"/>
      <c r="N18" s="55"/>
      <c r="O18" s="55"/>
      <c r="P18" s="55"/>
      <c r="Q18" s="55"/>
      <c r="R18" s="55">
        <f t="shared" si="1"/>
        <v>1.6964999999999997</v>
      </c>
      <c r="S18" s="55">
        <f t="shared" si="1"/>
        <v>1.5079999999999998</v>
      </c>
      <c r="T18" s="55"/>
    </row>
    <row r="19" spans="1:20" ht="25" customHeight="1" x14ac:dyDescent="0.35">
      <c r="A19" s="15">
        <v>9</v>
      </c>
      <c r="B19" s="67" t="s">
        <v>62</v>
      </c>
      <c r="C19" s="67">
        <v>23.333333333333332</v>
      </c>
      <c r="D19" s="39"/>
      <c r="E19" s="67">
        <v>23.75</v>
      </c>
      <c r="F19" s="4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41" customHeight="1" x14ac:dyDescent="0.35">
      <c r="A20" s="15">
        <v>10</v>
      </c>
      <c r="B20" s="67" t="s">
        <v>63</v>
      </c>
      <c r="C20" s="67">
        <v>40.833333333333336</v>
      </c>
      <c r="D20" s="39"/>
      <c r="E20" s="67">
        <v>40</v>
      </c>
      <c r="F20" s="39"/>
    </row>
    <row r="21" spans="1:20" ht="25" customHeight="1" x14ac:dyDescent="0.35">
      <c r="A21" s="15">
        <v>11</v>
      </c>
      <c r="B21" s="67" t="s">
        <v>64</v>
      </c>
      <c r="C21" s="67">
        <v>29.166666666666668</v>
      </c>
      <c r="D21" s="39"/>
      <c r="E21" s="67">
        <v>30</v>
      </c>
      <c r="F21" s="58"/>
    </row>
    <row r="22" spans="1:20" ht="25" customHeight="1" x14ac:dyDescent="0.35">
      <c r="A22" s="15">
        <v>12</v>
      </c>
      <c r="B22" s="67" t="s">
        <v>65</v>
      </c>
      <c r="C22" s="67">
        <v>35.833333333333336</v>
      </c>
      <c r="D22" s="39"/>
      <c r="E22" s="67">
        <v>42.5</v>
      </c>
      <c r="F22" s="58"/>
    </row>
    <row r="23" spans="1:20" ht="25" customHeight="1" x14ac:dyDescent="0.35">
      <c r="A23" s="15">
        <v>13</v>
      </c>
      <c r="B23" s="67" t="s">
        <v>66</v>
      </c>
      <c r="C23" s="67">
        <v>21.666666666666668</v>
      </c>
      <c r="D23" s="39"/>
      <c r="E23" s="67">
        <v>23.75</v>
      </c>
      <c r="F23" s="58"/>
      <c r="J23" s="30"/>
      <c r="K23" s="30"/>
    </row>
    <row r="24" spans="1:20" ht="31.5" customHeight="1" x14ac:dyDescent="0.35">
      <c r="A24" s="15">
        <v>14</v>
      </c>
      <c r="B24" s="67" t="s">
        <v>67</v>
      </c>
      <c r="C24" s="67">
        <v>31.666666666666664</v>
      </c>
      <c r="D24" s="39"/>
      <c r="E24" s="67">
        <v>30</v>
      </c>
      <c r="F24" s="58"/>
      <c r="H24" s="59"/>
      <c r="I24" s="91"/>
      <c r="J24" s="91"/>
      <c r="M24" s="30"/>
      <c r="N24" s="30"/>
      <c r="O24" s="30"/>
      <c r="P24" s="30"/>
      <c r="Q24" s="30"/>
    </row>
    <row r="25" spans="1:20" ht="25" customHeight="1" x14ac:dyDescent="0.35">
      <c r="A25" s="15">
        <v>15</v>
      </c>
      <c r="B25" s="67" t="s">
        <v>68</v>
      </c>
      <c r="C25" s="67">
        <v>30</v>
      </c>
      <c r="D25" s="39"/>
      <c r="E25" s="67">
        <v>17.5</v>
      </c>
      <c r="F25" s="58"/>
      <c r="H25" s="60"/>
      <c r="I25" s="61"/>
      <c r="J25" s="61"/>
      <c r="M25" s="30"/>
      <c r="N25" s="30"/>
      <c r="O25" s="30"/>
      <c r="P25" s="30"/>
      <c r="Q25" s="30"/>
    </row>
    <row r="26" spans="1:20" ht="25" customHeight="1" x14ac:dyDescent="0.35">
      <c r="A26" s="15">
        <v>16</v>
      </c>
      <c r="B26" s="67" t="s">
        <v>69</v>
      </c>
      <c r="C26" s="67">
        <v>22.5</v>
      </c>
      <c r="D26" s="39"/>
      <c r="E26" s="67">
        <v>22.5</v>
      </c>
      <c r="F26" s="58"/>
      <c r="H26" s="15"/>
      <c r="N26" s="30"/>
      <c r="O26" s="30"/>
      <c r="P26" s="30"/>
      <c r="Q26" s="30"/>
    </row>
    <row r="27" spans="1:20" ht="25" customHeight="1" x14ac:dyDescent="0.35">
      <c r="A27" s="15">
        <v>17</v>
      </c>
      <c r="B27" s="67" t="s">
        <v>70</v>
      </c>
      <c r="C27" s="67">
        <v>26.666666666666668</v>
      </c>
      <c r="D27" s="39"/>
      <c r="E27" s="67">
        <v>37.5</v>
      </c>
      <c r="F27" s="5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" customHeight="1" x14ac:dyDescent="0.45">
      <c r="A28" s="15">
        <v>18</v>
      </c>
      <c r="B28" s="67" t="s">
        <v>71</v>
      </c>
      <c r="C28" s="67">
        <v>32.5</v>
      </c>
      <c r="D28" s="62"/>
      <c r="E28" s="67">
        <v>42.5</v>
      </c>
      <c r="F28" s="63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25" customHeight="1" x14ac:dyDescent="0.35">
      <c r="A29" s="15">
        <v>19</v>
      </c>
      <c r="B29" s="67" t="s">
        <v>72</v>
      </c>
      <c r="C29" s="67">
        <v>28.333333333333332</v>
      </c>
      <c r="D29" s="39"/>
      <c r="E29" s="67">
        <v>27.500000000000004</v>
      </c>
      <c r="F29" s="58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25" customHeight="1" x14ac:dyDescent="0.35">
      <c r="A30" s="15">
        <v>20</v>
      </c>
      <c r="B30" s="67" t="s">
        <v>73</v>
      </c>
      <c r="C30" s="67">
        <v>22.5</v>
      </c>
      <c r="D30" s="39"/>
      <c r="E30" s="67">
        <v>25</v>
      </c>
      <c r="F30" s="58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25" customHeight="1" x14ac:dyDescent="0.35">
      <c r="A31" s="15">
        <v>21</v>
      </c>
      <c r="B31" s="67" t="s">
        <v>74</v>
      </c>
      <c r="C31" s="67">
        <v>32.5</v>
      </c>
      <c r="D31" s="39"/>
      <c r="E31" s="67">
        <v>30</v>
      </c>
      <c r="F31" s="58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5" customHeight="1" x14ac:dyDescent="0.35">
      <c r="A32" s="15">
        <v>22</v>
      </c>
      <c r="B32" s="67" t="s">
        <v>75</v>
      </c>
      <c r="C32" s="67">
        <v>29.166666666666668</v>
      </c>
      <c r="D32" s="39"/>
      <c r="E32" s="67">
        <v>23.75</v>
      </c>
      <c r="F32" s="58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 ht="25" customHeight="1" x14ac:dyDescent="0.35">
      <c r="A33" s="15">
        <v>23</v>
      </c>
      <c r="B33" s="67" t="s">
        <v>77</v>
      </c>
      <c r="C33" s="67">
        <v>25</v>
      </c>
      <c r="D33" s="39"/>
      <c r="E33" s="67">
        <v>32.5</v>
      </c>
      <c r="F33" s="58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1" ht="25" customHeight="1" x14ac:dyDescent="0.35">
      <c r="A34" s="15">
        <v>24</v>
      </c>
      <c r="B34" s="67" t="s">
        <v>78</v>
      </c>
      <c r="C34" s="67">
        <v>25</v>
      </c>
      <c r="D34" s="39"/>
      <c r="E34" s="67">
        <v>28.749999999999996</v>
      </c>
      <c r="F34" s="58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ht="25" customHeight="1" x14ac:dyDescent="0.35">
      <c r="A35" s="15">
        <v>25</v>
      </c>
      <c r="B35" s="67" t="s">
        <v>79</v>
      </c>
      <c r="C35" s="67">
        <v>24.166666666666668</v>
      </c>
      <c r="D35" s="39"/>
      <c r="E35" s="67">
        <v>33.75</v>
      </c>
      <c r="F35" s="58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ht="25" customHeight="1" x14ac:dyDescent="0.35">
      <c r="A36" s="15">
        <v>26</v>
      </c>
      <c r="B36" s="67" t="s">
        <v>80</v>
      </c>
      <c r="C36" s="67">
        <v>25</v>
      </c>
      <c r="D36" s="39"/>
      <c r="E36" s="67">
        <v>33.75</v>
      </c>
      <c r="F36" s="58"/>
      <c r="G36" s="6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25" customHeight="1" x14ac:dyDescent="0.35">
      <c r="A37" s="15">
        <v>27</v>
      </c>
      <c r="B37" s="67" t="s">
        <v>81</v>
      </c>
      <c r="C37" s="67">
        <v>24.166666666666668</v>
      </c>
      <c r="D37" s="39"/>
      <c r="E37" s="67">
        <v>32.5</v>
      </c>
      <c r="F37" s="58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5" customHeight="1" x14ac:dyDescent="0.35">
      <c r="A38" s="15">
        <v>28</v>
      </c>
      <c r="B38" s="67" t="s">
        <v>82</v>
      </c>
      <c r="C38" s="67">
        <v>24.166666666666668</v>
      </c>
      <c r="D38" s="39"/>
      <c r="E38" s="67">
        <v>41.25</v>
      </c>
      <c r="F38" s="5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1" ht="25" customHeight="1" x14ac:dyDescent="0.35">
      <c r="A39" s="15">
        <v>29</v>
      </c>
      <c r="B39" s="67" t="s">
        <v>83</v>
      </c>
      <c r="C39" s="67">
        <v>30</v>
      </c>
      <c r="D39" s="39"/>
      <c r="E39" s="67">
        <v>21.25</v>
      </c>
      <c r="F39" s="58"/>
    </row>
    <row r="40" spans="1:21" ht="25" customHeight="1" x14ac:dyDescent="0.35">
      <c r="A40" s="15">
        <v>30</v>
      </c>
      <c r="B40" s="67" t="s">
        <v>84</v>
      </c>
      <c r="C40" s="67">
        <v>29.166666666666668</v>
      </c>
      <c r="D40" s="39"/>
      <c r="E40" s="67">
        <v>28.749999999999996</v>
      </c>
      <c r="F40" s="58"/>
    </row>
    <row r="41" spans="1:21" ht="25" customHeight="1" x14ac:dyDescent="0.35">
      <c r="A41" s="15">
        <v>31</v>
      </c>
      <c r="B41" s="67" t="s">
        <v>85</v>
      </c>
      <c r="C41" s="67">
        <v>25.833333333333336</v>
      </c>
      <c r="D41" s="39"/>
      <c r="E41" s="67">
        <v>31.25</v>
      </c>
      <c r="F41" s="58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ht="25" customHeight="1" x14ac:dyDescent="0.35">
      <c r="A42" s="15">
        <v>32</v>
      </c>
      <c r="B42" s="67" t="s">
        <v>86</v>
      </c>
      <c r="C42" s="67">
        <v>34.166666666666664</v>
      </c>
      <c r="D42" s="39"/>
      <c r="E42" s="67">
        <v>38.75</v>
      </c>
      <c r="F42" s="58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ht="25" customHeight="1" x14ac:dyDescent="0.35">
      <c r="A43" s="15">
        <v>33</v>
      </c>
      <c r="B43" s="67" t="s">
        <v>87</v>
      </c>
      <c r="C43" s="67">
        <v>31.666666666666664</v>
      </c>
      <c r="D43" s="39"/>
      <c r="E43" s="67">
        <v>32.5</v>
      </c>
      <c r="F43" s="58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1" ht="25" customHeight="1" x14ac:dyDescent="0.35">
      <c r="A44" s="15">
        <v>34</v>
      </c>
      <c r="B44" s="67" t="s">
        <v>88</v>
      </c>
      <c r="C44" s="67">
        <v>24.166666666666668</v>
      </c>
      <c r="D44" s="39"/>
      <c r="E44" s="67">
        <v>30</v>
      </c>
      <c r="F44" s="58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 ht="25" customHeight="1" x14ac:dyDescent="0.35">
      <c r="A45" s="15">
        <v>35</v>
      </c>
      <c r="B45" s="67" t="s">
        <v>89</v>
      </c>
      <c r="C45" s="67">
        <v>24.166666666666668</v>
      </c>
      <c r="D45" s="39"/>
      <c r="E45" s="67">
        <v>32.5</v>
      </c>
      <c r="F45" s="58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1" ht="25" customHeight="1" x14ac:dyDescent="0.35">
      <c r="A46" s="15">
        <v>36</v>
      </c>
      <c r="B46" s="67" t="s">
        <v>90</v>
      </c>
      <c r="C46" s="67">
        <v>26.666666666666668</v>
      </c>
      <c r="D46" s="39"/>
      <c r="E46" s="67">
        <v>33.75</v>
      </c>
      <c r="F46" s="58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1" ht="25" customHeight="1" x14ac:dyDescent="0.35">
      <c r="A47" s="15">
        <v>37</v>
      </c>
      <c r="B47" s="67" t="s">
        <v>91</v>
      </c>
      <c r="C47" s="67">
        <v>29.166666666666668</v>
      </c>
      <c r="D47" s="39"/>
      <c r="E47" s="67">
        <v>35</v>
      </c>
      <c r="F47" s="58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1" ht="25" customHeight="1" x14ac:dyDescent="0.35">
      <c r="A48" s="15">
        <v>38</v>
      </c>
      <c r="B48" s="67" t="s">
        <v>92</v>
      </c>
      <c r="C48" s="67">
        <v>30</v>
      </c>
      <c r="D48" s="39"/>
      <c r="E48" s="67">
        <v>38.75</v>
      </c>
      <c r="F48" s="58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25" customHeight="1" x14ac:dyDescent="0.35">
      <c r="A49" s="15">
        <v>39</v>
      </c>
      <c r="B49" s="67" t="s">
        <v>93</v>
      </c>
      <c r="C49" s="67">
        <v>27.500000000000004</v>
      </c>
      <c r="D49" s="39"/>
      <c r="E49" s="67">
        <v>32.5</v>
      </c>
      <c r="F49" s="58"/>
      <c r="G49" s="6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25" customHeight="1" x14ac:dyDescent="0.35">
      <c r="A50" s="15">
        <v>40</v>
      </c>
      <c r="B50" s="67" t="s">
        <v>94</v>
      </c>
      <c r="C50" s="67">
        <v>25</v>
      </c>
      <c r="D50" s="39"/>
      <c r="E50" s="67">
        <v>16.25</v>
      </c>
      <c r="F50" s="58"/>
      <c r="G50" s="6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5" customHeight="1" x14ac:dyDescent="0.35">
      <c r="A51" s="15">
        <v>41</v>
      </c>
      <c r="B51" s="67" t="s">
        <v>95</v>
      </c>
      <c r="C51" s="67">
        <v>30.833333333333336</v>
      </c>
      <c r="D51" s="39"/>
      <c r="E51" s="67">
        <v>40</v>
      </c>
      <c r="F51" s="58"/>
      <c r="G51" s="6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25" customHeight="1" x14ac:dyDescent="0.35">
      <c r="A52" s="15">
        <v>42</v>
      </c>
      <c r="B52" s="67" t="s">
        <v>96</v>
      </c>
      <c r="C52" s="67">
        <v>32.5</v>
      </c>
      <c r="D52" s="39"/>
      <c r="E52" s="67">
        <v>33.75</v>
      </c>
      <c r="F52" s="5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25" customHeight="1" x14ac:dyDescent="0.35">
      <c r="A53" s="15">
        <v>43</v>
      </c>
      <c r="B53" s="67" t="s">
        <v>97</v>
      </c>
      <c r="C53" s="67">
        <v>23.333333333333332</v>
      </c>
      <c r="D53" s="39"/>
      <c r="E53" s="67">
        <v>32.5</v>
      </c>
      <c r="F53" s="58"/>
    </row>
    <row r="54" spans="1:20" ht="25" customHeight="1" x14ac:dyDescent="0.35">
      <c r="A54" s="15">
        <v>44</v>
      </c>
      <c r="B54" s="67" t="s">
        <v>98</v>
      </c>
      <c r="C54" s="67">
        <v>29.166666666666668</v>
      </c>
      <c r="D54" s="39"/>
      <c r="E54" s="67">
        <v>31.25</v>
      </c>
      <c r="F54" s="58"/>
    </row>
    <row r="55" spans="1:20" ht="25" customHeight="1" x14ac:dyDescent="0.45">
      <c r="A55" s="15">
        <v>45</v>
      </c>
      <c r="B55" s="67" t="s">
        <v>99</v>
      </c>
      <c r="C55" s="67">
        <v>27.500000000000004</v>
      </c>
      <c r="D55" s="62"/>
      <c r="E55" s="67">
        <v>27.500000000000004</v>
      </c>
      <c r="F55" s="63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25" customHeight="1" x14ac:dyDescent="0.45">
      <c r="A56" s="15">
        <v>46</v>
      </c>
      <c r="B56" s="67" t="s">
        <v>100</v>
      </c>
      <c r="C56" s="67">
        <v>30.833333333333336</v>
      </c>
      <c r="D56" s="62"/>
      <c r="E56" s="67">
        <v>33.75</v>
      </c>
      <c r="F56" s="63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5" customHeight="1" x14ac:dyDescent="0.35">
      <c r="A57" s="15">
        <v>47</v>
      </c>
      <c r="B57" s="67" t="s">
        <v>101</v>
      </c>
      <c r="C57" s="67">
        <v>33.333333333333329</v>
      </c>
      <c r="D57" s="39"/>
      <c r="E57" s="67">
        <v>25</v>
      </c>
      <c r="F57" s="58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25" customHeight="1" x14ac:dyDescent="0.45">
      <c r="A58" s="15">
        <v>48</v>
      </c>
      <c r="B58" s="69"/>
      <c r="C58" s="39"/>
      <c r="D58" s="39"/>
      <c r="E58" s="39"/>
      <c r="F58" s="58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25" customHeight="1" x14ac:dyDescent="0.45">
      <c r="A59" s="15">
        <v>49</v>
      </c>
      <c r="B59" s="69"/>
      <c r="C59" s="39"/>
      <c r="D59" s="39"/>
      <c r="E59" s="39"/>
      <c r="F59" s="58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25" customHeight="1" x14ac:dyDescent="0.45">
      <c r="A60" s="15">
        <v>50</v>
      </c>
      <c r="B60" s="69"/>
      <c r="C60" s="39"/>
      <c r="D60" s="39"/>
      <c r="E60" s="39"/>
      <c r="F60" s="58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25" customHeight="1" x14ac:dyDescent="0.45">
      <c r="A61" s="15">
        <v>51</v>
      </c>
      <c r="B61" s="69"/>
      <c r="C61" s="39"/>
      <c r="D61" s="39"/>
      <c r="E61" s="39"/>
      <c r="F61" s="58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5" customHeight="1" x14ac:dyDescent="0.45">
      <c r="A62" s="15">
        <v>52</v>
      </c>
      <c r="B62" s="69"/>
      <c r="C62" s="39"/>
      <c r="D62" s="39"/>
      <c r="E62" s="39"/>
      <c r="F62" s="58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5" customHeight="1" x14ac:dyDescent="0.45">
      <c r="A63" s="15">
        <v>53</v>
      </c>
      <c r="B63" s="69"/>
      <c r="C63" s="39"/>
      <c r="D63" s="39"/>
      <c r="E63" s="39"/>
      <c r="F63" s="58"/>
      <c r="G63" s="6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5" customHeight="1" x14ac:dyDescent="0.45">
      <c r="A64" s="15">
        <v>54</v>
      </c>
      <c r="B64" s="69"/>
      <c r="C64" s="39"/>
      <c r="D64" s="39"/>
      <c r="E64" s="39"/>
      <c r="F64" s="58"/>
      <c r="G64" s="6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5" customHeight="1" x14ac:dyDescent="0.45">
      <c r="A65" s="15">
        <v>55</v>
      </c>
      <c r="B65" s="69"/>
      <c r="C65" s="39"/>
      <c r="D65" s="39"/>
      <c r="E65" s="39"/>
      <c r="F65" s="58"/>
      <c r="G65" s="6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5" customHeight="1" x14ac:dyDescent="0.45">
      <c r="A66" s="15">
        <v>56</v>
      </c>
      <c r="B66" s="69"/>
      <c r="C66" s="39"/>
      <c r="D66" s="39"/>
      <c r="E66" s="39"/>
      <c r="F66" s="58"/>
    </row>
    <row r="67" spans="1:20" ht="25" customHeight="1" x14ac:dyDescent="0.45">
      <c r="A67" s="15">
        <v>57</v>
      </c>
      <c r="B67" s="69"/>
      <c r="C67" s="39"/>
      <c r="D67" s="39"/>
      <c r="E67" s="39"/>
      <c r="F67" s="58"/>
    </row>
    <row r="68" spans="1:20" ht="25" customHeight="1" x14ac:dyDescent="0.45">
      <c r="A68" s="15">
        <v>58</v>
      </c>
      <c r="B68" s="69"/>
      <c r="C68" s="39"/>
      <c r="D68" s="39"/>
      <c r="E68" s="39"/>
      <c r="F68" s="58"/>
    </row>
    <row r="69" spans="1:20" ht="25" customHeight="1" x14ac:dyDescent="0.45">
      <c r="A69" s="15">
        <v>59</v>
      </c>
      <c r="B69" s="69"/>
      <c r="C69" s="39"/>
      <c r="D69" s="39"/>
      <c r="E69" s="39"/>
      <c r="F69" s="58"/>
    </row>
    <row r="70" spans="1:20" ht="25" customHeight="1" x14ac:dyDescent="0.45">
      <c r="A70" s="15">
        <v>60</v>
      </c>
      <c r="B70" s="69"/>
      <c r="C70" s="39"/>
      <c r="D70" s="39"/>
      <c r="E70" s="39"/>
      <c r="F70" s="58"/>
    </row>
    <row r="71" spans="1:20" ht="25" customHeight="1" x14ac:dyDescent="0.45">
      <c r="A71" s="15">
        <v>61</v>
      </c>
      <c r="B71" s="69"/>
      <c r="C71" s="39"/>
      <c r="D71" s="39"/>
      <c r="E71" s="39"/>
      <c r="F71" s="58"/>
    </row>
    <row r="72" spans="1:20" ht="25" customHeight="1" x14ac:dyDescent="0.45">
      <c r="A72" s="15">
        <v>62</v>
      </c>
      <c r="B72" s="69"/>
      <c r="C72" s="39"/>
      <c r="D72" s="39"/>
      <c r="E72" s="39"/>
      <c r="F72" s="58"/>
    </row>
    <row r="73" spans="1:20" ht="25" customHeight="1" x14ac:dyDescent="0.45">
      <c r="A73" s="15">
        <v>63</v>
      </c>
      <c r="B73" s="69"/>
      <c r="C73" s="39"/>
      <c r="D73" s="39"/>
      <c r="E73" s="39"/>
      <c r="F73" s="58"/>
    </row>
    <row r="74" spans="1:20" ht="25" customHeight="1" x14ac:dyDescent="0.45">
      <c r="A74" s="15">
        <v>64</v>
      </c>
      <c r="B74" s="69"/>
      <c r="C74" s="39"/>
      <c r="D74" s="39"/>
      <c r="E74" s="39"/>
      <c r="F74" s="58"/>
    </row>
    <row r="75" spans="1:20" ht="25" customHeight="1" x14ac:dyDescent="0.45">
      <c r="A75" s="15">
        <v>65</v>
      </c>
      <c r="B75" s="69"/>
      <c r="C75" s="39"/>
      <c r="D75" s="39"/>
      <c r="E75" s="39"/>
      <c r="F75" s="58"/>
    </row>
    <row r="76" spans="1:20" ht="25" customHeight="1" x14ac:dyDescent="0.45">
      <c r="A76" s="15">
        <v>66</v>
      </c>
      <c r="B76" s="69"/>
      <c r="C76" s="39"/>
      <c r="D76" s="39"/>
      <c r="E76" s="39"/>
      <c r="F76" s="58"/>
    </row>
    <row r="77" spans="1:20" ht="25" customHeight="1" x14ac:dyDescent="0.45">
      <c r="A77" s="15">
        <v>67</v>
      </c>
      <c r="B77" s="69"/>
      <c r="C77" s="39"/>
      <c r="D77" s="39"/>
      <c r="E77" s="39"/>
      <c r="F77" s="58"/>
    </row>
    <row r="78" spans="1:20" ht="25" customHeight="1" x14ac:dyDescent="0.45">
      <c r="A78" s="15">
        <v>68</v>
      </c>
      <c r="B78" s="69"/>
      <c r="C78" s="39"/>
      <c r="D78" s="39"/>
      <c r="E78" s="39"/>
      <c r="F78" s="58"/>
    </row>
    <row r="79" spans="1:20" ht="25" customHeight="1" x14ac:dyDescent="0.45">
      <c r="A79" s="15">
        <v>69</v>
      </c>
      <c r="B79" s="69"/>
      <c r="C79" s="39"/>
      <c r="D79" s="39"/>
      <c r="E79" s="39"/>
      <c r="F79" s="58"/>
    </row>
    <row r="80" spans="1:20" ht="25" customHeight="1" x14ac:dyDescent="0.45">
      <c r="A80" s="15">
        <v>70</v>
      </c>
      <c r="B80" s="69"/>
      <c r="C80" s="39"/>
      <c r="D80" s="39"/>
      <c r="E80" s="39"/>
      <c r="F80" s="58"/>
    </row>
    <row r="81" spans="1:21" ht="25" customHeight="1" x14ac:dyDescent="0.45">
      <c r="A81" s="15">
        <v>71</v>
      </c>
      <c r="B81" s="69"/>
      <c r="C81" s="39"/>
      <c r="D81" s="39"/>
      <c r="E81" s="39"/>
      <c r="F81" s="58"/>
    </row>
    <row r="82" spans="1:21" ht="25" customHeight="1" x14ac:dyDescent="0.45">
      <c r="A82" s="15">
        <v>72</v>
      </c>
      <c r="B82" s="69"/>
      <c r="C82" s="39"/>
      <c r="D82" s="39"/>
      <c r="E82" s="39"/>
      <c r="F82" s="58"/>
      <c r="G82" s="65"/>
    </row>
    <row r="83" spans="1:21" ht="25" customHeight="1" x14ac:dyDescent="0.45">
      <c r="A83" s="15">
        <v>73</v>
      </c>
      <c r="B83" s="69"/>
      <c r="C83" s="62"/>
      <c r="D83" s="62"/>
      <c r="E83" s="62"/>
      <c r="F83" s="63"/>
      <c r="G83" s="65"/>
      <c r="H83"/>
      <c r="I83"/>
    </row>
    <row r="84" spans="1:21" ht="25" customHeight="1" x14ac:dyDescent="0.45">
      <c r="A84" s="15">
        <v>74</v>
      </c>
      <c r="B84" s="69"/>
      <c r="C84" s="62"/>
      <c r="D84" s="62"/>
      <c r="E84" s="62"/>
      <c r="F84" s="63"/>
      <c r="G84" s="65"/>
      <c r="H84"/>
      <c r="I84"/>
    </row>
    <row r="85" spans="1:21" ht="25" customHeight="1" x14ac:dyDescent="0.45">
      <c r="A85" s="15">
        <v>75</v>
      </c>
      <c r="B85" s="69"/>
      <c r="C85" s="39"/>
      <c r="D85" s="39"/>
      <c r="E85" s="39"/>
      <c r="F85" s="58"/>
      <c r="G85" s="65"/>
      <c r="H85"/>
      <c r="I85"/>
    </row>
    <row r="86" spans="1:21" x14ac:dyDescent="0.45">
      <c r="A86" s="15">
        <v>76</v>
      </c>
      <c r="B86" s="65"/>
      <c r="C86" s="65"/>
      <c r="D86" s="65"/>
      <c r="E86" s="65"/>
      <c r="F86" s="65"/>
      <c r="G86" s="65"/>
      <c r="H86"/>
      <c r="I86"/>
    </row>
    <row r="87" spans="1:21" s="66" customFormat="1" x14ac:dyDescent="0.45">
      <c r="A87" s="15">
        <v>77</v>
      </c>
      <c r="B87" s="65"/>
      <c r="C87" s="70"/>
      <c r="D87" s="70"/>
      <c r="E87" s="70"/>
      <c r="F87" s="70"/>
      <c r="G87" s="65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65"/>
      <c r="C88" s="65"/>
      <c r="D88" s="65"/>
      <c r="E88" s="65"/>
      <c r="F88" s="65"/>
      <c r="G88" s="65"/>
      <c r="H88"/>
      <c r="I88"/>
      <c r="U88" s="66"/>
    </row>
    <row r="89" spans="1:21" x14ac:dyDescent="0.45">
      <c r="A89" s="15">
        <v>79</v>
      </c>
      <c r="B89" s="65"/>
      <c r="C89" s="71"/>
      <c r="D89" s="71"/>
      <c r="E89" s="71"/>
      <c r="F89" s="71"/>
      <c r="G89" s="65"/>
      <c r="H89"/>
      <c r="I89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1" x14ac:dyDescent="0.45">
      <c r="A90" s="15">
        <v>80</v>
      </c>
      <c r="B90" s="65"/>
      <c r="C90" s="65"/>
      <c r="D90" s="65"/>
      <c r="E90" s="65"/>
      <c r="F90" s="65"/>
      <c r="G90" s="65"/>
      <c r="H90"/>
      <c r="I90"/>
    </row>
    <row r="91" spans="1:21" x14ac:dyDescent="0.45">
      <c r="A91" s="15">
        <v>81</v>
      </c>
      <c r="B91" s="65"/>
      <c r="C91" s="65"/>
      <c r="D91" s="65"/>
      <c r="E91" s="65"/>
      <c r="F91" s="65"/>
      <c r="G91" s="65"/>
      <c r="H91"/>
      <c r="I91"/>
    </row>
    <row r="92" spans="1:21" x14ac:dyDescent="0.45">
      <c r="A92" s="15">
        <v>82</v>
      </c>
      <c r="B92" s="65"/>
      <c r="C92" s="65"/>
      <c r="D92" s="65"/>
      <c r="E92" s="65"/>
      <c r="F92" s="65"/>
      <c r="G92" s="65"/>
      <c r="H92"/>
      <c r="I92"/>
    </row>
    <row r="93" spans="1:21" x14ac:dyDescent="0.45">
      <c r="A93" s="15">
        <v>83</v>
      </c>
      <c r="B93" s="65"/>
      <c r="C93" s="65"/>
      <c r="D93" s="65"/>
      <c r="E93" s="65"/>
      <c r="F93" s="65"/>
      <c r="G93" s="65"/>
      <c r="H93"/>
      <c r="I93"/>
    </row>
    <row r="94" spans="1:21" s="66" customFormat="1" x14ac:dyDescent="0.45">
      <c r="A94" s="15">
        <v>84</v>
      </c>
      <c r="B94" s="65"/>
      <c r="C94" s="65"/>
      <c r="D94" s="65"/>
      <c r="E94" s="65"/>
      <c r="F94" s="65"/>
      <c r="G94" s="65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65"/>
      <c r="C95" s="65"/>
      <c r="D95" s="65"/>
      <c r="E95" s="65"/>
      <c r="F95" s="65"/>
      <c r="G95" s="65"/>
      <c r="H95"/>
      <c r="I95"/>
      <c r="U95" s="66"/>
    </row>
    <row r="96" spans="1:21" x14ac:dyDescent="0.45">
      <c r="A96" s="15">
        <v>86</v>
      </c>
      <c r="B96" s="65"/>
      <c r="C96" s="65"/>
      <c r="D96" s="65"/>
      <c r="E96" s="65"/>
      <c r="F96" s="65"/>
      <c r="G96" s="65"/>
      <c r="H96"/>
      <c r="I9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1" x14ac:dyDescent="0.45">
      <c r="A97" s="15">
        <v>87</v>
      </c>
      <c r="B97" s="65"/>
      <c r="C97" s="65"/>
      <c r="D97" s="65"/>
      <c r="E97" s="65"/>
      <c r="F97" s="65"/>
      <c r="G97" s="65"/>
      <c r="H97"/>
      <c r="I97"/>
    </row>
    <row r="98" spans="1:21" x14ac:dyDescent="0.45">
      <c r="A98" s="15">
        <v>88</v>
      </c>
      <c r="B98" s="65"/>
      <c r="C98" s="65"/>
      <c r="D98" s="65"/>
      <c r="E98" s="65"/>
      <c r="F98" s="65"/>
      <c r="G98" s="65"/>
      <c r="H98"/>
      <c r="I98"/>
    </row>
    <row r="99" spans="1:21" x14ac:dyDescent="0.45">
      <c r="A99" s="15">
        <v>89</v>
      </c>
      <c r="B99" s="65"/>
      <c r="C99" s="65"/>
      <c r="D99" s="65"/>
      <c r="E99" s="65"/>
      <c r="F99" s="65"/>
      <c r="G99" s="65"/>
      <c r="H99"/>
      <c r="I99"/>
    </row>
    <row r="100" spans="1:21" x14ac:dyDescent="0.45">
      <c r="A100" s="15">
        <v>90</v>
      </c>
      <c r="B100" s="65"/>
      <c r="C100" s="65"/>
      <c r="D100" s="65"/>
      <c r="E100" s="65"/>
      <c r="F100" s="65"/>
      <c r="G100" s="65"/>
      <c r="H100"/>
      <c r="I100"/>
    </row>
    <row r="101" spans="1:21" x14ac:dyDescent="0.45">
      <c r="A101" s="15">
        <v>91</v>
      </c>
      <c r="B101" s="65"/>
      <c r="C101" s="65"/>
      <c r="D101" s="65"/>
      <c r="E101" s="65"/>
      <c r="F101" s="65"/>
      <c r="G101" s="65"/>
      <c r="H101"/>
      <c r="I101"/>
    </row>
    <row r="102" spans="1:21" s="66" customFormat="1" x14ac:dyDescent="0.45">
      <c r="A102" s="15">
        <v>92</v>
      </c>
      <c r="B102" s="65"/>
      <c r="C102" s="65"/>
      <c r="D102" s="65"/>
      <c r="E102" s="65"/>
      <c r="F102" s="65"/>
      <c r="G102" s="65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65"/>
      <c r="C103" s="65"/>
      <c r="D103" s="65"/>
      <c r="E103" s="65"/>
      <c r="F103" s="65"/>
      <c r="G103" s="65"/>
      <c r="H103"/>
      <c r="I103"/>
      <c r="U103" s="66"/>
    </row>
    <row r="104" spans="1:21" x14ac:dyDescent="0.45">
      <c r="A104" s="15">
        <v>94</v>
      </c>
      <c r="B104" s="65"/>
      <c r="C104" s="65"/>
      <c r="D104" s="65"/>
      <c r="E104" s="65"/>
      <c r="F104" s="65"/>
      <c r="G104" s="65"/>
      <c r="H104"/>
      <c r="I10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1" x14ac:dyDescent="0.45">
      <c r="A105" s="15">
        <v>95</v>
      </c>
      <c r="B105" s="65"/>
      <c r="C105" s="65"/>
      <c r="D105" s="65"/>
      <c r="E105" s="65"/>
      <c r="F105" s="65"/>
      <c r="G105" s="65"/>
      <c r="H105"/>
      <c r="I105"/>
    </row>
    <row r="106" spans="1:21" x14ac:dyDescent="0.45">
      <c r="A106" s="15">
        <v>96</v>
      </c>
      <c r="G106" s="65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Patjoshi</dc:creator>
  <cp:lastModifiedBy>HP</cp:lastModifiedBy>
  <dcterms:created xsi:type="dcterms:W3CDTF">2022-11-19T10:32:38Z</dcterms:created>
  <dcterms:modified xsi:type="dcterms:W3CDTF">2022-11-21T07:14:12Z</dcterms:modified>
</cp:coreProperties>
</file>