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BTAB1105   " sheetId="1" r:id="rId1"/>
    <sheet name="BTAB1103    " sheetId="2" r:id="rId2"/>
    <sheet name="BTAB1101" sheetId="3" r:id="rId3"/>
    <sheet name="BTAB1104 " sheetId="4" r:id="rId4"/>
    <sheet name="BTAS1102 " sheetId="5" r:id="rId5"/>
    <sheet name="BTAB1102 " sheetId="6" r:id="rId6"/>
    <sheet name="BTAB1106  " sheetId="7" r:id="rId7"/>
    <sheet name="BTAB1207" sheetId="8" r:id="rId8"/>
    <sheet name="BTAS1101" sheetId="9" r:id="rId9"/>
    <sheet name="BTAB1209" sheetId="10" r:id="rId10"/>
    <sheet name="BTAB1208" sheetId="11" r:id="rId11"/>
    <sheet name="BTAB110" sheetId="12" r:id="rId12"/>
    <sheet name="BTAS1204" sheetId="13" r:id="rId13"/>
    <sheet name="BTAS1203" sheetId="14" r:id="rId14"/>
    <sheet name="BTAF1203" sheetId="15" r:id="rId15"/>
    <sheet name="BTAF1202" sheetId="16" r:id="rId16"/>
    <sheet name="BTAB2111" sheetId="17" r:id="rId17"/>
    <sheet name="BTAB2112" sheetId="18" r:id="rId18"/>
    <sheet name="BTAF2104" sheetId="19" r:id="rId19"/>
    <sheet name="BTAP2101" sheetId="20" r:id="rId20"/>
    <sheet name="BTAP2102" sheetId="21" r:id="rId21"/>
    <sheet name="BTAP2103" sheetId="22" r:id="rId22"/>
    <sheet name="BTAR2101" sheetId="23" r:id="rId23"/>
    <sheet name="BTAR2102" sheetId="24" r:id="rId24"/>
    <sheet name="BTAS1205" sheetId="25" r:id="rId25"/>
    <sheet name="BTAS2208" sheetId="26" r:id="rId26"/>
    <sheet name="BTAF2206" sheetId="27" r:id="rId27"/>
    <sheet name="BTAS2207" sheetId="28" r:id="rId28"/>
    <sheet name="BTAB2214" sheetId="29" r:id="rId29"/>
    <sheet name="BTAP2204" sheetId="30" r:id="rId30"/>
    <sheet name="BTAI2201" sheetId="31" r:id="rId31"/>
    <sheet name="BTAS2206" sheetId="32" r:id="rId32"/>
    <sheet name="BTAF2205" sheetId="33" r:id="rId33"/>
    <sheet name="BTAB2213" sheetId="34" r:id="rId34"/>
    <sheet name="BTAI3103" sheetId="35" r:id="rId35"/>
    <sheet name="BTAP3105" sheetId="36" r:id="rId36"/>
    <sheet name="BTAP3108" sheetId="37" r:id="rId37"/>
    <sheet name="BTAR3103" sheetId="38" r:id="rId38"/>
    <sheet name="BTAS3109" sheetId="39" r:id="rId39"/>
    <sheet name="BTAI3102" sheetId="40" r:id="rId40"/>
    <sheet name="BTAF3107" sheetId="41" r:id="rId41"/>
    <sheet name="BTAS3110" sheetId="42" r:id="rId42"/>
    <sheet name="BTAB3215" sheetId="43" r:id="rId43"/>
    <sheet name="BTAR3204" sheetId="44" r:id="rId44"/>
    <sheet name="BTAF3209" sheetId="45" r:id="rId45"/>
    <sheet name="BTAI3204" sheetId="46" r:id="rId46"/>
    <sheet name="BTAP3206" sheetId="47" r:id="rId47"/>
    <sheet name="BTAF3210" sheetId="48" r:id="rId48"/>
    <sheet name="BTAS3211" sheetId="49" r:id="rId49"/>
    <sheet name="BTAP3207" sheetId="50" r:id="rId50"/>
    <sheet name="CUTM1021" sheetId="51" r:id="rId51"/>
    <sheet name="CUTM1023" sheetId="52" r:id="rId52"/>
    <sheet name="CUSW2340" sheetId="53" r:id="rId53"/>
    <sheet name="CUSW2341" sheetId="54" r:id="rId54"/>
    <sheet name="CUSW2342" sheetId="55" r:id="rId55"/>
    <sheet name="CUSW2343" sheetId="56" r:id="rId56"/>
    <sheet name="CUSW2344" sheetId="57" r:id="rId57"/>
    <sheet name="CUSW2345" sheetId="58" r:id="rId58"/>
    <sheet name="CUSW2346" sheetId="59" r:id="rId59"/>
    <sheet name="CUFM2220" sheetId="60" r:id="rId60"/>
    <sheet name="CUFM2221" sheetId="61" r:id="rId61"/>
    <sheet name="CUFM2222" sheetId="62" r:id="rId62"/>
    <sheet name="CUFM2223" sheetId="63" r:id="rId63"/>
    <sheet name="CUFM2224" sheetId="64" r:id="rId64"/>
    <sheet name="CUFM2225" sheetId="65" r:id="rId65"/>
    <sheet name="CUFM2226" sheetId="66" r:id="rId66"/>
    <sheet name="CUFP2310" sheetId="67" r:id="rId67"/>
    <sheet name="CUFP2322" sheetId="68" r:id="rId68"/>
    <sheet name="CUFP2312" sheetId="69" r:id="rId69"/>
    <sheet name="CUFP2316" sheetId="70" r:id="rId70"/>
    <sheet name="CUFP2314" sheetId="71" r:id="rId71"/>
    <sheet name="CUFP2313" sheetId="72" r:id="rId72"/>
    <sheet name="CUFP2315" sheetId="73" r:id="rId73"/>
    <sheet name="CUAG2290" sheetId="74" r:id="rId74"/>
    <sheet name="CUAG2291" sheetId="75" r:id="rId75"/>
    <sheet name="CUAG2292" sheetId="76" r:id="rId76"/>
    <sheet name="CUAG2293" sheetId="77" r:id="rId77"/>
    <sheet name="CUAG2294" sheetId="78" r:id="rId78"/>
    <sheet name="CUAG2295" sheetId="79" r:id="rId79"/>
    <sheet name="CUAG2296" sheetId="80" r:id="rId80"/>
  </sheets>
  <definedNames/>
  <calcPr fullCalcOnLoad="1"/>
</workbook>
</file>

<file path=xl/sharedStrings.xml><?xml version="1.0" encoding="utf-8"?>
<sst xmlns="http://schemas.openxmlformats.org/spreadsheetml/2006/main" count="4642" uniqueCount="295">
  <si>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</si>
  <si>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</si>
  <si>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</si>
  <si>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</si>
  <si>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</si>
  <si>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</si>
  <si>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</si>
  <si>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</si>
  <si>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</si>
  <si>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</si>
  <si>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</si>
  <si>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</si>
  <si>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</si>
  <si>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</si>
  <si>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</si>
  <si>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</si>
  <si>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</si>
  <si>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</si>
  <si>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</si>
  <si>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</si>
  <si>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</si>
  <si>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</si>
  <si>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</si>
  <si>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</si>
  <si>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</si>
  <si>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</si>
  <si>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</si>
  <si>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</si>
  <si>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</si>
  <si>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Course Name : COMMUNICATION SKILLS &amp; PERSONALITY DEVELOPMENT           Department : B Tech Ag.</t>
  </si>
  <si>
    <t>Course Code : BTAB1105                                            Max Marks :100</t>
  </si>
  <si>
    <t>CO 1, 2, 3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</si>
  <si>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</si>
  <si>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</si>
  <si>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</si>
  <si>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</si>
  <si>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</si>
  <si>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</si>
  <si>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</si>
  <si>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</si>
  <si>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</si>
  <si>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</si>
  <si>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</si>
  <si>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</si>
  <si>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</si>
  <si>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</si>
  <si>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</si>
  <si>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</si>
  <si>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</si>
  <si>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Not Achieved</t>
  </si>
  <si>
    <t>Attaintment level</t>
  </si>
  <si>
    <t xml:space="preserve">CA </t>
  </si>
  <si>
    <t xml:space="preserve">Question Paper: COMMUNICATION SKILLS &amp; PERSONALITY DEVELOPMENT </t>
  </si>
  <si>
    <t xml:space="preserve">Question Paper:  ENGINEERING CHEMISTRY </t>
  </si>
  <si>
    <t>Course Name :  ENGINEERING CHEMISTRY        Department : B Tech Ag.</t>
  </si>
  <si>
    <t>Course Code : BTAB1103                                              Max Marks :100</t>
  </si>
  <si>
    <t>Achieved</t>
  </si>
  <si>
    <t>Question Paper:  ENGINEERING DRAWING</t>
  </si>
  <si>
    <t>Course Name :  ENGINEERING DRAWING       Department : B Tech Ag.</t>
  </si>
  <si>
    <t>Course Code : BTAB1101                                           Max Marks :100</t>
  </si>
  <si>
    <t>34</t>
  </si>
  <si>
    <t>29</t>
  </si>
  <si>
    <t>45</t>
  </si>
  <si>
    <t>46</t>
  </si>
  <si>
    <t>24</t>
  </si>
  <si>
    <t>35</t>
  </si>
  <si>
    <t>37</t>
  </si>
  <si>
    <t>41</t>
  </si>
  <si>
    <t>39</t>
  </si>
  <si>
    <t>30</t>
  </si>
  <si>
    <t>38</t>
  </si>
  <si>
    <t>43</t>
  </si>
  <si>
    <t>27</t>
  </si>
  <si>
    <t>31</t>
  </si>
  <si>
    <t>40</t>
  </si>
  <si>
    <t>36</t>
  </si>
  <si>
    <t>42</t>
  </si>
  <si>
    <t>47</t>
  </si>
  <si>
    <t>33</t>
  </si>
  <si>
    <t>44</t>
  </si>
  <si>
    <t>Question Paper: ENGINEERING MATHMATICS-I</t>
  </si>
  <si>
    <t>Course Name : ENGINEERING MATHMATICS-I           Department : B Tech Ag.</t>
  </si>
  <si>
    <t>Course Code :BTAB1104                                            Max Marks :100</t>
  </si>
  <si>
    <t>Question Paper: ENGINEERING MECHANICS</t>
  </si>
  <si>
    <t>Course Name : ENGINEERING MECHANICS           Department : B Tech Ag.</t>
  </si>
  <si>
    <t>Course Code : BTAS1102                                            Max Marks :100</t>
  </si>
  <si>
    <t>Question Paper: ENVIRONMENTAL SCIENCE &amp; DISASTER MANAGEMENT</t>
  </si>
  <si>
    <t>Course Name :ENVIRONMENTAL SCIENCE &amp; DISASTER MANAGEMENT        Department : B Tech Ag.</t>
  </si>
  <si>
    <t>Course Code : BTAB1102                                            Max Marks :100</t>
  </si>
  <si>
    <t>Question Paper:FUNDAMENTALS OF AGRICULTURAL EXTENSION EDUCATION</t>
  </si>
  <si>
    <t>Course Name :FUNDAMENTALS OF AGRICULTURAL EXTENSION EDUCATION        Department : B Tech Ag.</t>
  </si>
  <si>
    <t>Course Code : BTAB1106                                         Max Marks :100</t>
  </si>
  <si>
    <t>Question Paper:PRINCIPLES OF AGRONOMY</t>
  </si>
  <si>
    <t>Course Name :PRINCIPLES OF AGRONOMY        Department : B Tech Ag.</t>
  </si>
  <si>
    <t>Course Code : BTAB1207                                         Max Marks :100</t>
  </si>
  <si>
    <t>Question Paper:SURVEYING &amp; LEVELLING</t>
  </si>
  <si>
    <t>Course Name :SURVEYING &amp; LEVELLING       Department : B Tech Ag.</t>
  </si>
  <si>
    <t>Course Code : BTAS1101                                       Max Marks :100</t>
  </si>
  <si>
    <t xml:space="preserve">Question Paper: ENGINEERING MATHEMATICS-II 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</si>
  <si>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</si>
  <si>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ENGINEERING MATHEMATICS-II         Department :Ag. Engg</t>
  </si>
  <si>
    <t>Course Code : BTAB1209                                         Max Marks :100</t>
  </si>
  <si>
    <t xml:space="preserve">Question Paper: ENGINEERING PHYSICS  </t>
  </si>
  <si>
    <t>Course Name : ENGINEERING PHYSICS         Department :Ag. Engg</t>
  </si>
  <si>
    <t>Course Code : BTAB1208                                        Max Marks :100</t>
  </si>
  <si>
    <t>Question Paper: PRINCIPLES OF SOIL SCIENCE</t>
  </si>
  <si>
    <t>Course Name : PRINCIPLES OF SOIL SCIENCE         Department :Ag. Engg</t>
  </si>
  <si>
    <t>Course Code : BTAB1101                                        Max Marks :100</t>
  </si>
  <si>
    <t xml:space="preserve">Question Paper: SOIL MECHANICS </t>
  </si>
  <si>
    <t>Course Name : SOIL MECHANICS         Department :Ag. Engg</t>
  </si>
  <si>
    <t>Course Code : BTAS1204                                        Max Marks :100</t>
  </si>
  <si>
    <t xml:space="preserve">Question Paper: STRENGTH OF MATERIALS    </t>
  </si>
  <si>
    <t>Course Name : STRENGTH OF MATERIALS         Department :Ag. Engg</t>
  </si>
  <si>
    <t>Course Code : BTAS1203                                        Max Marks :100</t>
  </si>
  <si>
    <t xml:space="preserve">Question Paper: THEORY OF MACHINES </t>
  </si>
  <si>
    <t>Course Name : THEORY OF MACHINES        Department :Ag. Engg</t>
  </si>
  <si>
    <t>Course Code : BTAF1203                                        Max Marks :100</t>
  </si>
  <si>
    <t>Question Paper: WORKSHOP TECHNOLOGY &amp; PRACTICES</t>
  </si>
  <si>
    <t>Course Name : WORKSHOP TECHNOLOGY &amp; PRACTICES        Department :Ag. Engg</t>
  </si>
  <si>
    <t>Course Code : BTAF1202                                        Max Marks :100</t>
  </si>
  <si>
    <t xml:space="preserve">Question Paper: WEB DESIGNING &amp; INTERNET APPLICATIONS </t>
  </si>
  <si>
    <t>Course Name : WEB DESIGNING &amp; INTERNET APPLICATIONS            Department : B Tech Ag.</t>
  </si>
  <si>
    <t xml:space="preserve">Question Paper: ENGINEERING MATHEMATICS-III </t>
  </si>
  <si>
    <t>Course Name : ENGINEERING MATHEMATICS-III          Department : B Tech Ag.</t>
  </si>
  <si>
    <t xml:space="preserve">Question Paper: MACHINE DESIGN  </t>
  </si>
  <si>
    <t>Course Name : MACHINE DESIGN          Department : B Tech Ag.</t>
  </si>
  <si>
    <t xml:space="preserve">Question Paper: ENGINEERING PROPERTIES OF AGRICULTURAL PRODUCE  </t>
  </si>
  <si>
    <t>Course Name : NGINEERING PROPERTIES OF AGRICULTURAL PRODUCE        Department : B Tech Ag.</t>
  </si>
  <si>
    <t>Question Paper: HEAT &amp; MASS TRANSFER</t>
  </si>
  <si>
    <t>Course Name : HEAT &amp; MASS TRANSFER        Department : B Tech Ag.</t>
  </si>
  <si>
    <t xml:space="preserve">Question Paper: THERMODYNAMICS, REFRIGERATION &amp; AIR CONDITIONING </t>
  </si>
  <si>
    <t>Course Name : THERMODYNAMICS, REFRIGERATION &amp; AIR CONDITIONING         Department : B Tech Ag.</t>
  </si>
  <si>
    <t xml:space="preserve">Question Paper: FUNDAMENTALS OF RENEWABLE ENERGY </t>
  </si>
  <si>
    <t>Course Name : FUNDAMENTALS OF RENEWABLE ENERGY         Department : B Tech Ag.</t>
  </si>
  <si>
    <t xml:space="preserve">Question Paper: HEAT &amp; MASS TRANSFER </t>
  </si>
  <si>
    <t>Course Name : HEAT &amp; MASS TRANSFER       Department : B Tech Ag.</t>
  </si>
  <si>
    <t xml:space="preserve">Question Paper: FLUID MECHANICS &amp; OPEN CHANNEL HYDRAULICS        </t>
  </si>
  <si>
    <t>Course Name :FLUID MECHANICS &amp; OPEN CHANNEL HYDRAULICS            Department : B Tech Ag.</t>
  </si>
  <si>
    <t>Question Paper: WATERSHED HYDROLOGY</t>
  </si>
  <si>
    <t>Course Name : WATERSHED HYDROLOGY          Department : B Tech Ag.</t>
  </si>
  <si>
    <t>Course Code : BTAS2208 Max Marks :100</t>
  </si>
  <si>
    <t xml:space="preserve">Question Paper: TRACTOR &amp; AUTOMOTIVE ENGINES  </t>
  </si>
  <si>
    <t>Course Name : TRACTOR &amp; AUTOMOTIVE ENGINES            Department : B Tech Ag.</t>
  </si>
  <si>
    <t>Course Code : BTAF2206 Max Marks :100</t>
  </si>
  <si>
    <t>Question Paper: THEORY OF STRUCTURE</t>
  </si>
  <si>
    <t>Course Name : THEORY OF STRUCTURE           Department : B Tech Ag.</t>
  </si>
  <si>
    <t>Course Code : BTAS2207 Max Marks :100</t>
  </si>
  <si>
    <t>Question Paper: PRINCIPLES OF HORTICULTURAL CROPS &amp; PLANT PROTECTION</t>
  </si>
  <si>
    <t>Course Name : PRINCIPLES OF HORTICULTURAL CROPS &amp; PLANT PROTECTION           Department : B Tech Ag.</t>
  </si>
  <si>
    <t>Course Code : BTAB2214 Max Marks :100</t>
  </si>
  <si>
    <t xml:space="preserve">Question Paper: POST-HARVEST ENGINEERING OF CEREALS, PULSES &amp; OIL SEEDS </t>
  </si>
  <si>
    <t>Course Name : POST-HARVEST ENGINEERING OF CEREALS, PULSES &amp; OIL SEEDS           Department : B Tech Ag.</t>
  </si>
  <si>
    <t>Course Code : BTAP2204 Max Marks :100</t>
  </si>
  <si>
    <t>Question Paper: IRRIGATION ENGINEERING</t>
  </si>
  <si>
    <t>Course Name : IRRIGATION ENGINEERING           Department : B Tech Ag.</t>
  </si>
  <si>
    <t>Course Code : BTAI2201  Max Marks :100</t>
  </si>
  <si>
    <t>Question Paper: BUILDING CONSTRUCTION &amp; COST ESTIMATION</t>
  </si>
  <si>
    <t>Course Name : BUILDING CONSTRUCTION &amp; COST ESTIMATION           Department : B Tech Ag.</t>
  </si>
  <si>
    <t>Course Code : BTAS2206   Max Marks :100</t>
  </si>
  <si>
    <t xml:space="preserve">Question Paper: AUTO CAD APPLICATIONS &amp; GEOMETRIC MODELLING </t>
  </si>
  <si>
    <t>Course Name : AUTO CAD APPLICATIONS &amp; GEOMETRIC MODELLING           Department : B Tech Ag.</t>
  </si>
  <si>
    <t>Course Code : BTAF2205   Max Marks :100</t>
  </si>
  <si>
    <t xml:space="preserve">Question Paper: APPLIED ELECTRONICS &amp; INSTRUMENTATION </t>
  </si>
  <si>
    <t>Course Name : APPLIED ELECTRONICS &amp; INSTRUMENTATION           Department : B Tech Ag.</t>
  </si>
  <si>
    <t>Course Code : BTAB2213    Max Marks :100</t>
  </si>
  <si>
    <t xml:space="preserve">Question Paper: Drainage Engineering     </t>
  </si>
  <si>
    <t>Course Name : Drainage Engineering               Department : B Tech Ag.</t>
  </si>
  <si>
    <t>Course Code :  BTAI3103                                           Max Marks :100</t>
  </si>
  <si>
    <t xml:space="preserve">Question Paper:  AGRICULTURAL STRUCTURES &amp; ENVIRONMENTAL CONTROL      </t>
  </si>
  <si>
    <t>Course Name :  AGRICULTURAL STRUCTURES &amp; ENVIRONMENTAL CONTROL                 Department : B Tech Ag.</t>
  </si>
  <si>
    <t>Course Code :  BTAP3105                                            Max Marks :100</t>
  </si>
  <si>
    <t xml:space="preserve">Question Paper: Farm Machinery and Equipment -I       </t>
  </si>
  <si>
    <t>Course Name : Farm Machinery and Equipment -I                                          Department : B Tech Ag.</t>
  </si>
  <si>
    <t>Course Code : BTAP3108                                           Max Marks :100</t>
  </si>
  <si>
    <t xml:space="preserve">Question Paper: RENEWABLE POWER SOURCES          </t>
  </si>
  <si>
    <t>Course Name : RENEWABLE POWER SOURCES                                         Department : B Tech Ag.</t>
  </si>
  <si>
    <t>Course Code : BTAR3103                                          Max Marks :100</t>
  </si>
  <si>
    <t xml:space="preserve">Question Paper: SOIL &amp; WATER CONSERVATION ENGINEERING         </t>
  </si>
  <si>
    <t>Course Name : SOIL &amp; WATER CONSERVATION ENGINEERING                                  Department : B Tech Ag.</t>
  </si>
  <si>
    <t>Course Code : BTAS3109                                             Max Marks :100</t>
  </si>
  <si>
    <t xml:space="preserve">Question Paper: SPRINKLER &amp; MICRO IRRIGATION SYSTEMS          </t>
  </si>
  <si>
    <t>Course Name : SPRINKLER &amp; MICRO IRRIGATION SYSTEMS                                 Department : B Tech Ag.</t>
  </si>
  <si>
    <t>Course Code : BTAI3102                                           Max Marks :100</t>
  </si>
  <si>
    <t xml:space="preserve">Question Paper: TRACTOR SYSTEMS &amp; CONTROLS         </t>
  </si>
  <si>
    <t>Course Name : TRACTOR SYSTEMS &amp; CONTROLS                                   Department : B Tech Ag.</t>
  </si>
  <si>
    <t>Course Code : BTAF3107                                        Max Marks :100</t>
  </si>
  <si>
    <t xml:space="preserve">Question Paper: WATERSHED PLANNING &amp; MANAGEMENT          </t>
  </si>
  <si>
    <t>Course Name : WATERSHED PLANNING &amp; MANAGEMENT                                   Department : B Tech Ag.</t>
  </si>
  <si>
    <t>Course Code : BTAS3110                                          Max Marks :100</t>
  </si>
  <si>
    <t xml:space="preserve">Question Paper: OBE ANALYSIS </t>
  </si>
  <si>
    <t>Course Name: ED&amp;BM            Department : B Tech Ag.</t>
  </si>
  <si>
    <t xml:space="preserve">Course Code : BTAB3215                                            </t>
  </si>
  <si>
    <t>Max Marks :100</t>
  </si>
  <si>
    <t>Course Name : Bio engg systems           Department : B Tech Ag.</t>
  </si>
  <si>
    <t xml:space="preserve">Course Code : BTAR3204                                           </t>
  </si>
  <si>
    <t>Course Name : FME II         Department : B Tech Ag.</t>
  </si>
  <si>
    <t xml:space="preserve">Course Code : BTAF3209                                            </t>
  </si>
  <si>
    <t>Course Name : Groundwater,w&amp;p         Department : B Tech Ag.</t>
  </si>
  <si>
    <t xml:space="preserve">Course Code :  BTAI3204                                            </t>
  </si>
  <si>
    <t>Course Name :PHEoHC            Department : B Tech Ag.</t>
  </si>
  <si>
    <t xml:space="preserve">Course Code : BTAP3206                                           </t>
  </si>
  <si>
    <t>Course Name :T&amp;FMO&amp;M          Department : B Tech Ag.</t>
  </si>
  <si>
    <t xml:space="preserve">Course Code : BTAF3210                                            </t>
  </si>
  <si>
    <t xml:space="preserve"> Achieved</t>
  </si>
  <si>
    <t>Course Name :WH&amp;SCS          Department : B Tech Ag.</t>
  </si>
  <si>
    <t xml:space="preserve">Course Code : BTAS3211                                            </t>
  </si>
  <si>
    <t>Course Name :Diary and food engg           Department : B Tech Ag.</t>
  </si>
  <si>
    <t xml:space="preserve">Course Code : BTAP3207                                            </t>
  </si>
  <si>
    <t xml:space="preserve">Question Paper:  Design Thinking </t>
  </si>
  <si>
    <t>Course Name :  Design Thinking           Department : B Tech Ag.</t>
  </si>
  <si>
    <t>Course Code : CUTM 1021                                         Max Marks :100</t>
  </si>
  <si>
    <t>Question Paper: Smart Engg. Project</t>
  </si>
  <si>
    <t>Course Name : Smart Engg. Project       Department : B Tech Ag.</t>
  </si>
  <si>
    <t>Course Code :  CUTM 1023                                          Max Marks :100</t>
  </si>
  <si>
    <t>CO4</t>
  </si>
  <si>
    <t>CO5</t>
  </si>
  <si>
    <t xml:space="preserve">Question Paper: RAINWATER HARVESTING AND ARTIFICIAL RECHARGE          </t>
  </si>
  <si>
    <t>Course Name : RAINWATER HARVESTING AND ARTIFICIAL RECHARGE                                   Department : B Tech Ag.</t>
  </si>
  <si>
    <t>&gt;=60%</t>
  </si>
  <si>
    <t>Course Code : CUSW2340                                          Max Marks :100</t>
  </si>
  <si>
    <t>&gt;=50%</t>
  </si>
  <si>
    <t>&gt;=40%</t>
  </si>
  <si>
    <t xml:space="preserve">Question Paper: INTEGRATED WATERSHED MANAGEMENT           </t>
  </si>
  <si>
    <t>Course Name : INTEGRATED WATERSHED MANAGEMENT                                  Department : B Tech Ag.</t>
  </si>
  <si>
    <t>Course Code : CUSW2341                                          Max Marks :100</t>
  </si>
  <si>
    <t xml:space="preserve">Question Paper:Sustainable Watershed     </t>
  </si>
  <si>
    <t>Course Name : Sustainable Watershed                                                        Department : B Tech Ag.</t>
  </si>
  <si>
    <t>Course Code : CUSW2342                                         Max Marks :100</t>
  </si>
  <si>
    <t xml:space="preserve">Question Paper:R PROGRAMMING IN WATERSHED HYDROLOGY    </t>
  </si>
  <si>
    <t>Course Name : R PROGRAMMING IN WATERSHED HYDROLOGY                                                       Department : B Tech Ag.</t>
  </si>
  <si>
    <t>Course Code : CUSW2343                                       Max Marks :100</t>
  </si>
  <si>
    <t xml:space="preserve">Question Paper: Modelling and Simulation of Watershed    </t>
  </si>
  <si>
    <t>Course Name : Modelling and Simulation of Watershed                                                       Department : B Tech Ag.</t>
  </si>
  <si>
    <t>Course Code : CUSW2344                                              Max Marks :100</t>
  </si>
  <si>
    <t xml:space="preserve">Question Paper: Geo-spatial application in watershed    </t>
  </si>
  <si>
    <t>Course Name : Geo-spatial application in watershed                                                      Department : B Tech Ag.</t>
  </si>
  <si>
    <t>Course Code : CUSW2345                                            Max Marks :100</t>
  </si>
  <si>
    <t xml:space="preserve">Question Paper: Industrial Internshipmanagement   </t>
  </si>
  <si>
    <t>Course Name : Industrial Internshipmanagement                                                     Department : B Tech Ag.</t>
  </si>
  <si>
    <t>Course Code : CUSW2346                                         Max Marks :100</t>
  </si>
  <si>
    <t>Question Paper: Product Development Brief</t>
  </si>
  <si>
    <t>Course Name : Product Development Brief         Department : B Tech Ag.</t>
  </si>
  <si>
    <t xml:space="preserve">Question Paper: SENSOR, ACTUATORS AND ROBOT OPERATING SYSTEMS </t>
  </si>
  <si>
    <t>Course Name : SENSOR, ACTUATORS AND ROBOT OPERATING SYSTEMS          Department : B Tech Ag.</t>
  </si>
  <si>
    <t xml:space="preserve">Question Paper: FARM MACHINERY DESIGN  </t>
  </si>
  <si>
    <t>Course Name : FARM MACHINERY DESIGN        Department : B Tech Ag.</t>
  </si>
  <si>
    <t>Question Paper: PILOTING A DRONE</t>
  </si>
  <si>
    <t>Course Name : PILOTING A DRONE       Department : B Tech Ag.</t>
  </si>
  <si>
    <t>Question Paper: PLM USING DASSAULT TOOLS</t>
  </si>
  <si>
    <t>Course Name : PLM USING DASSAULT TOOLS       Department : B Tech Ag.</t>
  </si>
  <si>
    <t>Question Paper: PRODUCT DEVELOPMENT PROJECT</t>
  </si>
  <si>
    <t>Course Name : PRODUCT DEVELOPMENT PROJECT        Department : B Tech Ag.</t>
  </si>
  <si>
    <t>Question Paper: PROCESSING TECHNOLOGY OF CEREALS AND MILLETS</t>
  </si>
  <si>
    <t>Course Name : PROCESSING TECHNOLOGY OF CEREALS AND MILLETS        Department :Ag. Engg</t>
  </si>
  <si>
    <t>Course Code : CUFP2310                                       Max Marks :100</t>
  </si>
  <si>
    <t>CO 1, 2, 3, 4, 5</t>
  </si>
  <si>
    <t xml:space="preserve">Question Paper: PROCESSING TECHNOLOGY OF LEGUMES AND OILSEEDS </t>
  </si>
  <si>
    <t>Course Name : PROCESSING TECHNOLOGY OF LEGUMES AND OILSEEDS        Department :Ag. Engg</t>
  </si>
  <si>
    <t>Course Code : CUFP2311                                       Max Marks :100</t>
  </si>
  <si>
    <t xml:space="preserve">Question Paper: PROCESSING TECHNOLOGY OF FRUITS, VEGETABLES,  SPICES AND CONDIMENTS   </t>
  </si>
  <si>
    <t>Course Name : PROCESSING TECHNOLOGY OF FRUITS, VEGETABLES,  SPICES AND CONDIMENTS        Department :Ag. Engg</t>
  </si>
  <si>
    <t>Course Code : CUFP2312                                      Max Marks :100</t>
  </si>
  <si>
    <t xml:space="preserve">Question Paper: AELP LINKED PROJECT </t>
  </si>
  <si>
    <t>Course Name : AELP LINKED PROJECT        Department :Ag. Engg</t>
  </si>
  <si>
    <t>Course Code : CUFP2316                                      Max Marks :100</t>
  </si>
  <si>
    <t>Question Paper: FOOD STANDARDS AND REGULATIONS AND HACCP SYSTEMS</t>
  </si>
  <si>
    <t>Course Name : FOOD STANDARDS AND REGULATIONS AND HACCP SYSTEMS        Department :Ag. Engg</t>
  </si>
  <si>
    <t>Course Code : CUFP2314                                      Max Marks :100</t>
  </si>
  <si>
    <t>Question Paper:PRODUCT DEVELOPMENT AND PACKAGING TECHNOLOGIES</t>
  </si>
  <si>
    <t>Course Name : PRODUCT DEVELOPMENT AND PACKAGING TECHNOLOGIES        Department :Ag. Engg</t>
  </si>
  <si>
    <t>Course Code : CUFP2313                                      Max Marks :100</t>
  </si>
  <si>
    <t>Question Paper: SENSORY EVALUATION AND NUTRITIONAL LABELLING OF FOODS</t>
  </si>
  <si>
    <t>Course Name : SENSORY EVALUATION AND NUTRITIONAL LABELLING OF FOODS        Department :Ag. Engg</t>
  </si>
  <si>
    <t>Course Code : CUFP2315                                      Max Marks :100</t>
  </si>
  <si>
    <t xml:space="preserve">Question Paper: Applied Hitech Hort  </t>
  </si>
  <si>
    <t>Course Name : Applied Hitech Hort           Department : B Tech Ag.</t>
  </si>
  <si>
    <t>Course Code : CUAG2290 Max Marks :100</t>
  </si>
  <si>
    <t xml:space="preserve">Question Paper: Protected cult veg crop  </t>
  </si>
  <si>
    <t>Course Name : Protected cult veg crop            Department : B Tech Ag.</t>
  </si>
  <si>
    <t>Course Code : CUAG2291 Max Marks :100</t>
  </si>
  <si>
    <t xml:space="preserve">Question Paper: Hightech Fruit cul   </t>
  </si>
  <si>
    <t>Course Name : Hightech Fruit cul            Department : B Tech Ag.</t>
  </si>
  <si>
    <t>Course Code : CUAG2292      Max Marks :100</t>
  </si>
  <si>
    <t xml:space="preserve">Question Paper: Management of HVCF  </t>
  </si>
  <si>
    <t>Course Name : Management of HVCF         Department : B Tech Ag.</t>
  </si>
  <si>
    <t>Course Code : CUAG2293 Max Marks :100</t>
  </si>
  <si>
    <t xml:space="preserve">Question Paper: MoCi Hydrophonics   </t>
  </si>
  <si>
    <t>Course Name : MoCi Hydrophonics             Department : B Tech Ag.</t>
  </si>
  <si>
    <t>Course Code : CUAG2294 Max Marks :100</t>
  </si>
  <si>
    <t xml:space="preserve">Question Paper: use of smart tfpcm </t>
  </si>
  <si>
    <t>Course Name : use of smart tfpcm           Department : B Tech Ag.</t>
  </si>
  <si>
    <t>Course Code : CUAG2295  Max Marks :100</t>
  </si>
  <si>
    <t>Question Paper: AELP linked project c</t>
  </si>
  <si>
    <t>Course Name : AELP linked project c        Department : B Tech Ag.</t>
  </si>
  <si>
    <t>Course Code : CUAG2296  Max Marks :100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</si>
</sst>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* #,##0_);_(* \(#,##0\);_(* &quot;-&quot;_);_(@_)"/>
    <numFmt numFmtId="170" formatCode="_(&quot;₹&quot;* #,##0.00_);_(&quot;₹&quot;* \(#,##0.00\);_(&quot;₹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70C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9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49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9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52" fillId="21" borderId="12" xfId="0" applyNumberFormat="1" applyFont="1" applyFill="1" applyBorder="1" applyAlignment="1">
      <alignment vertical="center"/>
    </xf>
    <xf numFmtId="1" fontId="52" fillId="21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82" fontId="49" fillId="33" borderId="1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2" fillId="5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0" fontId="49" fillId="0" borderId="10" xfId="59" applyNumberFormat="1" applyFont="1" applyBorder="1" applyAlignment="1">
      <alignment vertical="center"/>
    </xf>
    <xf numFmtId="0" fontId="49" fillId="35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2" fontId="49" fillId="36" borderId="10" xfId="0" applyNumberFormat="1" applyFont="1" applyFill="1" applyBorder="1" applyAlignment="1">
      <alignment horizontal="center" vertical="center"/>
    </xf>
    <xf numFmtId="1" fontId="52" fillId="37" borderId="10" xfId="0" applyNumberFormat="1" applyFont="1" applyFill="1" applyBorder="1" applyAlignment="1">
      <alignment vertical="center"/>
    </xf>
    <xf numFmtId="2" fontId="5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9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38" borderId="10" xfId="0" applyNumberFormat="1" applyFill="1" applyBorder="1" applyAlignment="1">
      <alignment horizontal="center" vertical="center"/>
    </xf>
    <xf numFmtId="183" fontId="0" fillId="38" borderId="12" xfId="0" applyNumberForma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83" fontId="49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2" fontId="49" fillId="36" borderId="10" xfId="0" applyNumberFormat="1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4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6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6" borderId="10" xfId="0" applyNumberFormat="1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82" fontId="49" fillId="36" borderId="10" xfId="0" applyNumberFormat="1" applyFont="1" applyFill="1" applyBorder="1" applyAlignment="1">
      <alignment horizontal="center" vertical="center"/>
    </xf>
    <xf numFmtId="182" fontId="49" fillId="0" borderId="10" xfId="0" applyNumberFormat="1" applyFont="1" applyBorder="1" applyAlignment="1">
      <alignment horizontal="center" vertical="center"/>
    </xf>
    <xf numFmtId="183" fontId="49" fillId="35" borderId="10" xfId="0" applyNumberFormat="1" applyFont="1" applyFill="1" applyBorder="1" applyAlignment="1">
      <alignment horizontal="left" vertical="center"/>
    </xf>
    <xf numFmtId="1" fontId="0" fillId="33" borderId="0" xfId="0" applyNumberFormat="1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" fontId="2" fillId="5" borderId="10" xfId="0" applyNumberFormat="1" applyFont="1" applyFill="1" applyBorder="1" applyAlignment="1">
      <alignment horizontal="right" vertical="center"/>
    </xf>
    <xf numFmtId="1" fontId="2" fillId="5" borderId="10" xfId="0" applyNumberFormat="1" applyFont="1" applyFill="1" applyBorder="1" applyAlignment="1">
      <alignment horizontal="left" vertical="center"/>
    </xf>
    <xf numFmtId="1" fontId="2" fillId="5" borderId="14" xfId="0" applyNumberFormat="1" applyFont="1" applyFill="1" applyBorder="1" applyAlignment="1">
      <alignment horizontal="left" vertical="center" wrapText="1"/>
    </xf>
    <xf numFmtId="1" fontId="2" fillId="5" borderId="13" xfId="0" applyNumberFormat="1" applyFont="1" applyFill="1" applyBorder="1" applyAlignment="1">
      <alignment horizontal="left" vertical="center" wrapText="1"/>
    </xf>
    <xf numFmtId="1" fontId="2" fillId="5" borderId="12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38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49" fillId="35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" fontId="2" fillId="5" borderId="0" xfId="0" applyNumberFormat="1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49" fillId="0" borderId="0" xfId="0" applyNumberFormat="1" applyFont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0" fontId="0" fillId="34" borderId="0" xfId="0" applyFill="1" applyAlignment="1">
      <alignment vertical="center"/>
    </xf>
    <xf numFmtId="1" fontId="52" fillId="0" borderId="0" xfId="0" applyNumberFormat="1" applyFont="1" applyAlignment="1">
      <alignment vertical="center"/>
    </xf>
    <xf numFmtId="1" fontId="0" fillId="34" borderId="0" xfId="0" applyNumberFormat="1" applyFill="1" applyAlignment="1">
      <alignment vertical="center"/>
    </xf>
    <xf numFmtId="1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/>
    </xf>
    <xf numFmtId="183" fontId="0" fillId="33" borderId="13" xfId="0" applyNumberFormat="1" applyFill="1" applyBorder="1" applyAlignment="1">
      <alignment horizontal="center" vertical="center"/>
    </xf>
    <xf numFmtId="1" fontId="0" fillId="34" borderId="23" xfId="0" applyNumberFormat="1" applyFill="1" applyBorder="1" applyAlignment="1">
      <alignment horizontal="center"/>
    </xf>
    <xf numFmtId="1" fontId="0" fillId="34" borderId="23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vertical="center"/>
    </xf>
    <xf numFmtId="1" fontId="0" fillId="34" borderId="0" xfId="0" applyNumberFormat="1" applyFill="1" applyBorder="1" applyAlignment="1">
      <alignment/>
    </xf>
    <xf numFmtId="185" fontId="0" fillId="34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" fontId="60" fillId="21" borderId="12" xfId="0" applyNumberFormat="1" applyFont="1" applyFill="1" applyBorder="1" applyAlignment="1">
      <alignment vertical="center"/>
    </xf>
    <xf numFmtId="1" fontId="60" fillId="21" borderId="13" xfId="0" applyNumberFormat="1" applyFont="1" applyFill="1" applyBorder="1" applyAlignment="1">
      <alignment vertical="center"/>
    </xf>
    <xf numFmtId="1" fontId="6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/>
    </xf>
    <xf numFmtId="182" fontId="0" fillId="0" borderId="10" xfId="0" applyNumberFormat="1" applyFont="1" applyFill="1" applyBorder="1" applyAlignment="1">
      <alignment horizontal="left" vertical="center"/>
    </xf>
    <xf numFmtId="182" fontId="0" fillId="0" borderId="1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182" fontId="0" fillId="0" borderId="10" xfId="0" applyNumberFormat="1" applyFont="1" applyBorder="1" applyAlignment="1">
      <alignment horizontal="left" vertical="center"/>
    </xf>
    <xf numFmtId="182" fontId="0" fillId="0" borderId="10" xfId="0" applyNumberForma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="63" zoomScaleNormal="63" zoomScalePageLayoutView="0" workbookViewId="0" topLeftCell="E1">
      <selection activeCell="K17" sqref="K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249" width="5.8515625" style="1" bestFit="1" customWidth="1"/>
    <col min="250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2" t="s">
        <v>0</v>
      </c>
      <c r="B2" s="122"/>
      <c r="C2" s="122"/>
      <c r="D2" s="122"/>
      <c r="E2" s="122"/>
      <c r="F2" s="29"/>
      <c r="G2" s="41" t="s">
        <v>38</v>
      </c>
      <c r="H2" s="42"/>
      <c r="I2" s="38"/>
    </row>
    <row r="3" spans="1:23" ht="43.5" customHeight="1">
      <c r="A3" s="123" t="s">
        <v>52</v>
      </c>
      <c r="B3" s="122"/>
      <c r="C3" s="122"/>
      <c r="D3" s="122"/>
      <c r="E3" s="122"/>
      <c r="F3" s="29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27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29</v>
      </c>
      <c r="B4" s="122"/>
      <c r="C4" s="122"/>
      <c r="D4" s="122"/>
      <c r="E4" s="122"/>
      <c r="F4" s="29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43" t="s">
        <v>30</v>
      </c>
      <c r="B5" s="39"/>
      <c r="C5" s="39"/>
      <c r="D5" s="39"/>
      <c r="E5" s="39"/>
      <c r="F5" s="29"/>
      <c r="G5" s="41" t="s">
        <v>32</v>
      </c>
      <c r="H5" s="63">
        <f>15/72*100</f>
        <v>20.833333333333336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2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66/72*100</f>
        <v>91.66666666666666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0" t="s">
        <v>46</v>
      </c>
      <c r="H7" s="52">
        <f>AVERAGE(H5:H6)</f>
        <v>56.25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72" t="s">
        <v>41</v>
      </c>
      <c r="H8" s="73" t="s">
        <v>49</v>
      </c>
      <c r="I8" s="38"/>
    </row>
    <row r="9" spans="2:23" ht="24.75" customHeight="1">
      <c r="B9" s="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22</v>
      </c>
      <c r="D11" s="10">
        <f>COUNTIF(C11:C82,"&gt;="&amp;D10)</f>
        <v>15</v>
      </c>
      <c r="E11" s="10">
        <v>37</v>
      </c>
      <c r="F11" s="31">
        <f>COUNTIF(E11:E82,"&gt;="&amp;F10)</f>
        <v>66</v>
      </c>
      <c r="G11" s="25" t="s">
        <v>6</v>
      </c>
      <c r="H11" s="50">
        <v>3</v>
      </c>
      <c r="I11" s="50"/>
      <c r="J11" s="77">
        <v>1</v>
      </c>
      <c r="K11" s="79"/>
      <c r="L11" s="77"/>
      <c r="M11" s="77">
        <v>2</v>
      </c>
      <c r="N11" s="77"/>
      <c r="O11" s="77">
        <v>1</v>
      </c>
      <c r="P11" s="77"/>
      <c r="Q11" s="77">
        <v>1</v>
      </c>
      <c r="R11" s="77"/>
      <c r="S11" s="77"/>
      <c r="T11" s="77"/>
      <c r="U11" s="77"/>
      <c r="V11" s="77">
        <v>3</v>
      </c>
      <c r="W11" s="21"/>
    </row>
    <row r="12" spans="1:23" ht="24.75" customHeight="1">
      <c r="A12" s="4">
        <v>2</v>
      </c>
      <c r="B12" s="14">
        <v>170101170011</v>
      </c>
      <c r="C12" s="10">
        <v>25</v>
      </c>
      <c r="D12" s="63">
        <f>(15/72)*100</f>
        <v>20.833333333333336</v>
      </c>
      <c r="E12" s="10">
        <v>25</v>
      </c>
      <c r="F12" s="64">
        <f>(66/72)*100</f>
        <v>91.66666666666666</v>
      </c>
      <c r="G12" s="25" t="s">
        <v>7</v>
      </c>
      <c r="H12" s="20">
        <v>3</v>
      </c>
      <c r="I12" s="20"/>
      <c r="J12" s="78"/>
      <c r="K12" s="77">
        <v>2</v>
      </c>
      <c r="L12" s="78">
        <v>1</v>
      </c>
      <c r="M12" s="78">
        <v>2</v>
      </c>
      <c r="N12" s="78"/>
      <c r="O12" s="78"/>
      <c r="P12" s="78"/>
      <c r="Q12" s="78"/>
      <c r="R12" s="78">
        <v>1</v>
      </c>
      <c r="S12" s="78">
        <v>1</v>
      </c>
      <c r="T12" s="78"/>
      <c r="U12" s="78">
        <v>1</v>
      </c>
      <c r="V12" s="78">
        <v>3</v>
      </c>
      <c r="W12" s="21"/>
    </row>
    <row r="13" spans="1:23" ht="24.75" customHeight="1">
      <c r="A13" s="4">
        <v>3</v>
      </c>
      <c r="B13" s="14">
        <v>170101170013</v>
      </c>
      <c r="C13" s="10">
        <v>22</v>
      </c>
      <c r="D13" s="10"/>
      <c r="E13" s="10">
        <v>37</v>
      </c>
      <c r="F13" s="32"/>
      <c r="G13" s="25" t="s">
        <v>9</v>
      </c>
      <c r="H13" s="20">
        <v>3</v>
      </c>
      <c r="I13" s="20">
        <v>1</v>
      </c>
      <c r="J13" s="78"/>
      <c r="K13" s="78">
        <v>1</v>
      </c>
      <c r="L13" s="78"/>
      <c r="M13" s="78">
        <v>1</v>
      </c>
      <c r="N13" s="78"/>
      <c r="O13" s="78"/>
      <c r="P13" s="78"/>
      <c r="Q13" s="78">
        <v>1</v>
      </c>
      <c r="R13" s="78"/>
      <c r="S13" s="78"/>
      <c r="T13" s="78"/>
      <c r="U13" s="78"/>
      <c r="V13" s="78"/>
      <c r="W13" s="21"/>
    </row>
    <row r="14" spans="1:23" ht="35.25" customHeight="1">
      <c r="A14" s="4">
        <v>4</v>
      </c>
      <c r="B14" s="14">
        <v>170101170014</v>
      </c>
      <c r="C14" s="10">
        <v>29</v>
      </c>
      <c r="D14" s="10"/>
      <c r="E14" s="10">
        <v>40</v>
      </c>
      <c r="F14" s="32"/>
      <c r="G14" s="26" t="s">
        <v>45</v>
      </c>
      <c r="H14" s="20">
        <f>AVERAGE(H11:H13)</f>
        <v>3</v>
      </c>
      <c r="I14" s="20">
        <f>AVERAGE(I13)</f>
        <v>1</v>
      </c>
      <c r="J14" s="20">
        <f aca="true" t="shared" si="0" ref="J14:V14">AVERAGE(J11:J13)</f>
        <v>1</v>
      </c>
      <c r="K14" s="20">
        <f>AVERAGE(K11:K13)</f>
        <v>1.5</v>
      </c>
      <c r="L14" s="20">
        <f t="shared" si="0"/>
        <v>1</v>
      </c>
      <c r="M14" s="20">
        <f t="shared" si="0"/>
        <v>1.6666666666666667</v>
      </c>
      <c r="N14" s="20"/>
      <c r="O14" s="20">
        <f>AVERAGE(O11:O13)</f>
        <v>1</v>
      </c>
      <c r="P14" s="20"/>
      <c r="Q14" s="20">
        <f t="shared" si="0"/>
        <v>1</v>
      </c>
      <c r="R14" s="20">
        <f t="shared" si="0"/>
        <v>1</v>
      </c>
      <c r="S14" s="20">
        <f t="shared" si="0"/>
        <v>1</v>
      </c>
      <c r="T14" s="20"/>
      <c r="U14" s="20">
        <f t="shared" si="0"/>
        <v>1</v>
      </c>
      <c r="V14" s="20">
        <f t="shared" si="0"/>
        <v>3</v>
      </c>
      <c r="W14" s="21"/>
    </row>
    <row r="15" spans="1:23" ht="37.5" customHeight="1">
      <c r="A15" s="4">
        <v>5</v>
      </c>
      <c r="B15" s="14">
        <v>170101170015</v>
      </c>
      <c r="C15" s="10">
        <v>38</v>
      </c>
      <c r="D15" s="10"/>
      <c r="E15" s="10">
        <v>45</v>
      </c>
      <c r="F15" s="32"/>
      <c r="G15" s="51" t="s">
        <v>47</v>
      </c>
      <c r="H15" s="69">
        <f>(56.25*H14)/100</f>
        <v>1.6875</v>
      </c>
      <c r="I15" s="69">
        <f aca="true" t="shared" si="1" ref="I15:V15">(56.25*I14)/100</f>
        <v>0.5625</v>
      </c>
      <c r="J15" s="69">
        <f t="shared" si="1"/>
        <v>0.5625</v>
      </c>
      <c r="K15" s="69">
        <f t="shared" si="1"/>
        <v>0.84375</v>
      </c>
      <c r="L15" s="69">
        <f t="shared" si="1"/>
        <v>0.5625</v>
      </c>
      <c r="M15" s="69">
        <f t="shared" si="1"/>
        <v>0.9375</v>
      </c>
      <c r="N15" s="69"/>
      <c r="O15" s="69">
        <f t="shared" si="1"/>
        <v>0.5625</v>
      </c>
      <c r="P15" s="69"/>
      <c r="Q15" s="69">
        <f t="shared" si="1"/>
        <v>0.5625</v>
      </c>
      <c r="R15" s="69">
        <f t="shared" si="1"/>
        <v>0.5625</v>
      </c>
      <c r="S15" s="69">
        <f t="shared" si="1"/>
        <v>0.5625</v>
      </c>
      <c r="T15" s="69"/>
      <c r="U15" s="69">
        <f t="shared" si="1"/>
        <v>0.5625</v>
      </c>
      <c r="V15" s="69">
        <f t="shared" si="1"/>
        <v>1.6875</v>
      </c>
      <c r="W15" s="21"/>
    </row>
    <row r="16" spans="1:22" ht="24.75" customHeight="1">
      <c r="A16" s="4">
        <v>6</v>
      </c>
      <c r="B16" s="14">
        <v>170101170016</v>
      </c>
      <c r="C16" s="10">
        <v>18</v>
      </c>
      <c r="D16" s="10"/>
      <c r="E16" s="10">
        <v>29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33</v>
      </c>
      <c r="D17" s="10"/>
      <c r="E17" s="10">
        <v>42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26</v>
      </c>
      <c r="D18" s="10"/>
      <c r="E18" s="10">
        <v>33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25</v>
      </c>
      <c r="D19" s="10"/>
      <c r="E19" s="10">
        <v>25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27</v>
      </c>
      <c r="D20" s="10"/>
      <c r="E20" s="10">
        <v>37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25</v>
      </c>
      <c r="D21" s="10"/>
      <c r="E21" s="10">
        <v>35</v>
      </c>
      <c r="F21" s="33"/>
      <c r="H21" s="37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24</v>
      </c>
      <c r="D22" s="10"/>
      <c r="E22" s="10">
        <v>36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22</v>
      </c>
      <c r="D23" s="10"/>
      <c r="E23" s="10">
        <v>30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20</v>
      </c>
      <c r="D24" s="10"/>
      <c r="E24" s="10">
        <v>32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22</v>
      </c>
      <c r="D25" s="15"/>
      <c r="E25" s="15">
        <v>28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24</v>
      </c>
      <c r="D26" s="10"/>
      <c r="E26" s="10">
        <v>35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31</v>
      </c>
      <c r="D27" s="10"/>
      <c r="E27" s="10">
        <v>35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20</v>
      </c>
      <c r="D28" s="10"/>
      <c r="E28" s="10">
        <v>30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20</v>
      </c>
      <c r="D29" s="10"/>
      <c r="E29" s="10">
        <v>31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26</v>
      </c>
      <c r="D30" s="10"/>
      <c r="E30" s="10">
        <v>36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23</v>
      </c>
      <c r="D31" s="10"/>
      <c r="E31" s="10">
        <v>35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25</v>
      </c>
      <c r="D32" s="10"/>
      <c r="E32" s="10">
        <v>32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32</v>
      </c>
      <c r="D33" s="10"/>
      <c r="E33" s="10">
        <v>42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29</v>
      </c>
      <c r="D34" s="10"/>
      <c r="E34" s="10">
        <v>37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170101170042</v>
      </c>
      <c r="C35" s="10">
        <v>22</v>
      </c>
      <c r="D35" s="10"/>
      <c r="E35" s="10">
        <v>27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170101170046</v>
      </c>
      <c r="C36" s="10">
        <v>22</v>
      </c>
      <c r="D36" s="10"/>
      <c r="E36" s="10">
        <v>32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170101170047</v>
      </c>
      <c r="C37" s="10">
        <v>22</v>
      </c>
      <c r="D37" s="10"/>
      <c r="E37" s="10">
        <v>30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170101170048</v>
      </c>
      <c r="C38" s="10">
        <v>24</v>
      </c>
      <c r="D38" s="10"/>
      <c r="E38" s="10">
        <v>36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170101170049</v>
      </c>
      <c r="C39" s="10">
        <v>25</v>
      </c>
      <c r="D39" s="10"/>
      <c r="E39" s="10">
        <v>36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170101170050</v>
      </c>
      <c r="C40" s="10">
        <v>27</v>
      </c>
      <c r="D40" s="10"/>
      <c r="E40" s="10">
        <v>34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170101170051</v>
      </c>
      <c r="C41" s="10">
        <v>24</v>
      </c>
      <c r="D41" s="10"/>
      <c r="E41" s="10">
        <v>33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170101170054</v>
      </c>
      <c r="C42" s="10">
        <v>22</v>
      </c>
      <c r="D42" s="10"/>
      <c r="E42" s="10">
        <v>28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170101170055</v>
      </c>
      <c r="C43" s="10">
        <v>21</v>
      </c>
      <c r="D43" s="10"/>
      <c r="E43" s="10">
        <v>34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170101170056</v>
      </c>
      <c r="C44" s="10">
        <v>22</v>
      </c>
      <c r="D44" s="10"/>
      <c r="E44" s="10">
        <v>34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170101170057</v>
      </c>
      <c r="C45" s="10">
        <v>28</v>
      </c>
      <c r="D45" s="10"/>
      <c r="E45" s="10">
        <v>37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170101170058</v>
      </c>
      <c r="C46" s="10">
        <v>27</v>
      </c>
      <c r="D46" s="10"/>
      <c r="E46" s="10">
        <v>37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170101170060</v>
      </c>
      <c r="C47" s="10">
        <v>21</v>
      </c>
      <c r="D47" s="10"/>
      <c r="E47" s="10">
        <v>33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170101170061</v>
      </c>
      <c r="C48" s="10">
        <v>23</v>
      </c>
      <c r="D48" s="10"/>
      <c r="E48" s="10">
        <v>26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170101170063</v>
      </c>
      <c r="C49" s="10">
        <v>27</v>
      </c>
      <c r="D49" s="10"/>
      <c r="E49" s="10">
        <v>43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170101170064</v>
      </c>
      <c r="C50" s="10">
        <v>21</v>
      </c>
      <c r="D50" s="10"/>
      <c r="E50" s="10">
        <v>33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170101170066</v>
      </c>
      <c r="C51" s="10">
        <v>22</v>
      </c>
      <c r="D51" s="10"/>
      <c r="E51" s="10">
        <v>39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170101170067</v>
      </c>
      <c r="C52" s="15">
        <v>30</v>
      </c>
      <c r="D52" s="15"/>
      <c r="E52" s="15">
        <v>42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170101170068</v>
      </c>
      <c r="C53" s="15">
        <v>31</v>
      </c>
      <c r="D53" s="15"/>
      <c r="E53" s="15">
        <v>43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170101170069</v>
      </c>
      <c r="C54" s="10">
        <v>31</v>
      </c>
      <c r="D54" s="10"/>
      <c r="E54" s="10">
        <v>43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170101170071</v>
      </c>
      <c r="C55" s="10">
        <v>20</v>
      </c>
      <c r="D55" s="10"/>
      <c r="E55" s="10">
        <v>33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170101170072</v>
      </c>
      <c r="C56" s="10">
        <v>24</v>
      </c>
      <c r="D56" s="10"/>
      <c r="E56" s="10">
        <v>37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170101170073</v>
      </c>
      <c r="C57" s="10">
        <v>24</v>
      </c>
      <c r="D57" s="10"/>
      <c r="E57" s="10">
        <v>40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170101170074</v>
      </c>
      <c r="C58" s="10">
        <v>21</v>
      </c>
      <c r="D58" s="10"/>
      <c r="E58" s="10">
        <v>35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170101170076</v>
      </c>
      <c r="C59" s="10">
        <v>24</v>
      </c>
      <c r="D59" s="10"/>
      <c r="E59" s="10">
        <v>39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170101170077</v>
      </c>
      <c r="C60" s="10">
        <v>25</v>
      </c>
      <c r="D60" s="10"/>
      <c r="E60" s="10">
        <v>24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170101170080</v>
      </c>
      <c r="C61" s="10">
        <v>32</v>
      </c>
      <c r="D61" s="10"/>
      <c r="E61" s="10">
        <v>41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170101170081</v>
      </c>
      <c r="C62" s="10">
        <v>21</v>
      </c>
      <c r="D62" s="10"/>
      <c r="E62" s="10">
        <v>37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170101170082</v>
      </c>
      <c r="C63" s="10">
        <v>28</v>
      </c>
      <c r="D63" s="10"/>
      <c r="E63" s="10">
        <v>41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170101170083</v>
      </c>
      <c r="C64" s="10">
        <v>23</v>
      </c>
      <c r="D64" s="10"/>
      <c r="E64" s="10">
        <v>37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170101170084</v>
      </c>
      <c r="C65" s="10">
        <v>25</v>
      </c>
      <c r="D65" s="10"/>
      <c r="E65" s="10">
        <v>42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170101170085</v>
      </c>
      <c r="C66" s="10">
        <v>23</v>
      </c>
      <c r="D66" s="10"/>
      <c r="E66" s="10">
        <v>35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170101170088</v>
      </c>
      <c r="C67" s="10">
        <v>23</v>
      </c>
      <c r="D67" s="10"/>
      <c r="E67" s="10">
        <v>36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170101170089</v>
      </c>
      <c r="C68" s="10">
        <v>17</v>
      </c>
      <c r="D68" s="10"/>
      <c r="E68" s="10">
        <v>33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170101170090</v>
      </c>
      <c r="C69" s="10">
        <v>19</v>
      </c>
      <c r="D69" s="10"/>
      <c r="E69" s="10">
        <v>33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170101170091</v>
      </c>
      <c r="C70" s="10">
        <v>22</v>
      </c>
      <c r="D70" s="10"/>
      <c r="E70" s="10">
        <v>34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170101170092</v>
      </c>
      <c r="C71" s="10">
        <v>23</v>
      </c>
      <c r="D71" s="10"/>
      <c r="E71" s="10">
        <v>34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170101170094</v>
      </c>
      <c r="C72" s="10">
        <v>22</v>
      </c>
      <c r="D72" s="10"/>
      <c r="E72" s="10">
        <v>35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170101170096</v>
      </c>
      <c r="C73" s="10">
        <v>31</v>
      </c>
      <c r="D73" s="10"/>
      <c r="E73" s="10">
        <v>42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170101170098</v>
      </c>
      <c r="C74" s="10">
        <v>21</v>
      </c>
      <c r="D74" s="10"/>
      <c r="E74" s="10">
        <v>35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170101170099</v>
      </c>
      <c r="C75" s="10">
        <v>26</v>
      </c>
      <c r="D75" s="10"/>
      <c r="E75" s="10">
        <v>38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170101170100</v>
      </c>
      <c r="C76" s="10">
        <v>19</v>
      </c>
      <c r="D76" s="10"/>
      <c r="E76" s="10">
        <v>36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170101170101</v>
      </c>
      <c r="C77" s="10">
        <v>33</v>
      </c>
      <c r="D77" s="10"/>
      <c r="E77" s="10">
        <v>44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170101170102</v>
      </c>
      <c r="C78" s="10">
        <v>21</v>
      </c>
      <c r="D78" s="10"/>
      <c r="E78" s="10">
        <v>36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170101170103</v>
      </c>
      <c r="C79" s="10">
        <v>24</v>
      </c>
      <c r="D79" s="10"/>
      <c r="E79" s="10">
        <v>25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170101170104</v>
      </c>
      <c r="C80" s="15">
        <v>20</v>
      </c>
      <c r="D80" s="15"/>
      <c r="E80" s="15">
        <v>33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170101170105</v>
      </c>
      <c r="C81" s="15">
        <v>32</v>
      </c>
      <c r="D81" s="15"/>
      <c r="E81" s="15">
        <v>43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170101170108</v>
      </c>
      <c r="C82" s="10">
        <v>25</v>
      </c>
      <c r="D82" s="10"/>
      <c r="E82" s="10">
        <v>39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O3:W7"/>
    <mergeCell ref="G1:M1"/>
    <mergeCell ref="I21:J21"/>
    <mergeCell ref="A2:E2"/>
    <mergeCell ref="A3:E3"/>
    <mergeCell ref="A4:E4"/>
    <mergeCell ref="A1:E1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3"/>
  <sheetViews>
    <sheetView zoomScale="56" zoomScaleNormal="56" zoomScalePageLayoutView="0" workbookViewId="0" topLeftCell="C3">
      <selection activeCell="K17" sqref="K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5" width="17.7109375" style="4" customWidth="1"/>
    <col min="6" max="6" width="21.5742187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98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100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101</v>
      </c>
      <c r="B5" s="125"/>
      <c r="C5" s="125"/>
      <c r="D5" s="125"/>
      <c r="E5" s="126"/>
      <c r="F5" s="93"/>
      <c r="G5" s="41" t="s">
        <v>32</v>
      </c>
      <c r="H5" s="63">
        <f>D12</f>
        <v>53.52112676056338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28.169014084507044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40.84507042253521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170101170007</v>
      </c>
      <c r="C11" s="10">
        <v>12</v>
      </c>
      <c r="D11" s="10">
        <f>COUNTIF(C11:C81,"&gt;="&amp;D10)</f>
        <v>38</v>
      </c>
      <c r="E11" s="10">
        <v>10</v>
      </c>
      <c r="F11" s="31">
        <f>COUNTIF(E11:E81,"&gt;="&amp;F10)</f>
        <v>20</v>
      </c>
      <c r="G11" s="25" t="s">
        <v>6</v>
      </c>
      <c r="H11" s="83">
        <v>3</v>
      </c>
      <c r="I11" s="100">
        <v>2</v>
      </c>
      <c r="J11" s="101">
        <v>1</v>
      </c>
      <c r="K11" s="1">
        <v>3</v>
      </c>
      <c r="L11" s="101">
        <v>2</v>
      </c>
      <c r="M11" s="101">
        <v>3</v>
      </c>
      <c r="N11" s="101">
        <v>3</v>
      </c>
      <c r="O11" s="101">
        <v>1</v>
      </c>
      <c r="P11" s="101">
        <v>1</v>
      </c>
      <c r="Q11" s="101">
        <v>1</v>
      </c>
      <c r="R11" s="101">
        <v>3</v>
      </c>
      <c r="S11" s="101">
        <v>3</v>
      </c>
      <c r="T11" s="101"/>
      <c r="U11" s="101">
        <v>1</v>
      </c>
      <c r="V11" s="101">
        <v>3</v>
      </c>
      <c r="W11" s="21"/>
    </row>
    <row r="12" spans="1:23" ht="24.75" customHeight="1">
      <c r="A12" s="98">
        <v>2</v>
      </c>
      <c r="B12" s="99">
        <v>170101170011</v>
      </c>
      <c r="C12" s="10">
        <v>10</v>
      </c>
      <c r="D12" s="63">
        <f>(D11/71)*100</f>
        <v>53.52112676056338</v>
      </c>
      <c r="E12" s="10">
        <v>8</v>
      </c>
      <c r="F12" s="64">
        <f>(F11/71)*100</f>
        <v>28.169014084507044</v>
      </c>
      <c r="G12" s="25" t="s">
        <v>7</v>
      </c>
      <c r="H12" s="85">
        <v>3</v>
      </c>
      <c r="I12" s="102">
        <v>3</v>
      </c>
      <c r="J12" s="103">
        <v>3</v>
      </c>
      <c r="K12" s="101">
        <v>3</v>
      </c>
      <c r="L12" s="103"/>
      <c r="M12" s="103"/>
      <c r="N12" s="103"/>
      <c r="O12" s="103">
        <v>1</v>
      </c>
      <c r="P12" s="103">
        <v>1</v>
      </c>
      <c r="Q12" s="103">
        <v>1</v>
      </c>
      <c r="R12" s="103"/>
      <c r="S12" s="103"/>
      <c r="T12" s="103">
        <v>3</v>
      </c>
      <c r="U12" s="103">
        <v>1</v>
      </c>
      <c r="V12" s="103">
        <v>3</v>
      </c>
      <c r="W12" s="21"/>
    </row>
    <row r="13" spans="1:23" ht="24.75" customHeight="1">
      <c r="A13" s="98">
        <v>3</v>
      </c>
      <c r="B13" s="99">
        <v>170101170013</v>
      </c>
      <c r="C13" s="10">
        <v>25</v>
      </c>
      <c r="D13" s="10"/>
      <c r="E13" s="10">
        <v>16.666666666666664</v>
      </c>
      <c r="F13" s="32"/>
      <c r="G13" s="25" t="s">
        <v>9</v>
      </c>
      <c r="H13" s="85">
        <v>3</v>
      </c>
      <c r="I13" s="102">
        <v>3</v>
      </c>
      <c r="J13" s="103">
        <v>3</v>
      </c>
      <c r="K13" s="103">
        <v>3</v>
      </c>
      <c r="L13" s="103"/>
      <c r="M13" s="103"/>
      <c r="N13" s="103"/>
      <c r="O13" s="103">
        <v>1</v>
      </c>
      <c r="P13" s="103">
        <v>1</v>
      </c>
      <c r="Q13" s="103">
        <v>1</v>
      </c>
      <c r="R13" s="103"/>
      <c r="S13" s="103"/>
      <c r="T13" s="103">
        <v>3</v>
      </c>
      <c r="U13" s="103">
        <v>1</v>
      </c>
      <c r="V13" s="103">
        <v>3</v>
      </c>
      <c r="W13" s="21"/>
    </row>
    <row r="14" spans="1:23" ht="35.25" customHeight="1">
      <c r="A14" s="98">
        <v>4</v>
      </c>
      <c r="B14" s="99">
        <v>170101170014</v>
      </c>
      <c r="C14" s="10">
        <v>27.500000000000004</v>
      </c>
      <c r="D14" s="10"/>
      <c r="E14" s="10">
        <v>23.333333333333332</v>
      </c>
      <c r="F14" s="32"/>
      <c r="G14" s="26" t="s">
        <v>45</v>
      </c>
      <c r="H14" s="20">
        <f>AVERAGE(H11:H13)</f>
        <v>3</v>
      </c>
      <c r="I14" s="20">
        <f>AVERAGE(I13)</f>
        <v>3</v>
      </c>
      <c r="J14" s="20">
        <f>AVERAGE(J11:J13)</f>
        <v>2.3333333333333335</v>
      </c>
      <c r="K14" s="20">
        <f>AVERAGE(K11:K13)</f>
        <v>3</v>
      </c>
      <c r="L14" s="20"/>
      <c r="M14" s="20"/>
      <c r="N14" s="20"/>
      <c r="O14" s="20">
        <f>AVERAGE(O11:O13)</f>
        <v>1</v>
      </c>
      <c r="P14" s="20">
        <f>AVERAGE(P11:P13)</f>
        <v>1</v>
      </c>
      <c r="Q14" s="20">
        <f>AVERAGE(Q11:Q13)</f>
        <v>1</v>
      </c>
      <c r="R14" s="20"/>
      <c r="S14" s="20"/>
      <c r="T14" s="20">
        <f>AVERAGE(T11:T13)</f>
        <v>3</v>
      </c>
      <c r="U14" s="20">
        <f>AVERAGE(U11:U13)</f>
        <v>1</v>
      </c>
      <c r="V14" s="20">
        <f>AVERAGE(V11:V13)</f>
        <v>3</v>
      </c>
      <c r="W14" s="21"/>
    </row>
    <row r="15" spans="1:23" ht="37.5" customHeight="1">
      <c r="A15" s="98">
        <v>5</v>
      </c>
      <c r="B15" s="99">
        <v>170101170015</v>
      </c>
      <c r="C15" s="10">
        <v>33.75</v>
      </c>
      <c r="D15" s="10"/>
      <c r="E15" s="10">
        <v>24.166666666666668</v>
      </c>
      <c r="F15" s="32"/>
      <c r="G15" s="51" t="s">
        <v>47</v>
      </c>
      <c r="H15" s="69">
        <f>($H$7*H14)/100</f>
        <v>1.2253521126760563</v>
      </c>
      <c r="I15" s="69">
        <f aca="true" t="shared" si="0" ref="I15:V15">($H$7*I14)/100</f>
        <v>1.2253521126760563</v>
      </c>
      <c r="J15" s="69">
        <f t="shared" si="0"/>
        <v>0.9530516431924884</v>
      </c>
      <c r="K15" s="69">
        <f t="shared" si="0"/>
        <v>1.2253521126760563</v>
      </c>
      <c r="L15" s="69"/>
      <c r="M15" s="69"/>
      <c r="N15" s="69"/>
      <c r="O15" s="69">
        <f t="shared" si="0"/>
        <v>0.40845070422535207</v>
      </c>
      <c r="P15" s="69">
        <f t="shared" si="0"/>
        <v>0.40845070422535207</v>
      </c>
      <c r="Q15" s="69">
        <f t="shared" si="0"/>
        <v>0.40845070422535207</v>
      </c>
      <c r="R15" s="69"/>
      <c r="S15" s="69"/>
      <c r="T15" s="69">
        <f t="shared" si="0"/>
        <v>1.2253521126760563</v>
      </c>
      <c r="U15" s="69">
        <f t="shared" si="0"/>
        <v>0.40845070422535207</v>
      </c>
      <c r="V15" s="69">
        <f t="shared" si="0"/>
        <v>1.2253521126760563</v>
      </c>
      <c r="W15" s="21"/>
    </row>
    <row r="16" spans="1:22" ht="24.75" customHeight="1">
      <c r="A16" s="98">
        <v>6</v>
      </c>
      <c r="B16" s="99">
        <v>170101170016</v>
      </c>
      <c r="C16" s="10">
        <v>22.5</v>
      </c>
      <c r="D16" s="10"/>
      <c r="E16" s="10">
        <v>7.5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98">
        <v>7</v>
      </c>
      <c r="B17" s="99">
        <v>170101170019</v>
      </c>
      <c r="C17" s="10">
        <v>40</v>
      </c>
      <c r="D17" s="10"/>
      <c r="E17" s="10">
        <v>20.833333333333336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98">
        <v>8</v>
      </c>
      <c r="B18" s="99">
        <v>170101170020</v>
      </c>
      <c r="C18" s="10">
        <v>37.5</v>
      </c>
      <c r="D18" s="10"/>
      <c r="E18" s="10">
        <v>40.833333333333336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98">
        <v>9</v>
      </c>
      <c r="B19" s="99">
        <v>170101170021</v>
      </c>
      <c r="C19" s="10">
        <v>15</v>
      </c>
      <c r="D19" s="10"/>
      <c r="E19" s="10">
        <v>10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98">
        <v>10</v>
      </c>
      <c r="B20" s="99">
        <v>170101170023</v>
      </c>
      <c r="C20" s="10">
        <v>47.5</v>
      </c>
      <c r="D20" s="10"/>
      <c r="E20" s="10">
        <v>40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98">
        <v>11</v>
      </c>
      <c r="B21" s="99">
        <v>170101170024</v>
      </c>
      <c r="C21" s="10">
        <v>25</v>
      </c>
      <c r="D21" s="10"/>
      <c r="E21" s="10">
        <v>16.666666666666664</v>
      </c>
      <c r="F21" s="33"/>
      <c r="H21" s="90"/>
      <c r="I21" s="121"/>
      <c r="J21" s="121"/>
      <c r="M21" s="36"/>
      <c r="N21" s="36"/>
      <c r="O21" s="36"/>
      <c r="P21" s="36"/>
      <c r="Q21" s="36"/>
    </row>
    <row r="22" spans="1:17" ht="24.75" customHeight="1">
      <c r="A22" s="98">
        <v>12</v>
      </c>
      <c r="B22" s="99">
        <v>170101170025</v>
      </c>
      <c r="C22" s="10">
        <v>47.5</v>
      </c>
      <c r="D22" s="10"/>
      <c r="E22" s="10">
        <v>37.5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98">
        <v>13</v>
      </c>
      <c r="B23" s="99">
        <v>170101170027</v>
      </c>
      <c r="C23" s="10">
        <v>25</v>
      </c>
      <c r="D23" s="10"/>
      <c r="E23" s="10">
        <v>3.3333333333333335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98">
        <v>14</v>
      </c>
      <c r="B24" s="99">
        <v>170101170029</v>
      </c>
      <c r="C24" s="10">
        <v>22.5</v>
      </c>
      <c r="D24" s="10"/>
      <c r="E24" s="10">
        <v>8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98">
        <v>15</v>
      </c>
      <c r="B25" s="99">
        <v>170101170030</v>
      </c>
      <c r="C25" s="15">
        <v>25</v>
      </c>
      <c r="D25" s="15"/>
      <c r="E25" s="15">
        <v>16.666666666666664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98">
        <v>16</v>
      </c>
      <c r="B26" s="99">
        <v>170101170031</v>
      </c>
      <c r="C26" s="10">
        <v>35</v>
      </c>
      <c r="D26" s="10"/>
      <c r="E26" s="10">
        <v>27.500000000000004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170101170033</v>
      </c>
      <c r="C27" s="10">
        <v>22.5</v>
      </c>
      <c r="D27" s="10"/>
      <c r="E27" s="10">
        <v>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170101170034</v>
      </c>
      <c r="C28" s="10">
        <v>35</v>
      </c>
      <c r="D28" s="10"/>
      <c r="E28" s="10">
        <v>20.833333333333336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170101170035</v>
      </c>
      <c r="C29" s="10">
        <v>22.5</v>
      </c>
      <c r="D29" s="10"/>
      <c r="E29" s="10">
        <v>12.5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98">
        <v>20</v>
      </c>
      <c r="B30" s="99">
        <v>170101170036</v>
      </c>
      <c r="C30" s="10">
        <v>41.25</v>
      </c>
      <c r="D30" s="10"/>
      <c r="E30" s="10">
        <v>19.166666666666668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98">
        <v>21</v>
      </c>
      <c r="B31" s="99">
        <v>170101170037</v>
      </c>
      <c r="C31" s="10">
        <v>41.25</v>
      </c>
      <c r="D31" s="10"/>
      <c r="E31" s="10">
        <v>40.833333333333336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98">
        <v>22</v>
      </c>
      <c r="B32" s="99">
        <v>170101170038</v>
      </c>
      <c r="C32" s="10">
        <v>25</v>
      </c>
      <c r="D32" s="10"/>
      <c r="E32" s="10">
        <v>18.333333333333332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98">
        <v>23</v>
      </c>
      <c r="B33" s="99">
        <v>170101170040</v>
      </c>
      <c r="C33" s="10">
        <v>36.25</v>
      </c>
      <c r="D33" s="10"/>
      <c r="E33" s="10">
        <v>24.166666666666668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98">
        <v>24</v>
      </c>
      <c r="B34" s="99">
        <v>170101170041</v>
      </c>
      <c r="C34" s="10">
        <v>25</v>
      </c>
      <c r="D34" s="10"/>
      <c r="E34" s="10">
        <v>16.666666666666664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98">
        <v>25</v>
      </c>
      <c r="B35" s="99">
        <v>170101170046</v>
      </c>
      <c r="C35" s="10">
        <v>25</v>
      </c>
      <c r="D35" s="10"/>
      <c r="E35" s="10">
        <v>16.666666666666664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98">
        <v>26</v>
      </c>
      <c r="B36" s="104">
        <v>170101170047</v>
      </c>
      <c r="C36" s="10">
        <v>22.5</v>
      </c>
      <c r="D36" s="10"/>
      <c r="E36" s="10">
        <v>12.5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98">
        <v>27</v>
      </c>
      <c r="B37" s="104">
        <v>170101170048</v>
      </c>
      <c r="C37" s="10">
        <v>32.5</v>
      </c>
      <c r="D37" s="10"/>
      <c r="E37" s="10">
        <v>20.833333333333336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98">
        <v>28</v>
      </c>
      <c r="B38" s="105">
        <v>170101170049</v>
      </c>
      <c r="C38" s="10">
        <v>35</v>
      </c>
      <c r="D38" s="10"/>
      <c r="E38" s="10">
        <v>29.166666666666668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98">
        <v>29</v>
      </c>
      <c r="B39" s="105">
        <v>170101170050</v>
      </c>
      <c r="C39" s="10">
        <v>26.25</v>
      </c>
      <c r="D39" s="10"/>
      <c r="E39" s="10">
        <v>20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98">
        <v>30</v>
      </c>
      <c r="B40" s="105">
        <v>170101170051</v>
      </c>
      <c r="C40" s="10">
        <v>14</v>
      </c>
      <c r="D40" s="10"/>
      <c r="E40" s="10">
        <v>13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98">
        <v>31</v>
      </c>
      <c r="B41" s="105">
        <v>170101170054</v>
      </c>
      <c r="C41" s="10">
        <v>47.5</v>
      </c>
      <c r="D41" s="10"/>
      <c r="E41" s="10">
        <v>45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98">
        <v>32</v>
      </c>
      <c r="B42" s="105">
        <v>170101170055</v>
      </c>
      <c r="C42" s="10">
        <v>45</v>
      </c>
      <c r="D42" s="10"/>
      <c r="E42" s="10">
        <v>31.666666666666664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98">
        <v>33</v>
      </c>
      <c r="B43" s="105">
        <v>170101170056</v>
      </c>
      <c r="C43" s="10">
        <v>31.25</v>
      </c>
      <c r="D43" s="10"/>
      <c r="E43" s="10">
        <v>26.666666666666668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98">
        <v>34</v>
      </c>
      <c r="B44" s="105">
        <v>170101170057</v>
      </c>
      <c r="C44" s="10">
        <v>30</v>
      </c>
      <c r="D44" s="10"/>
      <c r="E44" s="10">
        <v>24.166666666666668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98">
        <v>35</v>
      </c>
      <c r="B45" s="105">
        <v>170101170058</v>
      </c>
      <c r="C45" s="10">
        <v>25</v>
      </c>
      <c r="D45" s="10"/>
      <c r="E45" s="10">
        <v>17.5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98">
        <v>36</v>
      </c>
      <c r="B46" s="105">
        <v>170101170060</v>
      </c>
      <c r="C46" s="10">
        <v>9</v>
      </c>
      <c r="D46" s="10"/>
      <c r="E46" s="10">
        <v>10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98">
        <v>37</v>
      </c>
      <c r="B47" s="105">
        <v>170101170061</v>
      </c>
      <c r="C47" s="10">
        <v>47.5</v>
      </c>
      <c r="D47" s="10"/>
      <c r="E47" s="10">
        <v>32.5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98">
        <v>38</v>
      </c>
      <c r="B48" s="105">
        <v>170101170063</v>
      </c>
      <c r="C48" s="10">
        <v>32.5</v>
      </c>
      <c r="D48" s="10"/>
      <c r="E48" s="10">
        <v>23.333333333333332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98">
        <v>39</v>
      </c>
      <c r="B49" s="105">
        <v>170101170064</v>
      </c>
      <c r="C49" s="10">
        <v>35</v>
      </c>
      <c r="D49" s="10"/>
      <c r="E49" s="10">
        <v>26.666666666666668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98">
        <v>40</v>
      </c>
      <c r="B50" s="105">
        <v>170101170066</v>
      </c>
      <c r="C50" s="10">
        <v>48.75</v>
      </c>
      <c r="D50" s="10"/>
      <c r="E50" s="10">
        <v>43.333333333333336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98">
        <v>41</v>
      </c>
      <c r="B51" s="105">
        <v>170101170067</v>
      </c>
      <c r="C51" s="10">
        <v>28.749999999999996</v>
      </c>
      <c r="D51" s="10"/>
      <c r="E51" s="10">
        <v>21.666666666666668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98">
        <v>42</v>
      </c>
      <c r="B52" s="105">
        <v>170101170068</v>
      </c>
      <c r="C52" s="15">
        <v>42.5</v>
      </c>
      <c r="D52" s="15"/>
      <c r="E52" s="15">
        <v>21.666666666666668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98">
        <v>43</v>
      </c>
      <c r="B53" s="105">
        <v>170101170069</v>
      </c>
      <c r="C53" s="15">
        <v>35</v>
      </c>
      <c r="D53" s="15"/>
      <c r="E53" s="15">
        <v>17.5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98">
        <v>44</v>
      </c>
      <c r="B54" s="105">
        <v>170101170071</v>
      </c>
      <c r="C54" s="10">
        <v>25</v>
      </c>
      <c r="D54" s="10"/>
      <c r="E54" s="10">
        <v>9.166666666666666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98">
        <v>45</v>
      </c>
      <c r="B55" s="105">
        <v>170101170072</v>
      </c>
      <c r="C55" s="10">
        <v>28.749999999999996</v>
      </c>
      <c r="D55" s="10"/>
      <c r="E55" s="10">
        <v>29.166666666666668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98">
        <v>46</v>
      </c>
      <c r="B56" s="105">
        <v>170101170073</v>
      </c>
      <c r="C56" s="10">
        <v>33.75</v>
      </c>
      <c r="D56" s="10"/>
      <c r="E56" s="10">
        <v>28.333333333333332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98">
        <v>47</v>
      </c>
      <c r="B57" s="105">
        <v>170101170074</v>
      </c>
      <c r="C57" s="10">
        <v>43.75</v>
      </c>
      <c r="D57" s="10"/>
      <c r="E57" s="10">
        <v>23.333333333333332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98">
        <v>48</v>
      </c>
      <c r="B58" s="105">
        <v>170101170076</v>
      </c>
      <c r="C58" s="10">
        <v>20</v>
      </c>
      <c r="D58" s="10"/>
      <c r="E58" s="10">
        <v>35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98">
        <v>49</v>
      </c>
      <c r="B59" s="105">
        <v>170101170079</v>
      </c>
      <c r="C59" s="10">
        <v>35</v>
      </c>
      <c r="D59" s="10"/>
      <c r="E59" s="10">
        <v>35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98">
        <v>50</v>
      </c>
      <c r="B60" s="105">
        <v>170101170080</v>
      </c>
      <c r="C60" s="10">
        <v>35</v>
      </c>
      <c r="D60" s="10"/>
      <c r="E60" s="10">
        <v>40.833333333333336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98">
        <v>51</v>
      </c>
      <c r="B61" s="105">
        <v>170101170081</v>
      </c>
      <c r="C61" s="10">
        <v>21.25</v>
      </c>
      <c r="D61" s="10"/>
      <c r="E61" s="10">
        <v>2.5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98">
        <v>52</v>
      </c>
      <c r="B62" s="105">
        <v>170101170082</v>
      </c>
      <c r="C62" s="10">
        <v>23.75</v>
      </c>
      <c r="D62" s="10"/>
      <c r="E62" s="10">
        <v>5.833333333333333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98">
        <v>53</v>
      </c>
      <c r="B63" s="104">
        <v>170101170083</v>
      </c>
      <c r="C63" s="10">
        <v>47.5</v>
      </c>
      <c r="D63" s="10"/>
      <c r="E63" s="10">
        <v>45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98">
        <v>54</v>
      </c>
      <c r="B64" s="104">
        <v>170101170084</v>
      </c>
      <c r="C64" s="10">
        <v>36.25</v>
      </c>
      <c r="D64" s="10"/>
      <c r="E64" s="10">
        <v>26.666666666666668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98">
        <v>55</v>
      </c>
      <c r="B65" s="104">
        <v>170101170085</v>
      </c>
      <c r="C65" s="10">
        <v>21.25</v>
      </c>
      <c r="D65" s="10"/>
      <c r="E65" s="10">
        <v>0.8333333333333334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98">
        <v>56</v>
      </c>
      <c r="B66" s="104">
        <v>170101170088</v>
      </c>
      <c r="C66" s="10">
        <v>9</v>
      </c>
      <c r="D66" s="10"/>
      <c r="E66" s="10">
        <v>12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98">
        <v>57</v>
      </c>
      <c r="B67" s="104">
        <v>170101170089</v>
      </c>
      <c r="C67" s="10">
        <v>10</v>
      </c>
      <c r="D67" s="10"/>
      <c r="E67" s="10">
        <v>14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98">
        <v>58</v>
      </c>
      <c r="B68" s="104">
        <v>170101170090</v>
      </c>
      <c r="C68" s="10">
        <v>25</v>
      </c>
      <c r="D68" s="10"/>
      <c r="E68" s="10">
        <v>16.666666666666664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98">
        <v>59</v>
      </c>
      <c r="B69" s="104">
        <v>170101170091</v>
      </c>
      <c r="C69" s="10">
        <v>31.25</v>
      </c>
      <c r="D69" s="10"/>
      <c r="E69" s="10">
        <v>17.5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98">
        <v>60</v>
      </c>
      <c r="B70" s="104">
        <v>170101170092</v>
      </c>
      <c r="C70" s="10">
        <v>27.500000000000004</v>
      </c>
      <c r="D70" s="10"/>
      <c r="E70" s="10">
        <v>24.166666666666668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98">
        <v>61</v>
      </c>
      <c r="B71" s="104">
        <v>170101170094</v>
      </c>
      <c r="C71" s="10">
        <v>21.25</v>
      </c>
      <c r="D71" s="10"/>
      <c r="E71" s="10">
        <v>8.333333333333332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98">
        <v>62</v>
      </c>
      <c r="B72" s="104">
        <v>170101170096</v>
      </c>
      <c r="C72" s="10">
        <v>22.5</v>
      </c>
      <c r="D72" s="10"/>
      <c r="E72" s="10">
        <v>35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98">
        <v>63</v>
      </c>
      <c r="B73" s="104">
        <v>170101170098</v>
      </c>
      <c r="C73" s="10">
        <v>25</v>
      </c>
      <c r="D73" s="10"/>
      <c r="E73" s="10">
        <v>4.166666666666666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98">
        <v>64</v>
      </c>
      <c r="B74" s="104">
        <v>170101170099</v>
      </c>
      <c r="C74" s="10">
        <v>28.749999999999996</v>
      </c>
      <c r="D74" s="10"/>
      <c r="E74" s="10">
        <v>14.166666666666666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98">
        <v>65</v>
      </c>
      <c r="B75" s="104">
        <v>170101170100</v>
      </c>
      <c r="C75" s="10">
        <v>35</v>
      </c>
      <c r="D75" s="10"/>
      <c r="E75" s="10">
        <v>25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98">
        <v>66</v>
      </c>
      <c r="B76" s="104">
        <v>170101170101</v>
      </c>
      <c r="C76" s="10">
        <v>22.5</v>
      </c>
      <c r="D76" s="10"/>
      <c r="E76" s="10">
        <v>1.6666666666666667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98">
        <v>67</v>
      </c>
      <c r="B77" s="104">
        <v>170101170102</v>
      </c>
      <c r="C77" s="10">
        <v>15</v>
      </c>
      <c r="D77" s="10"/>
      <c r="E77" s="10">
        <v>8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98">
        <v>68</v>
      </c>
      <c r="B78" s="104">
        <v>170101170103</v>
      </c>
      <c r="C78" s="10">
        <v>22.5</v>
      </c>
      <c r="D78" s="10"/>
      <c r="E78" s="10">
        <v>24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98">
        <v>69</v>
      </c>
      <c r="B79" s="104">
        <v>170101170104</v>
      </c>
      <c r="C79" s="10">
        <v>41.25</v>
      </c>
      <c r="D79" s="10"/>
      <c r="E79" s="10">
        <v>32.5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98">
        <v>70</v>
      </c>
      <c r="B80" s="104">
        <v>170101170105</v>
      </c>
      <c r="C80" s="15">
        <v>42.5</v>
      </c>
      <c r="D80" s="15"/>
      <c r="E80" s="15">
        <v>39.166666666666664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98">
        <v>71</v>
      </c>
      <c r="B81" s="104">
        <v>170101170108</v>
      </c>
      <c r="C81" s="15">
        <v>42</v>
      </c>
      <c r="D81" s="15"/>
      <c r="E81" s="15">
        <v>38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4.25">
      <c r="A82" s="11"/>
      <c r="B82" s="11"/>
      <c r="C82" s="11"/>
      <c r="D82" s="11"/>
      <c r="E82" s="11"/>
      <c r="F82" s="11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3" s="3" customFormat="1" ht="15">
      <c r="A83" s="11"/>
      <c r="B83" s="11"/>
      <c r="C83" s="19"/>
      <c r="D83" s="19"/>
      <c r="E83" s="19"/>
      <c r="F83" s="19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8"/>
      <c r="D85" s="18"/>
      <c r="E85" s="18"/>
      <c r="F85" s="18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3"/>
  <sheetViews>
    <sheetView zoomScale="51" zoomScaleNormal="51" zoomScalePageLayoutView="0" workbookViewId="0" topLeftCell="A1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102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103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104</v>
      </c>
      <c r="B5" s="125"/>
      <c r="C5" s="125"/>
      <c r="D5" s="125"/>
      <c r="E5" s="126"/>
      <c r="F5" s="93"/>
      <c r="G5" s="41" t="s">
        <v>32</v>
      </c>
      <c r="H5" s="63">
        <f>D12</f>
        <v>78.87323943661971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33.80281690140845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56.33802816901408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170101170007</v>
      </c>
      <c r="C11" s="10">
        <v>8</v>
      </c>
      <c r="D11" s="10">
        <f>COUNTIF(C11:C81,"&gt;="&amp;D10)</f>
        <v>56</v>
      </c>
      <c r="E11" s="10">
        <v>10</v>
      </c>
      <c r="F11" s="31">
        <f>COUNTIF(E11:E81,"&gt;="&amp;F10)</f>
        <v>24</v>
      </c>
      <c r="G11" s="25" t="s">
        <v>6</v>
      </c>
      <c r="H11" s="83">
        <v>3</v>
      </c>
      <c r="I11" s="100">
        <v>3</v>
      </c>
      <c r="J11" s="101">
        <v>2</v>
      </c>
      <c r="L11" s="101">
        <v>2</v>
      </c>
      <c r="M11" s="101">
        <v>3</v>
      </c>
      <c r="N11" s="101">
        <v>2</v>
      </c>
      <c r="O11" s="101"/>
      <c r="P11" s="101"/>
      <c r="Q11" s="101"/>
      <c r="R11" s="101">
        <v>1</v>
      </c>
      <c r="S11" s="101">
        <v>1</v>
      </c>
      <c r="T11" s="101"/>
      <c r="U11" s="101">
        <v>1</v>
      </c>
      <c r="V11" s="101">
        <v>3</v>
      </c>
      <c r="W11" s="21"/>
    </row>
    <row r="12" spans="1:23" ht="24.75" customHeight="1">
      <c r="A12" s="98">
        <v>2</v>
      </c>
      <c r="B12" s="99">
        <v>170101170011</v>
      </c>
      <c r="C12" s="10">
        <v>9</v>
      </c>
      <c r="D12" s="63">
        <f>(D11/71)*100</f>
        <v>78.87323943661971</v>
      </c>
      <c r="E12" s="10">
        <v>15</v>
      </c>
      <c r="F12" s="64">
        <f>(F11/71)*100</f>
        <v>33.80281690140845</v>
      </c>
      <c r="G12" s="25" t="s">
        <v>7</v>
      </c>
      <c r="H12" s="85">
        <v>3</v>
      </c>
      <c r="I12" s="102"/>
      <c r="J12" s="103">
        <v>2</v>
      </c>
      <c r="K12" s="101"/>
      <c r="L12" s="103">
        <v>2</v>
      </c>
      <c r="M12" s="103">
        <v>3</v>
      </c>
      <c r="N12" s="103">
        <v>3</v>
      </c>
      <c r="O12" s="103"/>
      <c r="P12" s="103"/>
      <c r="Q12" s="103"/>
      <c r="R12" s="103">
        <v>1</v>
      </c>
      <c r="S12" s="103">
        <v>1</v>
      </c>
      <c r="T12" s="103"/>
      <c r="U12" s="103">
        <v>1</v>
      </c>
      <c r="V12" s="103"/>
      <c r="W12" s="21"/>
    </row>
    <row r="13" spans="1:23" ht="24.75" customHeight="1">
      <c r="A13" s="98">
        <v>3</v>
      </c>
      <c r="B13" s="99">
        <v>170101170013</v>
      </c>
      <c r="C13" s="10">
        <v>28</v>
      </c>
      <c r="D13" s="10"/>
      <c r="E13" s="10">
        <v>21</v>
      </c>
      <c r="F13" s="32"/>
      <c r="G13" s="25" t="s">
        <v>9</v>
      </c>
      <c r="H13" s="85">
        <v>3</v>
      </c>
      <c r="I13" s="102">
        <v>3</v>
      </c>
      <c r="J13" s="103">
        <v>3</v>
      </c>
      <c r="K13" s="103"/>
      <c r="L13" s="103">
        <v>2</v>
      </c>
      <c r="M13" s="103">
        <v>0</v>
      </c>
      <c r="N13" s="103">
        <v>3</v>
      </c>
      <c r="O13" s="103"/>
      <c r="P13" s="103"/>
      <c r="Q13" s="103"/>
      <c r="R13" s="103">
        <v>1</v>
      </c>
      <c r="S13" s="103"/>
      <c r="T13" s="103"/>
      <c r="U13" s="103">
        <v>1</v>
      </c>
      <c r="V13" s="103">
        <v>3</v>
      </c>
      <c r="W13" s="21"/>
    </row>
    <row r="14" spans="1:23" ht="35.25" customHeight="1">
      <c r="A14" s="98">
        <v>4</v>
      </c>
      <c r="B14" s="99">
        <v>170101170014</v>
      </c>
      <c r="C14" s="10">
        <v>32</v>
      </c>
      <c r="D14" s="10"/>
      <c r="E14" s="10">
        <v>27</v>
      </c>
      <c r="F14" s="32"/>
      <c r="G14" s="26" t="s">
        <v>45</v>
      </c>
      <c r="H14" s="20">
        <f>AVERAGE(H11:H13)</f>
        <v>3</v>
      </c>
      <c r="I14" s="20">
        <f>AVERAGE(I13)</f>
        <v>3</v>
      </c>
      <c r="J14" s="20">
        <f aca="true" t="shared" si="0" ref="J14:V14">AVERAGE(J11:J13)</f>
        <v>2.3333333333333335</v>
      </c>
      <c r="K14" s="20"/>
      <c r="L14" s="20">
        <f t="shared" si="0"/>
        <v>2</v>
      </c>
      <c r="M14" s="20">
        <f t="shared" si="0"/>
        <v>2</v>
      </c>
      <c r="N14" s="20">
        <f>AVERAGE(N11:N13)</f>
        <v>2.6666666666666665</v>
      </c>
      <c r="O14" s="20"/>
      <c r="P14" s="20"/>
      <c r="Q14" s="20"/>
      <c r="R14" s="20">
        <f t="shared" si="0"/>
        <v>1</v>
      </c>
      <c r="S14" s="20">
        <f t="shared" si="0"/>
        <v>1</v>
      </c>
      <c r="T14" s="20"/>
      <c r="U14" s="20">
        <f t="shared" si="0"/>
        <v>1</v>
      </c>
      <c r="V14" s="20">
        <f t="shared" si="0"/>
        <v>3</v>
      </c>
      <c r="W14" s="21"/>
    </row>
    <row r="15" spans="1:23" ht="37.5" customHeight="1">
      <c r="A15" s="98">
        <v>5</v>
      </c>
      <c r="B15" s="99">
        <v>170101170015</v>
      </c>
      <c r="C15" s="10">
        <v>38</v>
      </c>
      <c r="D15" s="10"/>
      <c r="E15" s="10">
        <v>28</v>
      </c>
      <c r="F15" s="32"/>
      <c r="G15" s="51" t="s">
        <v>47</v>
      </c>
      <c r="H15" s="69">
        <f>($H$7*H14)/100</f>
        <v>1.6901408450704225</v>
      </c>
      <c r="I15" s="69">
        <f aca="true" t="shared" si="1" ref="I15:V15">($H$7*I14)/100</f>
        <v>1.6901408450704225</v>
      </c>
      <c r="J15" s="69">
        <f t="shared" si="1"/>
        <v>1.3145539906103287</v>
      </c>
      <c r="K15" s="69"/>
      <c r="L15" s="69">
        <f t="shared" si="1"/>
        <v>1.1267605633802815</v>
      </c>
      <c r="M15" s="69">
        <f t="shared" si="1"/>
        <v>1.1267605633802815</v>
      </c>
      <c r="N15" s="69">
        <f t="shared" si="1"/>
        <v>1.5023474178403753</v>
      </c>
      <c r="O15" s="69"/>
      <c r="P15" s="69"/>
      <c r="Q15" s="69"/>
      <c r="R15" s="69">
        <f t="shared" si="1"/>
        <v>0.5633802816901408</v>
      </c>
      <c r="S15" s="69">
        <f t="shared" si="1"/>
        <v>0.5633802816901408</v>
      </c>
      <c r="T15" s="69"/>
      <c r="U15" s="69">
        <f t="shared" si="1"/>
        <v>0.5633802816901408</v>
      </c>
      <c r="V15" s="69">
        <f t="shared" si="1"/>
        <v>1.6901408450704225</v>
      </c>
      <c r="W15" s="21"/>
    </row>
    <row r="16" spans="1:22" ht="24.75" customHeight="1">
      <c r="A16" s="98">
        <v>6</v>
      </c>
      <c r="B16" s="99">
        <v>170101170016</v>
      </c>
      <c r="C16" s="10">
        <v>30</v>
      </c>
      <c r="D16" s="10"/>
      <c r="E16" s="10">
        <v>15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98">
        <v>7</v>
      </c>
      <c r="B17" s="99">
        <v>170101170019</v>
      </c>
      <c r="C17" s="10">
        <v>30</v>
      </c>
      <c r="D17" s="10"/>
      <c r="E17" s="10">
        <v>34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98">
        <v>8</v>
      </c>
      <c r="B18" s="99">
        <v>170101170020</v>
      </c>
      <c r="C18" s="10">
        <v>37</v>
      </c>
      <c r="D18" s="10"/>
      <c r="E18" s="10">
        <v>30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98">
        <v>9</v>
      </c>
      <c r="B19" s="99">
        <v>170101170021</v>
      </c>
      <c r="C19" s="10">
        <v>8</v>
      </c>
      <c r="D19" s="10"/>
      <c r="E19" s="10">
        <v>10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98">
        <v>10</v>
      </c>
      <c r="B20" s="99">
        <v>170101170023</v>
      </c>
      <c r="C20" s="10">
        <v>31</v>
      </c>
      <c r="D20" s="10"/>
      <c r="E20" s="10">
        <v>34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98">
        <v>11</v>
      </c>
      <c r="B21" s="99">
        <v>170101170024</v>
      </c>
      <c r="C21" s="10">
        <v>30</v>
      </c>
      <c r="D21" s="10"/>
      <c r="E21" s="10">
        <v>29</v>
      </c>
      <c r="F21" s="33"/>
      <c r="H21" s="90"/>
      <c r="I21" s="121"/>
      <c r="J21" s="121"/>
      <c r="M21" s="36"/>
      <c r="N21" s="36"/>
      <c r="O21" s="36"/>
      <c r="P21" s="36"/>
      <c r="Q21" s="36"/>
    </row>
    <row r="22" spans="1:17" ht="24.75" customHeight="1">
      <c r="A22" s="98">
        <v>12</v>
      </c>
      <c r="B22" s="99">
        <v>170101170025</v>
      </c>
      <c r="C22" s="10">
        <v>34</v>
      </c>
      <c r="D22" s="10"/>
      <c r="E22" s="10">
        <v>28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98">
        <v>13</v>
      </c>
      <c r="B23" s="99">
        <v>170101170027</v>
      </c>
      <c r="C23" s="10">
        <v>29</v>
      </c>
      <c r="D23" s="10"/>
      <c r="E23" s="10">
        <v>14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98">
        <v>14</v>
      </c>
      <c r="B24" s="99">
        <v>170101170029</v>
      </c>
      <c r="C24" s="10">
        <v>32</v>
      </c>
      <c r="D24" s="10"/>
      <c r="E24" s="10">
        <v>19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98">
        <v>15</v>
      </c>
      <c r="B25" s="99">
        <v>170101170030</v>
      </c>
      <c r="C25" s="15">
        <v>32</v>
      </c>
      <c r="D25" s="15"/>
      <c r="E25" s="15">
        <v>26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98">
        <v>16</v>
      </c>
      <c r="B26" s="99">
        <v>170101170031</v>
      </c>
      <c r="C26" s="10">
        <v>38</v>
      </c>
      <c r="D26" s="10"/>
      <c r="E26" s="10">
        <v>40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170101170033</v>
      </c>
      <c r="C27" s="10">
        <v>29</v>
      </c>
      <c r="D27" s="10"/>
      <c r="E27" s="10">
        <v>28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170101170034</v>
      </c>
      <c r="C28" s="10">
        <v>31</v>
      </c>
      <c r="D28" s="10"/>
      <c r="E28" s="10">
        <v>25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170101170035</v>
      </c>
      <c r="C29" s="10">
        <v>32</v>
      </c>
      <c r="D29" s="10"/>
      <c r="E29" s="10">
        <v>28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98">
        <v>20</v>
      </c>
      <c r="B30" s="99">
        <v>170101170036</v>
      </c>
      <c r="C30" s="10">
        <v>33</v>
      </c>
      <c r="D30" s="10"/>
      <c r="E30" s="10">
        <v>24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98">
        <v>21</v>
      </c>
      <c r="B31" s="99">
        <v>170101170037</v>
      </c>
      <c r="C31" s="10">
        <v>34</v>
      </c>
      <c r="D31" s="10"/>
      <c r="E31" s="10">
        <v>19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98">
        <v>22</v>
      </c>
      <c r="B32" s="99">
        <v>170101170038</v>
      </c>
      <c r="C32" s="10">
        <v>34</v>
      </c>
      <c r="D32" s="10"/>
      <c r="E32" s="10">
        <v>32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98">
        <v>23</v>
      </c>
      <c r="B33" s="99">
        <v>170101170040</v>
      </c>
      <c r="C33" s="10">
        <v>34</v>
      </c>
      <c r="D33" s="10"/>
      <c r="E33" s="10">
        <v>42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98">
        <v>24</v>
      </c>
      <c r="B34" s="99">
        <v>170101170041</v>
      </c>
      <c r="C34" s="10">
        <v>30</v>
      </c>
      <c r="D34" s="10"/>
      <c r="E34" s="10">
        <v>19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98">
        <v>25</v>
      </c>
      <c r="B35" s="99">
        <v>170101170046</v>
      </c>
      <c r="C35" s="10">
        <v>31</v>
      </c>
      <c r="D35" s="10"/>
      <c r="E35" s="10">
        <v>19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98">
        <v>26</v>
      </c>
      <c r="B36" s="104">
        <v>170101170047</v>
      </c>
      <c r="C36" s="10">
        <v>27</v>
      </c>
      <c r="D36" s="10"/>
      <c r="E36" s="10">
        <v>18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98">
        <v>27</v>
      </c>
      <c r="B37" s="104">
        <v>170101170048</v>
      </c>
      <c r="C37" s="10">
        <v>30</v>
      </c>
      <c r="D37" s="10"/>
      <c r="E37" s="10">
        <v>25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98">
        <v>28</v>
      </c>
      <c r="B38" s="105">
        <v>170101170049</v>
      </c>
      <c r="C38" s="10">
        <v>33</v>
      </c>
      <c r="D38" s="10"/>
      <c r="E38" s="10">
        <v>23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98">
        <v>29</v>
      </c>
      <c r="B39" s="105">
        <v>170101170050</v>
      </c>
      <c r="C39" s="10">
        <v>31</v>
      </c>
      <c r="D39" s="10"/>
      <c r="E39" s="10">
        <v>18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98">
        <v>30</v>
      </c>
      <c r="B40" s="105">
        <v>170101170051</v>
      </c>
      <c r="C40" s="10">
        <v>8</v>
      </c>
      <c r="D40" s="10"/>
      <c r="E40" s="10">
        <v>12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98">
        <v>31</v>
      </c>
      <c r="B41" s="105">
        <v>170101170054</v>
      </c>
      <c r="C41" s="10">
        <v>37</v>
      </c>
      <c r="D41" s="10"/>
      <c r="E41" s="10">
        <v>38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98">
        <v>32</v>
      </c>
      <c r="B42" s="105">
        <v>170101170055</v>
      </c>
      <c r="C42" s="10">
        <v>39</v>
      </c>
      <c r="D42" s="10"/>
      <c r="E42" s="10">
        <v>33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98">
        <v>33</v>
      </c>
      <c r="B43" s="105">
        <v>170101170056</v>
      </c>
      <c r="C43" s="10">
        <v>34</v>
      </c>
      <c r="D43" s="10"/>
      <c r="E43" s="10">
        <v>29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98">
        <v>34</v>
      </c>
      <c r="B44" s="105">
        <v>170101170057</v>
      </c>
      <c r="C44" s="10">
        <v>33</v>
      </c>
      <c r="D44" s="10"/>
      <c r="E44" s="10">
        <v>31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98">
        <v>35</v>
      </c>
      <c r="B45" s="105">
        <v>170101170058</v>
      </c>
      <c r="C45" s="10">
        <v>30</v>
      </c>
      <c r="D45" s="10"/>
      <c r="E45" s="10">
        <v>21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98">
        <v>36</v>
      </c>
      <c r="B46" s="105">
        <v>170101170060</v>
      </c>
      <c r="C46" s="10">
        <v>8</v>
      </c>
      <c r="D46" s="10"/>
      <c r="E46" s="10">
        <v>15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98">
        <v>37</v>
      </c>
      <c r="B47" s="105">
        <v>170101170061</v>
      </c>
      <c r="C47" s="10">
        <v>37</v>
      </c>
      <c r="D47" s="10"/>
      <c r="E47" s="10">
        <v>28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98">
        <v>38</v>
      </c>
      <c r="B48" s="105">
        <v>170101170063</v>
      </c>
      <c r="C48" s="10">
        <v>36</v>
      </c>
      <c r="D48" s="10"/>
      <c r="E48" s="10">
        <v>18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98">
        <v>39</v>
      </c>
      <c r="B49" s="105">
        <v>170101170064</v>
      </c>
      <c r="C49" s="10">
        <v>37</v>
      </c>
      <c r="D49" s="10"/>
      <c r="E49" s="10">
        <v>19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98">
        <v>40</v>
      </c>
      <c r="B50" s="105">
        <v>170101170066</v>
      </c>
      <c r="C50" s="10">
        <v>40</v>
      </c>
      <c r="D50" s="10"/>
      <c r="E50" s="10">
        <v>34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98">
        <v>41</v>
      </c>
      <c r="B51" s="105">
        <v>170101170067</v>
      </c>
      <c r="C51" s="10">
        <v>27</v>
      </c>
      <c r="D51" s="10"/>
      <c r="E51" s="10">
        <v>16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98">
        <v>42</v>
      </c>
      <c r="B52" s="105">
        <v>170101170068</v>
      </c>
      <c r="C52" s="15">
        <v>37</v>
      </c>
      <c r="D52" s="15"/>
      <c r="E52" s="15">
        <v>21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98">
        <v>43</v>
      </c>
      <c r="B53" s="105">
        <v>170101170069</v>
      </c>
      <c r="C53" s="15">
        <v>31</v>
      </c>
      <c r="D53" s="15"/>
      <c r="E53" s="15">
        <v>25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98">
        <v>44</v>
      </c>
      <c r="B54" s="105">
        <v>170101170071</v>
      </c>
      <c r="C54" s="10">
        <v>33</v>
      </c>
      <c r="D54" s="10"/>
      <c r="E54" s="10">
        <v>15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98">
        <v>45</v>
      </c>
      <c r="B55" s="105">
        <v>170101170072</v>
      </c>
      <c r="C55" s="10">
        <v>23</v>
      </c>
      <c r="D55" s="10"/>
      <c r="E55" s="10">
        <v>24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98">
        <v>46</v>
      </c>
      <c r="B56" s="105">
        <v>170101170073</v>
      </c>
      <c r="C56" s="10">
        <v>36</v>
      </c>
      <c r="D56" s="10"/>
      <c r="E56" s="10">
        <v>24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98">
        <v>47</v>
      </c>
      <c r="B57" s="105">
        <v>170101170074</v>
      </c>
      <c r="C57" s="10">
        <v>40</v>
      </c>
      <c r="D57" s="10"/>
      <c r="E57" s="10">
        <v>30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98">
        <v>48</v>
      </c>
      <c r="B58" s="105">
        <v>170101170076</v>
      </c>
      <c r="C58" s="10">
        <v>26</v>
      </c>
      <c r="D58" s="10"/>
      <c r="E58" s="10">
        <v>30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98">
        <v>49</v>
      </c>
      <c r="B59" s="105">
        <v>170101170079</v>
      </c>
      <c r="C59" s="10">
        <v>37</v>
      </c>
      <c r="D59" s="10"/>
      <c r="E59" s="10">
        <v>26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98">
        <v>50</v>
      </c>
      <c r="B60" s="105">
        <v>170101170080</v>
      </c>
      <c r="C60" s="10">
        <v>35</v>
      </c>
      <c r="D60" s="10"/>
      <c r="E60" s="10">
        <v>30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98">
        <v>51</v>
      </c>
      <c r="B61" s="105">
        <v>170101170081</v>
      </c>
      <c r="C61" s="10">
        <v>26</v>
      </c>
      <c r="D61" s="10"/>
      <c r="E61" s="10">
        <v>17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98">
        <v>52</v>
      </c>
      <c r="B62" s="105">
        <v>170101170082</v>
      </c>
      <c r="C62" s="10">
        <v>27</v>
      </c>
      <c r="D62" s="10"/>
      <c r="E62" s="10">
        <v>14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98">
        <v>53</v>
      </c>
      <c r="B63" s="104">
        <v>170101170083</v>
      </c>
      <c r="C63" s="10">
        <v>36</v>
      </c>
      <c r="D63" s="10"/>
      <c r="E63" s="10">
        <v>38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98">
        <v>54</v>
      </c>
      <c r="B64" s="104">
        <v>170101170084</v>
      </c>
      <c r="C64" s="10">
        <v>31</v>
      </c>
      <c r="D64" s="10"/>
      <c r="E64" s="10">
        <v>23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98">
        <v>55</v>
      </c>
      <c r="B65" s="104">
        <v>170101170085</v>
      </c>
      <c r="C65" s="10">
        <v>36</v>
      </c>
      <c r="D65" s="10"/>
      <c r="E65" s="10">
        <v>25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98">
        <v>56</v>
      </c>
      <c r="B66" s="104">
        <v>170101170088</v>
      </c>
      <c r="C66" s="10">
        <v>8</v>
      </c>
      <c r="D66" s="10"/>
      <c r="E66" s="10">
        <v>8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98">
        <v>57</v>
      </c>
      <c r="B67" s="104">
        <v>170101170089</v>
      </c>
      <c r="C67" s="10">
        <v>30</v>
      </c>
      <c r="D67" s="10"/>
      <c r="E67" s="10">
        <v>15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98">
        <v>58</v>
      </c>
      <c r="B68" s="104">
        <v>170101170090</v>
      </c>
      <c r="C68" s="10">
        <v>26</v>
      </c>
      <c r="D68" s="10"/>
      <c r="E68" s="10">
        <v>18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98">
        <v>59</v>
      </c>
      <c r="B69" s="104">
        <v>170101170091</v>
      </c>
      <c r="C69" s="10">
        <v>33</v>
      </c>
      <c r="D69" s="10"/>
      <c r="E69" s="10">
        <v>17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98">
        <v>60</v>
      </c>
      <c r="B70" s="104">
        <v>170101170092</v>
      </c>
      <c r="C70" s="10">
        <v>30</v>
      </c>
      <c r="D70" s="10"/>
      <c r="E70" s="10">
        <v>14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98">
        <v>61</v>
      </c>
      <c r="B71" s="104">
        <v>170101170094</v>
      </c>
      <c r="C71" s="10">
        <v>26</v>
      </c>
      <c r="D71" s="10"/>
      <c r="E71" s="10">
        <v>15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98">
        <v>62</v>
      </c>
      <c r="B72" s="104">
        <v>170101170096</v>
      </c>
      <c r="C72" s="10">
        <v>30</v>
      </c>
      <c r="D72" s="10"/>
      <c r="E72" s="10">
        <v>23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98">
        <v>63</v>
      </c>
      <c r="B73" s="104">
        <v>170101170098</v>
      </c>
      <c r="C73" s="10">
        <v>35</v>
      </c>
      <c r="D73" s="10"/>
      <c r="E73" s="10">
        <v>20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98">
        <v>64</v>
      </c>
      <c r="B74" s="104">
        <v>170101170099</v>
      </c>
      <c r="C74" s="10">
        <v>37</v>
      </c>
      <c r="D74" s="10"/>
      <c r="E74" s="10">
        <v>19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98">
        <v>65</v>
      </c>
      <c r="B75" s="104">
        <v>170101170100</v>
      </c>
      <c r="C75" s="10">
        <v>35</v>
      </c>
      <c r="D75" s="10"/>
      <c r="E75" s="10">
        <v>21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98">
        <v>66</v>
      </c>
      <c r="B76" s="104">
        <v>170101170101</v>
      </c>
      <c r="C76" s="10">
        <v>34</v>
      </c>
      <c r="D76" s="10"/>
      <c r="E76" s="10">
        <v>17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98">
        <v>67</v>
      </c>
      <c r="B77" s="104">
        <v>170101170102</v>
      </c>
      <c r="C77" s="10">
        <v>9</v>
      </c>
      <c r="D77" s="10"/>
      <c r="E77" s="10">
        <v>13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98">
        <v>68</v>
      </c>
      <c r="B78" s="104">
        <v>170101170103</v>
      </c>
      <c r="C78" s="10">
        <v>31</v>
      </c>
      <c r="D78" s="10"/>
      <c r="E78" s="10">
        <v>26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98">
        <v>69</v>
      </c>
      <c r="B79" s="104">
        <v>170101170104</v>
      </c>
      <c r="C79" s="10">
        <v>39</v>
      </c>
      <c r="D79" s="10"/>
      <c r="E79" s="10">
        <v>34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98">
        <v>70</v>
      </c>
      <c r="B80" s="104">
        <v>170101170105</v>
      </c>
      <c r="C80" s="15">
        <v>42</v>
      </c>
      <c r="D80" s="15"/>
      <c r="E80" s="15">
        <v>41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98">
        <v>71</v>
      </c>
      <c r="B81" s="104">
        <v>170101170108</v>
      </c>
      <c r="C81" s="15">
        <v>42</v>
      </c>
      <c r="D81" s="15"/>
      <c r="E81" s="15">
        <v>38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4.25">
      <c r="A82" s="11"/>
      <c r="B82" s="11"/>
      <c r="C82" s="11"/>
      <c r="D82" s="11"/>
      <c r="E82" s="11"/>
      <c r="F82" s="11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3" s="3" customFormat="1" ht="15">
      <c r="A83" s="11"/>
      <c r="B83" s="11"/>
      <c r="C83" s="19"/>
      <c r="D83" s="19"/>
      <c r="E83" s="19"/>
      <c r="F83" s="19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8"/>
      <c r="D85" s="18"/>
      <c r="E85" s="18"/>
      <c r="F85" s="18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D4">
      <selection activeCell="H15" sqref="H15:V15"/>
    </sheetView>
  </sheetViews>
  <sheetFormatPr defaultColWidth="9.140625" defaultRowHeight="15"/>
  <cols>
    <col min="2" max="2" width="14.8515625" style="0" customWidth="1"/>
  </cols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4" t="s">
        <v>0</v>
      </c>
      <c r="B2" s="125"/>
      <c r="C2" s="125"/>
      <c r="D2" s="125"/>
      <c r="E2" s="126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4" t="s">
        <v>105</v>
      </c>
      <c r="B3" s="125"/>
      <c r="C3" s="125"/>
      <c r="D3" s="125"/>
      <c r="E3" s="126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30" t="s">
        <v>99</v>
      </c>
      <c r="P3" s="131"/>
      <c r="Q3" s="131"/>
      <c r="R3" s="131"/>
      <c r="S3" s="131"/>
      <c r="T3" s="131"/>
      <c r="U3" s="131"/>
      <c r="V3" s="131"/>
      <c r="W3" s="132"/>
    </row>
    <row r="4" spans="1:23" ht="21">
      <c r="A4" s="124" t="s">
        <v>106</v>
      </c>
      <c r="B4" s="125"/>
      <c r="C4" s="125"/>
      <c r="D4" s="125"/>
      <c r="E4" s="126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33"/>
      <c r="P4" s="134"/>
      <c r="Q4" s="134"/>
      <c r="R4" s="134"/>
      <c r="S4" s="134"/>
      <c r="T4" s="134"/>
      <c r="U4" s="134"/>
      <c r="V4" s="134"/>
      <c r="W4" s="135"/>
    </row>
    <row r="5" spans="1:23" ht="21">
      <c r="A5" s="124" t="s">
        <v>107</v>
      </c>
      <c r="B5" s="125"/>
      <c r="C5" s="125"/>
      <c r="D5" s="125"/>
      <c r="E5" s="126"/>
      <c r="F5" s="93"/>
      <c r="G5" s="41" t="s">
        <v>32</v>
      </c>
      <c r="H5" s="63">
        <f>D12</f>
        <v>78.87323943661971</v>
      </c>
      <c r="I5" s="38"/>
      <c r="J5" s="1"/>
      <c r="K5" s="47" t="s">
        <v>35</v>
      </c>
      <c r="L5" s="47">
        <v>2</v>
      </c>
      <c r="M5" s="1"/>
      <c r="N5" s="66">
        <v>2</v>
      </c>
      <c r="O5" s="133"/>
      <c r="P5" s="134"/>
      <c r="Q5" s="134"/>
      <c r="R5" s="134"/>
      <c r="S5" s="134"/>
      <c r="T5" s="134"/>
      <c r="U5" s="134"/>
      <c r="V5" s="134"/>
      <c r="W5" s="135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84.50704225352112</v>
      </c>
      <c r="I6" s="38"/>
      <c r="J6" s="1"/>
      <c r="K6" s="48" t="s">
        <v>36</v>
      </c>
      <c r="L6" s="48">
        <v>1</v>
      </c>
      <c r="M6" s="1"/>
      <c r="N6" s="67">
        <v>1</v>
      </c>
      <c r="O6" s="133"/>
      <c r="P6" s="134"/>
      <c r="Q6" s="134"/>
      <c r="R6" s="134"/>
      <c r="S6" s="134"/>
      <c r="T6" s="134"/>
      <c r="U6" s="134"/>
      <c r="V6" s="134"/>
      <c r="W6" s="135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81.69014084507042</v>
      </c>
      <c r="I7" s="44">
        <v>0.6</v>
      </c>
      <c r="J7" s="1"/>
      <c r="K7" s="49" t="s">
        <v>37</v>
      </c>
      <c r="L7" s="49">
        <v>0</v>
      </c>
      <c r="M7" s="1"/>
      <c r="N7" s="68"/>
      <c r="O7" s="136"/>
      <c r="P7" s="137"/>
      <c r="Q7" s="137"/>
      <c r="R7" s="137"/>
      <c r="S7" s="137"/>
      <c r="T7" s="137"/>
      <c r="U7" s="137"/>
      <c r="V7" s="137"/>
      <c r="W7" s="138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98">
        <v>1</v>
      </c>
      <c r="B11" s="99">
        <v>170101170007</v>
      </c>
      <c r="C11" s="10">
        <v>23</v>
      </c>
      <c r="D11" s="10">
        <f>COUNTIF(C11:C81,"&gt;="&amp;D10)</f>
        <v>56</v>
      </c>
      <c r="E11" s="10">
        <v>20</v>
      </c>
      <c r="F11" s="31">
        <f>COUNTIF(E11:E81,"&gt;="&amp;F10)</f>
        <v>60</v>
      </c>
      <c r="G11" s="25" t="s">
        <v>6</v>
      </c>
      <c r="H11" s="83">
        <v>3</v>
      </c>
      <c r="I11" s="100">
        <v>2</v>
      </c>
      <c r="J11" s="101"/>
      <c r="K11" s="1">
        <v>1</v>
      </c>
      <c r="L11" s="101">
        <v>1</v>
      </c>
      <c r="M11" s="101">
        <v>3</v>
      </c>
      <c r="N11" s="101">
        <v>3</v>
      </c>
      <c r="O11" s="101">
        <v>3</v>
      </c>
      <c r="P11" s="101"/>
      <c r="Q11" s="101">
        <v>2</v>
      </c>
      <c r="R11" s="101">
        <v>1</v>
      </c>
      <c r="S11" s="101">
        <v>1</v>
      </c>
      <c r="T11" s="101">
        <v>1</v>
      </c>
      <c r="U11" s="101">
        <v>1</v>
      </c>
      <c r="V11" s="101">
        <v>2</v>
      </c>
      <c r="W11" s="21"/>
    </row>
    <row r="12" spans="1:23" ht="15">
      <c r="A12" s="98">
        <v>2</v>
      </c>
      <c r="B12" s="99">
        <v>170101170011</v>
      </c>
      <c r="C12" s="10">
        <v>12</v>
      </c>
      <c r="D12" s="63">
        <f>(D11/71)*100</f>
        <v>78.87323943661971</v>
      </c>
      <c r="E12" s="10">
        <v>13</v>
      </c>
      <c r="F12" s="64">
        <f>(F11/71)*100</f>
        <v>84.50704225352112</v>
      </c>
      <c r="G12" s="25" t="s">
        <v>7</v>
      </c>
      <c r="H12" s="85">
        <v>3</v>
      </c>
      <c r="I12" s="102">
        <v>1</v>
      </c>
      <c r="J12" s="103"/>
      <c r="K12" s="101">
        <v>1</v>
      </c>
      <c r="L12" s="103"/>
      <c r="M12" s="103"/>
      <c r="N12" s="103"/>
      <c r="O12" s="103"/>
      <c r="P12" s="103"/>
      <c r="Q12" s="103">
        <v>2</v>
      </c>
      <c r="R12" s="103">
        <v>1</v>
      </c>
      <c r="S12" s="103">
        <v>1</v>
      </c>
      <c r="T12" s="103"/>
      <c r="U12" s="103"/>
      <c r="V12" s="103">
        <v>2</v>
      </c>
      <c r="W12" s="21"/>
    </row>
    <row r="13" spans="1:23" ht="15">
      <c r="A13" s="98">
        <v>3</v>
      </c>
      <c r="B13" s="99">
        <v>170101170013</v>
      </c>
      <c r="C13" s="10">
        <v>32</v>
      </c>
      <c r="D13" s="10"/>
      <c r="E13" s="10">
        <v>35</v>
      </c>
      <c r="F13" s="32"/>
      <c r="G13" s="25" t="s">
        <v>9</v>
      </c>
      <c r="H13" s="85">
        <v>3</v>
      </c>
      <c r="I13" s="102">
        <v>1</v>
      </c>
      <c r="J13" s="103"/>
      <c r="K13" s="103">
        <v>1</v>
      </c>
      <c r="L13" s="103"/>
      <c r="M13" s="103"/>
      <c r="N13" s="103"/>
      <c r="O13" s="103"/>
      <c r="P13" s="103"/>
      <c r="Q13" s="103">
        <v>2</v>
      </c>
      <c r="R13" s="103">
        <v>1</v>
      </c>
      <c r="S13" s="103">
        <v>1</v>
      </c>
      <c r="T13" s="103"/>
      <c r="U13" s="103"/>
      <c r="V13" s="103">
        <v>3</v>
      </c>
      <c r="W13" s="21"/>
    </row>
    <row r="14" spans="1:23" ht="15">
      <c r="A14" s="98">
        <v>4</v>
      </c>
      <c r="B14" s="99">
        <v>170101170014</v>
      </c>
      <c r="C14" s="10">
        <v>39</v>
      </c>
      <c r="D14" s="10"/>
      <c r="E14" s="10">
        <v>38</v>
      </c>
      <c r="F14" s="32"/>
      <c r="G14" s="26" t="s">
        <v>45</v>
      </c>
      <c r="H14" s="20">
        <f>AVERAGE(H11:H13)</f>
        <v>3</v>
      </c>
      <c r="I14" s="20">
        <f aca="true" t="shared" si="0" ref="I14:V14">AVERAGE(I11:I13)</f>
        <v>1.3333333333333333</v>
      </c>
      <c r="J14" s="20"/>
      <c r="K14" s="20">
        <f t="shared" si="0"/>
        <v>1</v>
      </c>
      <c r="L14" s="20">
        <f t="shared" si="0"/>
        <v>1</v>
      </c>
      <c r="M14" s="20">
        <f t="shared" si="0"/>
        <v>3</v>
      </c>
      <c r="N14" s="20">
        <f t="shared" si="0"/>
        <v>3</v>
      </c>
      <c r="O14" s="20">
        <f t="shared" si="0"/>
        <v>3</v>
      </c>
      <c r="P14" s="20"/>
      <c r="Q14" s="20">
        <f t="shared" si="0"/>
        <v>2</v>
      </c>
      <c r="R14" s="20">
        <f t="shared" si="0"/>
        <v>1</v>
      </c>
      <c r="S14" s="20">
        <f t="shared" si="0"/>
        <v>1</v>
      </c>
      <c r="T14" s="20">
        <f t="shared" si="0"/>
        <v>1</v>
      </c>
      <c r="U14" s="20">
        <f t="shared" si="0"/>
        <v>1</v>
      </c>
      <c r="V14" s="20">
        <f t="shared" si="0"/>
        <v>2.3333333333333335</v>
      </c>
      <c r="W14" s="21"/>
    </row>
    <row r="15" spans="1:23" ht="15">
      <c r="A15" s="98">
        <v>5</v>
      </c>
      <c r="B15" s="99">
        <v>170101170015</v>
      </c>
      <c r="C15" s="10">
        <v>39</v>
      </c>
      <c r="D15" s="10"/>
      <c r="E15" s="10">
        <v>45</v>
      </c>
      <c r="F15" s="32"/>
      <c r="G15" s="51" t="s">
        <v>47</v>
      </c>
      <c r="H15" s="69">
        <f>($H$7*H14)/100</f>
        <v>2.4507042253521125</v>
      </c>
      <c r="I15" s="69">
        <f aca="true" t="shared" si="1" ref="I15:V15">($H$7*I14)/100</f>
        <v>1.0892018779342723</v>
      </c>
      <c r="J15" s="69"/>
      <c r="K15" s="69">
        <f t="shared" si="1"/>
        <v>0.8169014084507041</v>
      </c>
      <c r="L15" s="69">
        <f t="shared" si="1"/>
        <v>0.8169014084507041</v>
      </c>
      <c r="M15" s="69">
        <f t="shared" si="1"/>
        <v>2.4507042253521125</v>
      </c>
      <c r="N15" s="69">
        <f t="shared" si="1"/>
        <v>2.4507042253521125</v>
      </c>
      <c r="O15" s="69">
        <f t="shared" si="1"/>
        <v>2.4507042253521125</v>
      </c>
      <c r="P15" s="69"/>
      <c r="Q15" s="69">
        <f t="shared" si="1"/>
        <v>1.6338028169014083</v>
      </c>
      <c r="R15" s="69">
        <f t="shared" si="1"/>
        <v>0.8169014084507041</v>
      </c>
      <c r="S15" s="69">
        <f t="shared" si="1"/>
        <v>0.8169014084507041</v>
      </c>
      <c r="T15" s="69">
        <f t="shared" si="1"/>
        <v>0.8169014084507041</v>
      </c>
      <c r="U15" s="69">
        <f t="shared" si="1"/>
        <v>0.8169014084507041</v>
      </c>
      <c r="V15" s="69">
        <f t="shared" si="1"/>
        <v>1.9061032863849767</v>
      </c>
      <c r="W15" s="21"/>
    </row>
    <row r="16" spans="1:23" ht="14.25">
      <c r="A16" s="98">
        <v>6</v>
      </c>
      <c r="B16" s="99">
        <v>170101170016</v>
      </c>
      <c r="C16" s="10">
        <v>30</v>
      </c>
      <c r="D16" s="10"/>
      <c r="E16" s="10">
        <v>28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98">
        <v>7</v>
      </c>
      <c r="B17" s="99">
        <v>170101170019</v>
      </c>
      <c r="C17" s="10">
        <v>32</v>
      </c>
      <c r="D17" s="10"/>
      <c r="E17" s="10">
        <v>32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98">
        <v>8</v>
      </c>
      <c r="B18" s="99">
        <v>170101170020</v>
      </c>
      <c r="C18" s="10">
        <v>35</v>
      </c>
      <c r="D18" s="10"/>
      <c r="E18" s="10">
        <v>40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98">
        <v>9</v>
      </c>
      <c r="B19" s="99">
        <v>170101170021</v>
      </c>
      <c r="C19" s="10">
        <v>20</v>
      </c>
      <c r="D19" s="10"/>
      <c r="E19" s="10">
        <v>13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98">
        <v>10</v>
      </c>
      <c r="B20" s="99">
        <v>170101170023</v>
      </c>
      <c r="C20" s="10">
        <v>40</v>
      </c>
      <c r="D20" s="10"/>
      <c r="E20" s="10">
        <v>40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98">
        <v>11</v>
      </c>
      <c r="B21" s="99">
        <v>170101170024</v>
      </c>
      <c r="C21" s="10">
        <v>30</v>
      </c>
      <c r="D21" s="10"/>
      <c r="E21" s="10">
        <v>29</v>
      </c>
      <c r="F21" s="33"/>
      <c r="G21" s="4"/>
      <c r="H21" s="90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98">
        <v>12</v>
      </c>
      <c r="B22" s="99">
        <v>170101170025</v>
      </c>
      <c r="C22" s="10">
        <v>45</v>
      </c>
      <c r="D22" s="10"/>
      <c r="E22" s="10">
        <v>38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98">
        <v>13</v>
      </c>
      <c r="B23" s="99">
        <v>170101170027</v>
      </c>
      <c r="C23" s="10">
        <v>30</v>
      </c>
      <c r="D23" s="10"/>
      <c r="E23" s="10">
        <v>31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98">
        <v>14</v>
      </c>
      <c r="B24" s="99">
        <v>170101170029</v>
      </c>
      <c r="C24" s="10">
        <v>32</v>
      </c>
      <c r="D24" s="10"/>
      <c r="E24" s="10">
        <v>28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98">
        <v>15</v>
      </c>
      <c r="B25" s="99">
        <v>170101170030</v>
      </c>
      <c r="C25" s="15">
        <v>32</v>
      </c>
      <c r="D25" s="15"/>
      <c r="E25" s="15">
        <v>31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98">
        <v>16</v>
      </c>
      <c r="B26" s="99">
        <v>170101170031</v>
      </c>
      <c r="C26" s="10">
        <v>32</v>
      </c>
      <c r="D26" s="10"/>
      <c r="E26" s="10">
        <v>33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98">
        <v>17</v>
      </c>
      <c r="B27" s="99">
        <v>170101170033</v>
      </c>
      <c r="C27" s="10">
        <v>34</v>
      </c>
      <c r="D27" s="10"/>
      <c r="E27" s="10">
        <v>40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98">
        <v>18</v>
      </c>
      <c r="B28" s="99">
        <v>170101170034</v>
      </c>
      <c r="C28" s="10">
        <v>26</v>
      </c>
      <c r="D28" s="10"/>
      <c r="E28" s="10">
        <v>22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98">
        <v>19</v>
      </c>
      <c r="B29" s="99">
        <v>170101170035</v>
      </c>
      <c r="C29" s="10">
        <v>26</v>
      </c>
      <c r="D29" s="10"/>
      <c r="E29" s="10">
        <v>30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98">
        <v>20</v>
      </c>
      <c r="B30" s="99">
        <v>170101170036</v>
      </c>
      <c r="C30" s="10">
        <v>38</v>
      </c>
      <c r="D30" s="10"/>
      <c r="E30" s="10">
        <v>32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98">
        <v>21</v>
      </c>
      <c r="B31" s="99">
        <v>170101170037</v>
      </c>
      <c r="C31" s="10">
        <v>30</v>
      </c>
      <c r="D31" s="10"/>
      <c r="E31" s="10">
        <v>36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98">
        <v>22</v>
      </c>
      <c r="B32" s="99">
        <v>170101170038</v>
      </c>
      <c r="C32" s="10">
        <v>30</v>
      </c>
      <c r="D32" s="10"/>
      <c r="E32" s="10">
        <v>32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98">
        <v>23</v>
      </c>
      <c r="B33" s="99">
        <v>170101170040</v>
      </c>
      <c r="C33" s="10">
        <v>38</v>
      </c>
      <c r="D33" s="10"/>
      <c r="E33" s="10">
        <v>38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98">
        <v>24</v>
      </c>
      <c r="B34" s="99">
        <v>170101170041</v>
      </c>
      <c r="C34" s="10">
        <v>38</v>
      </c>
      <c r="D34" s="10"/>
      <c r="E34" s="10">
        <v>44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98">
        <v>25</v>
      </c>
      <c r="B35" s="99">
        <v>170101170046</v>
      </c>
      <c r="C35" s="10">
        <v>27</v>
      </c>
      <c r="D35" s="10"/>
      <c r="E35" s="10">
        <v>33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98">
        <v>26</v>
      </c>
      <c r="B36" s="104">
        <v>170101170047</v>
      </c>
      <c r="C36" s="10">
        <v>40</v>
      </c>
      <c r="D36" s="10"/>
      <c r="E36" s="10">
        <v>31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98">
        <v>27</v>
      </c>
      <c r="B37" s="104">
        <v>170101170048</v>
      </c>
      <c r="C37" s="10">
        <v>31</v>
      </c>
      <c r="D37" s="10"/>
      <c r="E37" s="10">
        <v>34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98">
        <v>28</v>
      </c>
      <c r="B38" s="105">
        <v>170101170049</v>
      </c>
      <c r="C38" s="10">
        <v>26</v>
      </c>
      <c r="D38" s="10"/>
      <c r="E38" s="10">
        <v>33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98">
        <v>29</v>
      </c>
      <c r="B39" s="105">
        <v>170101170050</v>
      </c>
      <c r="C39" s="10">
        <v>32</v>
      </c>
      <c r="D39" s="10"/>
      <c r="E39" s="10">
        <v>35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98">
        <v>30</v>
      </c>
      <c r="B40" s="105">
        <v>170101170051</v>
      </c>
      <c r="C40" s="10">
        <v>28</v>
      </c>
      <c r="D40" s="10"/>
      <c r="E40" s="10">
        <v>34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98">
        <v>31</v>
      </c>
      <c r="B41" s="105">
        <v>170101170054</v>
      </c>
      <c r="C41" s="10">
        <v>40</v>
      </c>
      <c r="D41" s="10"/>
      <c r="E41" s="10">
        <v>0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98">
        <v>32</v>
      </c>
      <c r="B42" s="105">
        <v>170101170055</v>
      </c>
      <c r="C42" s="10">
        <v>48</v>
      </c>
      <c r="D42" s="10"/>
      <c r="E42" s="10">
        <v>44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98">
        <v>33</v>
      </c>
      <c r="B43" s="105">
        <v>170101170056</v>
      </c>
      <c r="C43" s="10">
        <v>44</v>
      </c>
      <c r="D43" s="10"/>
      <c r="E43" s="10">
        <v>43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98">
        <v>34</v>
      </c>
      <c r="B44" s="105">
        <v>170101170057</v>
      </c>
      <c r="C44" s="10">
        <v>42</v>
      </c>
      <c r="D44" s="10"/>
      <c r="E44" s="10">
        <v>44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98">
        <v>35</v>
      </c>
      <c r="B45" s="105">
        <v>170101170058</v>
      </c>
      <c r="C45" s="10">
        <v>41</v>
      </c>
      <c r="D45" s="10"/>
      <c r="E45" s="10">
        <v>39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98">
        <v>36</v>
      </c>
      <c r="B46" s="105">
        <v>170101170060</v>
      </c>
      <c r="C46" s="10">
        <v>37</v>
      </c>
      <c r="D46" s="10"/>
      <c r="E46" s="10">
        <v>27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98">
        <v>37</v>
      </c>
      <c r="B47" s="105">
        <v>170101170061</v>
      </c>
      <c r="C47" s="10">
        <v>14</v>
      </c>
      <c r="D47" s="10"/>
      <c r="E47" s="10">
        <v>24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98">
        <v>38</v>
      </c>
      <c r="B48" s="105">
        <v>170101170063</v>
      </c>
      <c r="C48" s="10">
        <v>46</v>
      </c>
      <c r="D48" s="10"/>
      <c r="E48" s="10">
        <v>47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98">
        <v>39</v>
      </c>
      <c r="B49" s="105">
        <v>170101170064</v>
      </c>
      <c r="C49" s="10">
        <v>32</v>
      </c>
      <c r="D49" s="10"/>
      <c r="E49" s="10">
        <v>36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98">
        <v>40</v>
      </c>
      <c r="B50" s="105">
        <v>170101170066</v>
      </c>
      <c r="C50" s="10">
        <v>32</v>
      </c>
      <c r="D50" s="10"/>
      <c r="E50" s="10">
        <v>31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98">
        <v>41</v>
      </c>
      <c r="B51" s="105">
        <v>170101170067</v>
      </c>
      <c r="C51" s="10">
        <v>49</v>
      </c>
      <c r="D51" s="10"/>
      <c r="E51" s="10">
        <v>47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98">
        <v>42</v>
      </c>
      <c r="B52" s="105">
        <v>170101170068</v>
      </c>
      <c r="C52" s="15">
        <v>30</v>
      </c>
      <c r="D52" s="15"/>
      <c r="E52" s="15">
        <v>35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98">
        <v>43</v>
      </c>
      <c r="B53" s="105">
        <v>170101170069</v>
      </c>
      <c r="C53" s="15">
        <v>31</v>
      </c>
      <c r="D53" s="15"/>
      <c r="E53" s="15">
        <v>39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98">
        <v>44</v>
      </c>
      <c r="B54" s="105">
        <v>170101170071</v>
      </c>
      <c r="C54" s="10">
        <v>44</v>
      </c>
      <c r="D54" s="10"/>
      <c r="E54" s="10">
        <v>41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98">
        <v>45</v>
      </c>
      <c r="B55" s="105">
        <v>170101170072</v>
      </c>
      <c r="C55" s="10">
        <v>30</v>
      </c>
      <c r="D55" s="10"/>
      <c r="E55" s="10">
        <v>36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98">
        <v>46</v>
      </c>
      <c r="B56" s="105">
        <v>170101170073</v>
      </c>
      <c r="C56" s="10">
        <v>32</v>
      </c>
      <c r="D56" s="10"/>
      <c r="E56" s="10">
        <v>40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98">
        <v>47</v>
      </c>
      <c r="B57" s="105">
        <v>170101170074</v>
      </c>
      <c r="C57" s="10">
        <v>34</v>
      </c>
      <c r="D57" s="10"/>
      <c r="E57" s="10">
        <v>35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98">
        <v>48</v>
      </c>
      <c r="B58" s="105">
        <v>170101170076</v>
      </c>
      <c r="C58" s="10">
        <v>46</v>
      </c>
      <c r="D58" s="10"/>
      <c r="E58" s="10">
        <v>44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98">
        <v>49</v>
      </c>
      <c r="B59" s="105">
        <v>170101170079</v>
      </c>
      <c r="C59" s="10">
        <v>33</v>
      </c>
      <c r="D59" s="10"/>
      <c r="E59" s="10">
        <v>31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98">
        <v>50</v>
      </c>
      <c r="B60" s="105">
        <v>170101170080</v>
      </c>
      <c r="C60" s="10">
        <v>32</v>
      </c>
      <c r="D60" s="10"/>
      <c r="E60" s="10">
        <v>42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98">
        <v>51</v>
      </c>
      <c r="B61" s="105">
        <v>170101170081</v>
      </c>
      <c r="C61" s="10">
        <v>38</v>
      </c>
      <c r="D61" s="10"/>
      <c r="E61" s="10">
        <v>42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98">
        <v>52</v>
      </c>
      <c r="B62" s="105">
        <v>170101170082</v>
      </c>
      <c r="C62" s="10">
        <v>28</v>
      </c>
      <c r="D62" s="10"/>
      <c r="E62" s="10">
        <v>30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98">
        <v>53</v>
      </c>
      <c r="B63" s="104">
        <v>170101170083</v>
      </c>
      <c r="C63" s="10">
        <v>27</v>
      </c>
      <c r="D63" s="10"/>
      <c r="E63" s="10">
        <v>27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98">
        <v>54</v>
      </c>
      <c r="B64" s="104">
        <v>170101170084</v>
      </c>
      <c r="C64" s="10">
        <v>47</v>
      </c>
      <c r="D64" s="10"/>
      <c r="E64" s="10">
        <v>46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98">
        <v>55</v>
      </c>
      <c r="B65" s="104">
        <v>170101170085</v>
      </c>
      <c r="C65" s="10">
        <v>30</v>
      </c>
      <c r="D65" s="10"/>
      <c r="E65" s="10">
        <v>33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98">
        <v>56</v>
      </c>
      <c r="B66" s="104">
        <v>170101170088</v>
      </c>
      <c r="C66" s="10">
        <v>28</v>
      </c>
      <c r="D66" s="10"/>
      <c r="E66" s="10">
        <v>28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98">
        <v>57</v>
      </c>
      <c r="B67" s="104">
        <v>170101170089</v>
      </c>
      <c r="C67" s="10">
        <v>27</v>
      </c>
      <c r="D67" s="10"/>
      <c r="E67" s="10">
        <v>30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98">
        <v>58</v>
      </c>
      <c r="B68" s="104">
        <v>170101170090</v>
      </c>
      <c r="C68" s="10">
        <v>30</v>
      </c>
      <c r="D68" s="10"/>
      <c r="E68" s="10">
        <v>15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98">
        <v>59</v>
      </c>
      <c r="B69" s="104">
        <v>170101170091</v>
      </c>
      <c r="C69" s="10">
        <v>23</v>
      </c>
      <c r="D69" s="10"/>
      <c r="E69" s="10">
        <v>30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98">
        <v>60</v>
      </c>
      <c r="B70" s="104">
        <v>170101170092</v>
      </c>
      <c r="C70" s="10">
        <v>28</v>
      </c>
      <c r="D70" s="10"/>
      <c r="E70" s="10">
        <v>36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98">
        <v>61</v>
      </c>
      <c r="B71" s="104">
        <v>170101170094</v>
      </c>
      <c r="C71" s="10">
        <v>27</v>
      </c>
      <c r="D71" s="10"/>
      <c r="E71" s="10">
        <v>34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98">
        <v>62</v>
      </c>
      <c r="B72" s="104">
        <v>170101170096</v>
      </c>
      <c r="C72" s="10">
        <v>30</v>
      </c>
      <c r="D72" s="10"/>
      <c r="E72" s="10">
        <v>31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98">
        <v>63</v>
      </c>
      <c r="B73" s="104">
        <v>170101170098</v>
      </c>
      <c r="C73" s="10">
        <v>27</v>
      </c>
      <c r="D73" s="10"/>
      <c r="E73" s="10">
        <v>28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98">
        <v>64</v>
      </c>
      <c r="B74" s="104">
        <v>170101170099</v>
      </c>
      <c r="C74" s="10">
        <v>30</v>
      </c>
      <c r="D74" s="10"/>
      <c r="E74" s="10">
        <v>31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98">
        <v>65</v>
      </c>
      <c r="B75" s="104">
        <v>170101170100</v>
      </c>
      <c r="C75" s="10">
        <v>27</v>
      </c>
      <c r="D75" s="10"/>
      <c r="E75" s="10">
        <v>29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98">
        <v>66</v>
      </c>
      <c r="B76" s="104">
        <v>170101170101</v>
      </c>
      <c r="C76" s="10">
        <v>38</v>
      </c>
      <c r="D76" s="10"/>
      <c r="E76" s="10">
        <v>44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98">
        <v>67</v>
      </c>
      <c r="B77" s="104">
        <v>170101170102</v>
      </c>
      <c r="C77" s="10">
        <v>29</v>
      </c>
      <c r="D77" s="10"/>
      <c r="E77" s="10">
        <v>19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98">
        <v>68</v>
      </c>
      <c r="B78" s="104">
        <v>170101170103</v>
      </c>
      <c r="C78" s="10">
        <v>17</v>
      </c>
      <c r="D78" s="10"/>
      <c r="E78" s="10">
        <v>25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98">
        <v>69</v>
      </c>
      <c r="B79" s="104">
        <v>170101170104</v>
      </c>
      <c r="C79" s="10">
        <v>34</v>
      </c>
      <c r="D79" s="10"/>
      <c r="E79" s="10">
        <v>35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98">
        <v>70</v>
      </c>
      <c r="B80" s="104">
        <v>170101170105</v>
      </c>
      <c r="C80" s="15">
        <v>42</v>
      </c>
      <c r="D80" s="15"/>
      <c r="E80" s="15">
        <v>46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98">
        <v>71</v>
      </c>
      <c r="B81" s="104">
        <v>170101170108</v>
      </c>
      <c r="C81" s="15">
        <v>46</v>
      </c>
      <c r="D81" s="15"/>
      <c r="E81" s="15">
        <v>43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3"/>
  <sheetViews>
    <sheetView zoomScale="69" zoomScaleNormal="69" zoomScalePageLayoutView="0" workbookViewId="0" topLeftCell="F4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108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109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110</v>
      </c>
      <c r="B5" s="125"/>
      <c r="C5" s="125"/>
      <c r="D5" s="125"/>
      <c r="E5" s="126"/>
      <c r="F5" s="93"/>
      <c r="G5" s="41" t="s">
        <v>32</v>
      </c>
      <c r="H5" s="63">
        <f>D12</f>
        <v>78.87323943661971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84.50704225352112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81.69014084507042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170101170007</v>
      </c>
      <c r="C11" s="10">
        <v>23</v>
      </c>
      <c r="D11" s="10">
        <f>COUNTIF(C11:C81,"&gt;="&amp;D10)</f>
        <v>56</v>
      </c>
      <c r="E11" s="10">
        <v>20</v>
      </c>
      <c r="F11" s="31">
        <f>COUNTIF(E11:E81,"&gt;="&amp;F10)</f>
        <v>60</v>
      </c>
      <c r="G11" s="25" t="s">
        <v>6</v>
      </c>
      <c r="H11" s="83">
        <v>3</v>
      </c>
      <c r="I11" s="100">
        <v>2</v>
      </c>
      <c r="J11" s="101">
        <v>2</v>
      </c>
      <c r="L11" s="101">
        <v>2</v>
      </c>
      <c r="M11" s="101">
        <v>3</v>
      </c>
      <c r="N11" s="101"/>
      <c r="O11" s="101">
        <v>1</v>
      </c>
      <c r="P11" s="101">
        <v>2</v>
      </c>
      <c r="Q11" s="101"/>
      <c r="R11" s="101">
        <v>3</v>
      </c>
      <c r="S11" s="101">
        <v>3</v>
      </c>
      <c r="T11" s="101">
        <v>1</v>
      </c>
      <c r="U11" s="101">
        <v>1</v>
      </c>
      <c r="V11" s="101">
        <v>3</v>
      </c>
      <c r="W11" s="21"/>
    </row>
    <row r="12" spans="1:23" ht="24.75" customHeight="1">
      <c r="A12" s="98">
        <v>2</v>
      </c>
      <c r="B12" s="99">
        <v>170101170011</v>
      </c>
      <c r="C12" s="10">
        <v>12</v>
      </c>
      <c r="D12" s="63">
        <f>(D11/71)*100</f>
        <v>78.87323943661971</v>
      </c>
      <c r="E12" s="10">
        <v>13</v>
      </c>
      <c r="F12" s="64">
        <f>(F11/71)*100</f>
        <v>84.50704225352112</v>
      </c>
      <c r="G12" s="25" t="s">
        <v>7</v>
      </c>
      <c r="H12" s="85">
        <v>3</v>
      </c>
      <c r="I12" s="102">
        <v>2</v>
      </c>
      <c r="J12" s="103">
        <v>2</v>
      </c>
      <c r="K12" s="101"/>
      <c r="L12" s="103">
        <v>2</v>
      </c>
      <c r="M12" s="103">
        <v>3</v>
      </c>
      <c r="N12" s="103"/>
      <c r="O12" s="103">
        <v>1</v>
      </c>
      <c r="P12" s="103">
        <v>2</v>
      </c>
      <c r="Q12" s="103"/>
      <c r="R12" s="103">
        <v>3</v>
      </c>
      <c r="S12" s="103">
        <v>3</v>
      </c>
      <c r="T12" s="103"/>
      <c r="U12" s="103"/>
      <c r="V12" s="103">
        <v>3</v>
      </c>
      <c r="W12" s="21"/>
    </row>
    <row r="13" spans="1:23" ht="24.75" customHeight="1">
      <c r="A13" s="98">
        <v>3</v>
      </c>
      <c r="B13" s="99">
        <v>170101170013</v>
      </c>
      <c r="C13" s="10">
        <v>32</v>
      </c>
      <c r="D13" s="10"/>
      <c r="E13" s="10">
        <v>35</v>
      </c>
      <c r="F13" s="32"/>
      <c r="G13" s="25" t="s">
        <v>9</v>
      </c>
      <c r="H13" s="85">
        <v>3</v>
      </c>
      <c r="I13" s="102">
        <v>2</v>
      </c>
      <c r="J13" s="103">
        <v>2</v>
      </c>
      <c r="K13" s="103"/>
      <c r="L13" s="103">
        <v>2</v>
      </c>
      <c r="M13" s="103">
        <v>3</v>
      </c>
      <c r="N13" s="103"/>
      <c r="O13" s="103">
        <v>1</v>
      </c>
      <c r="P13" s="103">
        <v>2</v>
      </c>
      <c r="Q13" s="103"/>
      <c r="R13" s="103">
        <v>3</v>
      </c>
      <c r="S13" s="103">
        <v>3</v>
      </c>
      <c r="T13" s="103"/>
      <c r="U13" s="103"/>
      <c r="V13" s="103">
        <v>3</v>
      </c>
      <c r="W13" s="21"/>
    </row>
    <row r="14" spans="1:23" ht="35.25" customHeight="1">
      <c r="A14" s="98">
        <v>4</v>
      </c>
      <c r="B14" s="99">
        <v>170101170014</v>
      </c>
      <c r="C14" s="10">
        <v>39</v>
      </c>
      <c r="D14" s="10"/>
      <c r="E14" s="10">
        <v>38</v>
      </c>
      <c r="F14" s="32"/>
      <c r="G14" s="26" t="s">
        <v>45</v>
      </c>
      <c r="H14" s="20">
        <f>AVERAGE(H11:H13)</f>
        <v>3</v>
      </c>
      <c r="I14" s="20">
        <f aca="true" t="shared" si="0" ref="I14:V14">AVERAGE(I11:I13)</f>
        <v>2</v>
      </c>
      <c r="J14" s="20">
        <f t="shared" si="0"/>
        <v>2</v>
      </c>
      <c r="K14" s="20"/>
      <c r="L14" s="20">
        <f t="shared" si="0"/>
        <v>2</v>
      </c>
      <c r="M14" s="20">
        <f t="shared" si="0"/>
        <v>3</v>
      </c>
      <c r="N14" s="20"/>
      <c r="O14" s="20">
        <f>AVERAGE(O11:O13)</f>
        <v>1</v>
      </c>
      <c r="P14" s="20">
        <f t="shared" si="0"/>
        <v>2</v>
      </c>
      <c r="Q14" s="20"/>
      <c r="R14" s="20">
        <f t="shared" si="0"/>
        <v>3</v>
      </c>
      <c r="S14" s="20">
        <f t="shared" si="0"/>
        <v>3</v>
      </c>
      <c r="T14" s="20">
        <f t="shared" si="0"/>
        <v>1</v>
      </c>
      <c r="U14" s="20">
        <f t="shared" si="0"/>
        <v>1</v>
      </c>
      <c r="V14" s="20">
        <f t="shared" si="0"/>
        <v>3</v>
      </c>
      <c r="W14" s="21"/>
    </row>
    <row r="15" spans="1:23" ht="37.5" customHeight="1">
      <c r="A15" s="98">
        <v>5</v>
      </c>
      <c r="B15" s="99">
        <v>170101170015</v>
      </c>
      <c r="C15" s="10">
        <v>39</v>
      </c>
      <c r="D15" s="10"/>
      <c r="E15" s="10">
        <v>45</v>
      </c>
      <c r="F15" s="32"/>
      <c r="G15" s="51" t="s">
        <v>47</v>
      </c>
      <c r="H15" s="69">
        <f>($H$7*H14)/100</f>
        <v>2.4507042253521125</v>
      </c>
      <c r="I15" s="69">
        <f aca="true" t="shared" si="1" ref="I15:V15">($H$7*I14)/100</f>
        <v>1.6338028169014083</v>
      </c>
      <c r="J15" s="69">
        <f t="shared" si="1"/>
        <v>1.6338028169014083</v>
      </c>
      <c r="K15" s="69"/>
      <c r="L15" s="69">
        <f t="shared" si="1"/>
        <v>1.6338028169014083</v>
      </c>
      <c r="M15" s="69">
        <f t="shared" si="1"/>
        <v>2.4507042253521125</v>
      </c>
      <c r="N15" s="69"/>
      <c r="O15" s="69">
        <f t="shared" si="1"/>
        <v>0.8169014084507041</v>
      </c>
      <c r="P15" s="69">
        <f t="shared" si="1"/>
        <v>1.6338028169014083</v>
      </c>
      <c r="Q15" s="69"/>
      <c r="R15" s="69">
        <f t="shared" si="1"/>
        <v>2.4507042253521125</v>
      </c>
      <c r="S15" s="69">
        <f t="shared" si="1"/>
        <v>2.4507042253521125</v>
      </c>
      <c r="T15" s="69">
        <f t="shared" si="1"/>
        <v>0.8169014084507041</v>
      </c>
      <c r="U15" s="69">
        <f t="shared" si="1"/>
        <v>0.8169014084507041</v>
      </c>
      <c r="V15" s="69">
        <f t="shared" si="1"/>
        <v>2.4507042253521125</v>
      </c>
      <c r="W15" s="21"/>
    </row>
    <row r="16" spans="1:22" ht="24.75" customHeight="1">
      <c r="A16" s="98">
        <v>6</v>
      </c>
      <c r="B16" s="99">
        <v>170101170016</v>
      </c>
      <c r="C16" s="10">
        <v>30</v>
      </c>
      <c r="D16" s="10"/>
      <c r="E16" s="10">
        <v>28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98">
        <v>7</v>
      </c>
      <c r="B17" s="99">
        <v>170101170019</v>
      </c>
      <c r="C17" s="10">
        <v>32</v>
      </c>
      <c r="D17" s="10"/>
      <c r="E17" s="10">
        <v>32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98">
        <v>8</v>
      </c>
      <c r="B18" s="99">
        <v>170101170020</v>
      </c>
      <c r="C18" s="10">
        <v>35</v>
      </c>
      <c r="D18" s="10"/>
      <c r="E18" s="10">
        <v>40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98">
        <v>9</v>
      </c>
      <c r="B19" s="99">
        <v>170101170021</v>
      </c>
      <c r="C19" s="10">
        <v>20</v>
      </c>
      <c r="D19" s="10"/>
      <c r="E19" s="10">
        <v>13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98">
        <v>10</v>
      </c>
      <c r="B20" s="99">
        <v>170101170023</v>
      </c>
      <c r="C20" s="10">
        <v>40</v>
      </c>
      <c r="D20" s="10"/>
      <c r="E20" s="10">
        <v>40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98">
        <v>11</v>
      </c>
      <c r="B21" s="99">
        <v>170101170024</v>
      </c>
      <c r="C21" s="10">
        <v>30</v>
      </c>
      <c r="D21" s="10"/>
      <c r="E21" s="10">
        <v>29</v>
      </c>
      <c r="F21" s="33"/>
      <c r="H21" s="90"/>
      <c r="I21" s="121"/>
      <c r="J21" s="121"/>
      <c r="M21" s="36"/>
      <c r="N21" s="36"/>
      <c r="O21" s="36"/>
      <c r="P21" s="36"/>
      <c r="Q21" s="36"/>
    </row>
    <row r="22" spans="1:17" ht="24.75" customHeight="1">
      <c r="A22" s="98">
        <v>12</v>
      </c>
      <c r="B22" s="99">
        <v>170101170025</v>
      </c>
      <c r="C22" s="10">
        <v>45</v>
      </c>
      <c r="D22" s="10"/>
      <c r="E22" s="10">
        <v>38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98">
        <v>13</v>
      </c>
      <c r="B23" s="99">
        <v>170101170027</v>
      </c>
      <c r="C23" s="10">
        <v>30</v>
      </c>
      <c r="D23" s="10"/>
      <c r="E23" s="10">
        <v>31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98">
        <v>14</v>
      </c>
      <c r="B24" s="99">
        <v>170101170029</v>
      </c>
      <c r="C24" s="10">
        <v>32</v>
      </c>
      <c r="D24" s="10"/>
      <c r="E24" s="10">
        <v>28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98">
        <v>15</v>
      </c>
      <c r="B25" s="99">
        <v>170101170030</v>
      </c>
      <c r="C25" s="15">
        <v>32</v>
      </c>
      <c r="D25" s="15"/>
      <c r="E25" s="15">
        <v>31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98">
        <v>16</v>
      </c>
      <c r="B26" s="99">
        <v>170101170031</v>
      </c>
      <c r="C26" s="10">
        <v>32</v>
      </c>
      <c r="D26" s="10"/>
      <c r="E26" s="10">
        <v>33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170101170033</v>
      </c>
      <c r="C27" s="10">
        <v>34</v>
      </c>
      <c r="D27" s="10"/>
      <c r="E27" s="10">
        <v>40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170101170034</v>
      </c>
      <c r="C28" s="10">
        <v>26</v>
      </c>
      <c r="D28" s="10"/>
      <c r="E28" s="10">
        <v>22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170101170035</v>
      </c>
      <c r="C29" s="10">
        <v>26</v>
      </c>
      <c r="D29" s="10"/>
      <c r="E29" s="10">
        <v>30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98">
        <v>20</v>
      </c>
      <c r="B30" s="99">
        <v>170101170036</v>
      </c>
      <c r="C30" s="10">
        <v>38</v>
      </c>
      <c r="D30" s="10"/>
      <c r="E30" s="10">
        <v>32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98">
        <v>21</v>
      </c>
      <c r="B31" s="99">
        <v>170101170037</v>
      </c>
      <c r="C31" s="10">
        <v>30</v>
      </c>
      <c r="D31" s="10"/>
      <c r="E31" s="10">
        <v>36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98">
        <v>22</v>
      </c>
      <c r="B32" s="99">
        <v>170101170038</v>
      </c>
      <c r="C32" s="10">
        <v>30</v>
      </c>
      <c r="D32" s="10"/>
      <c r="E32" s="10">
        <v>32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98">
        <v>23</v>
      </c>
      <c r="B33" s="99">
        <v>170101170040</v>
      </c>
      <c r="C33" s="10">
        <v>38</v>
      </c>
      <c r="D33" s="10"/>
      <c r="E33" s="10">
        <v>38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98">
        <v>24</v>
      </c>
      <c r="B34" s="99">
        <v>170101170041</v>
      </c>
      <c r="C34" s="10">
        <v>38</v>
      </c>
      <c r="D34" s="10"/>
      <c r="E34" s="10">
        <v>44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98">
        <v>25</v>
      </c>
      <c r="B35" s="99">
        <v>170101170046</v>
      </c>
      <c r="C35" s="10">
        <v>27</v>
      </c>
      <c r="D35" s="10"/>
      <c r="E35" s="10">
        <v>33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98">
        <v>26</v>
      </c>
      <c r="B36" s="104">
        <v>170101170047</v>
      </c>
      <c r="C36" s="10">
        <v>40</v>
      </c>
      <c r="D36" s="10"/>
      <c r="E36" s="10">
        <v>31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98">
        <v>27</v>
      </c>
      <c r="B37" s="104">
        <v>170101170048</v>
      </c>
      <c r="C37" s="10">
        <v>31</v>
      </c>
      <c r="D37" s="10"/>
      <c r="E37" s="10">
        <v>34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98">
        <v>28</v>
      </c>
      <c r="B38" s="105">
        <v>170101170049</v>
      </c>
      <c r="C38" s="10">
        <v>26</v>
      </c>
      <c r="D38" s="10"/>
      <c r="E38" s="10">
        <v>33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98">
        <v>29</v>
      </c>
      <c r="B39" s="105">
        <v>170101170050</v>
      </c>
      <c r="C39" s="10">
        <v>32</v>
      </c>
      <c r="D39" s="10"/>
      <c r="E39" s="10">
        <v>35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98">
        <v>30</v>
      </c>
      <c r="B40" s="105">
        <v>170101170051</v>
      </c>
      <c r="C40" s="10">
        <v>28</v>
      </c>
      <c r="D40" s="10"/>
      <c r="E40" s="10">
        <v>34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98">
        <v>31</v>
      </c>
      <c r="B41" s="105">
        <v>170101170054</v>
      </c>
      <c r="C41" s="10">
        <v>40</v>
      </c>
      <c r="D41" s="10"/>
      <c r="E41" s="10">
        <v>0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98">
        <v>32</v>
      </c>
      <c r="B42" s="105">
        <v>170101170055</v>
      </c>
      <c r="C42" s="10">
        <v>48</v>
      </c>
      <c r="D42" s="10"/>
      <c r="E42" s="10">
        <v>44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98">
        <v>33</v>
      </c>
      <c r="B43" s="105">
        <v>170101170056</v>
      </c>
      <c r="C43" s="10">
        <v>44</v>
      </c>
      <c r="D43" s="10"/>
      <c r="E43" s="10">
        <v>43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98">
        <v>34</v>
      </c>
      <c r="B44" s="105">
        <v>170101170057</v>
      </c>
      <c r="C44" s="10">
        <v>42</v>
      </c>
      <c r="D44" s="10"/>
      <c r="E44" s="10">
        <v>44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98">
        <v>35</v>
      </c>
      <c r="B45" s="105">
        <v>170101170058</v>
      </c>
      <c r="C45" s="10">
        <v>41</v>
      </c>
      <c r="D45" s="10"/>
      <c r="E45" s="10">
        <v>39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98">
        <v>36</v>
      </c>
      <c r="B46" s="105">
        <v>170101170060</v>
      </c>
      <c r="C46" s="10">
        <v>37</v>
      </c>
      <c r="D46" s="10"/>
      <c r="E46" s="10">
        <v>27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98">
        <v>37</v>
      </c>
      <c r="B47" s="105">
        <v>170101170061</v>
      </c>
      <c r="C47" s="10">
        <v>14</v>
      </c>
      <c r="D47" s="10"/>
      <c r="E47" s="10">
        <v>24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98">
        <v>38</v>
      </c>
      <c r="B48" s="105">
        <v>170101170063</v>
      </c>
      <c r="C48" s="10">
        <v>46</v>
      </c>
      <c r="D48" s="10"/>
      <c r="E48" s="10">
        <v>47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98">
        <v>39</v>
      </c>
      <c r="B49" s="105">
        <v>170101170064</v>
      </c>
      <c r="C49" s="10">
        <v>32</v>
      </c>
      <c r="D49" s="10"/>
      <c r="E49" s="10">
        <v>36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98">
        <v>40</v>
      </c>
      <c r="B50" s="105">
        <v>170101170066</v>
      </c>
      <c r="C50" s="10">
        <v>32</v>
      </c>
      <c r="D50" s="10"/>
      <c r="E50" s="10">
        <v>31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98">
        <v>41</v>
      </c>
      <c r="B51" s="105">
        <v>170101170067</v>
      </c>
      <c r="C51" s="10">
        <v>49</v>
      </c>
      <c r="D51" s="10"/>
      <c r="E51" s="10">
        <v>47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98">
        <v>42</v>
      </c>
      <c r="B52" s="105">
        <v>170101170068</v>
      </c>
      <c r="C52" s="15">
        <v>30</v>
      </c>
      <c r="D52" s="15"/>
      <c r="E52" s="15">
        <v>35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98">
        <v>43</v>
      </c>
      <c r="B53" s="105">
        <v>170101170069</v>
      </c>
      <c r="C53" s="15">
        <v>31</v>
      </c>
      <c r="D53" s="15"/>
      <c r="E53" s="15">
        <v>39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98">
        <v>44</v>
      </c>
      <c r="B54" s="105">
        <v>170101170071</v>
      </c>
      <c r="C54" s="10">
        <v>44</v>
      </c>
      <c r="D54" s="10"/>
      <c r="E54" s="10">
        <v>41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98">
        <v>45</v>
      </c>
      <c r="B55" s="105">
        <v>170101170072</v>
      </c>
      <c r="C55" s="10">
        <v>30</v>
      </c>
      <c r="D55" s="10"/>
      <c r="E55" s="10">
        <v>36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98">
        <v>46</v>
      </c>
      <c r="B56" s="105">
        <v>170101170073</v>
      </c>
      <c r="C56" s="10">
        <v>32</v>
      </c>
      <c r="D56" s="10"/>
      <c r="E56" s="10">
        <v>40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98">
        <v>47</v>
      </c>
      <c r="B57" s="105">
        <v>170101170074</v>
      </c>
      <c r="C57" s="10">
        <v>34</v>
      </c>
      <c r="D57" s="10"/>
      <c r="E57" s="10">
        <v>35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98">
        <v>48</v>
      </c>
      <c r="B58" s="105">
        <v>170101170076</v>
      </c>
      <c r="C58" s="10">
        <v>46</v>
      </c>
      <c r="D58" s="10"/>
      <c r="E58" s="10">
        <v>44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98">
        <v>49</v>
      </c>
      <c r="B59" s="105">
        <v>170101170079</v>
      </c>
      <c r="C59" s="10">
        <v>33</v>
      </c>
      <c r="D59" s="10"/>
      <c r="E59" s="10">
        <v>31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98">
        <v>50</v>
      </c>
      <c r="B60" s="105">
        <v>170101170080</v>
      </c>
      <c r="C60" s="10">
        <v>32</v>
      </c>
      <c r="D60" s="10"/>
      <c r="E60" s="10">
        <v>42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98">
        <v>51</v>
      </c>
      <c r="B61" s="105">
        <v>170101170081</v>
      </c>
      <c r="C61" s="10">
        <v>38</v>
      </c>
      <c r="D61" s="10"/>
      <c r="E61" s="10">
        <v>42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98">
        <v>52</v>
      </c>
      <c r="B62" s="105">
        <v>170101170082</v>
      </c>
      <c r="C62" s="10">
        <v>28</v>
      </c>
      <c r="D62" s="10"/>
      <c r="E62" s="10">
        <v>30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98">
        <v>53</v>
      </c>
      <c r="B63" s="104">
        <v>170101170083</v>
      </c>
      <c r="C63" s="10">
        <v>27</v>
      </c>
      <c r="D63" s="10"/>
      <c r="E63" s="10">
        <v>27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98">
        <v>54</v>
      </c>
      <c r="B64" s="104">
        <v>170101170084</v>
      </c>
      <c r="C64" s="10">
        <v>47</v>
      </c>
      <c r="D64" s="10"/>
      <c r="E64" s="10">
        <v>46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98">
        <v>55</v>
      </c>
      <c r="B65" s="104">
        <v>170101170085</v>
      </c>
      <c r="C65" s="10">
        <v>30</v>
      </c>
      <c r="D65" s="10"/>
      <c r="E65" s="10">
        <v>33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98">
        <v>56</v>
      </c>
      <c r="B66" s="104">
        <v>170101170088</v>
      </c>
      <c r="C66" s="10">
        <v>28</v>
      </c>
      <c r="D66" s="10"/>
      <c r="E66" s="10">
        <v>28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98">
        <v>57</v>
      </c>
      <c r="B67" s="104">
        <v>170101170089</v>
      </c>
      <c r="C67" s="10">
        <v>27</v>
      </c>
      <c r="D67" s="10"/>
      <c r="E67" s="10">
        <v>30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98">
        <v>58</v>
      </c>
      <c r="B68" s="104">
        <v>170101170090</v>
      </c>
      <c r="C68" s="10">
        <v>30</v>
      </c>
      <c r="D68" s="10"/>
      <c r="E68" s="10">
        <v>15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98">
        <v>59</v>
      </c>
      <c r="B69" s="104">
        <v>170101170091</v>
      </c>
      <c r="C69" s="10">
        <v>23</v>
      </c>
      <c r="D69" s="10"/>
      <c r="E69" s="10">
        <v>30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98">
        <v>60</v>
      </c>
      <c r="B70" s="104">
        <v>170101170092</v>
      </c>
      <c r="C70" s="10">
        <v>28</v>
      </c>
      <c r="D70" s="10"/>
      <c r="E70" s="10">
        <v>36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98">
        <v>61</v>
      </c>
      <c r="B71" s="104">
        <v>170101170094</v>
      </c>
      <c r="C71" s="10">
        <v>27</v>
      </c>
      <c r="D71" s="10"/>
      <c r="E71" s="10">
        <v>34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98">
        <v>62</v>
      </c>
      <c r="B72" s="104">
        <v>170101170096</v>
      </c>
      <c r="C72" s="10">
        <v>30</v>
      </c>
      <c r="D72" s="10"/>
      <c r="E72" s="10">
        <v>31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98">
        <v>63</v>
      </c>
      <c r="B73" s="104">
        <v>170101170098</v>
      </c>
      <c r="C73" s="10">
        <v>27</v>
      </c>
      <c r="D73" s="10"/>
      <c r="E73" s="10">
        <v>28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98">
        <v>64</v>
      </c>
      <c r="B74" s="104">
        <v>170101170099</v>
      </c>
      <c r="C74" s="10">
        <v>30</v>
      </c>
      <c r="D74" s="10"/>
      <c r="E74" s="10">
        <v>31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98">
        <v>65</v>
      </c>
      <c r="B75" s="104">
        <v>170101170100</v>
      </c>
      <c r="C75" s="10">
        <v>27</v>
      </c>
      <c r="D75" s="10"/>
      <c r="E75" s="10">
        <v>29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98">
        <v>66</v>
      </c>
      <c r="B76" s="104">
        <v>170101170101</v>
      </c>
      <c r="C76" s="10">
        <v>38</v>
      </c>
      <c r="D76" s="10"/>
      <c r="E76" s="10">
        <v>44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98">
        <v>67</v>
      </c>
      <c r="B77" s="104">
        <v>170101170102</v>
      </c>
      <c r="C77" s="10">
        <v>29</v>
      </c>
      <c r="D77" s="10"/>
      <c r="E77" s="10">
        <v>19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98">
        <v>68</v>
      </c>
      <c r="B78" s="104">
        <v>170101170103</v>
      </c>
      <c r="C78" s="10">
        <v>17</v>
      </c>
      <c r="D78" s="10"/>
      <c r="E78" s="10">
        <v>25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98">
        <v>69</v>
      </c>
      <c r="B79" s="104">
        <v>170101170104</v>
      </c>
      <c r="C79" s="10">
        <v>34</v>
      </c>
      <c r="D79" s="10"/>
      <c r="E79" s="10">
        <v>35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98">
        <v>70</v>
      </c>
      <c r="B80" s="104">
        <v>170101170105</v>
      </c>
      <c r="C80" s="15">
        <v>42</v>
      </c>
      <c r="D80" s="15"/>
      <c r="E80" s="15">
        <v>46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98">
        <v>71</v>
      </c>
      <c r="B81" s="104">
        <v>170101170108</v>
      </c>
      <c r="C81" s="15">
        <v>46</v>
      </c>
      <c r="D81" s="15"/>
      <c r="E81" s="15">
        <v>43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4.25">
      <c r="A82" s="11"/>
      <c r="B82" s="11"/>
      <c r="C82" s="11"/>
      <c r="D82" s="11"/>
      <c r="E82" s="11"/>
      <c r="F82" s="11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3" s="3" customFormat="1" ht="15">
      <c r="A83" s="11"/>
      <c r="B83" s="11"/>
      <c r="C83" s="19"/>
      <c r="D83" s="19"/>
      <c r="E83" s="19"/>
      <c r="F83" s="19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8"/>
      <c r="D85" s="18"/>
      <c r="E85" s="18"/>
      <c r="F85" s="18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3"/>
  <sheetViews>
    <sheetView zoomScale="76" zoomScaleNormal="76" zoomScalePageLayoutView="0" workbookViewId="0" topLeftCell="F5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4.25">
      <c r="A2" s="124" t="s">
        <v>0</v>
      </c>
      <c r="B2" s="125"/>
      <c r="C2" s="125"/>
      <c r="D2" s="125"/>
      <c r="E2" s="126"/>
      <c r="F2" s="93"/>
      <c r="G2" s="41" t="s">
        <v>38</v>
      </c>
      <c r="H2" s="42"/>
      <c r="I2" s="38"/>
    </row>
    <row r="3" spans="1:23" ht="43.5">
      <c r="A3" s="124" t="s">
        <v>111</v>
      </c>
      <c r="B3" s="125"/>
      <c r="C3" s="125"/>
      <c r="D3" s="125"/>
      <c r="E3" s="126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30" t="s">
        <v>99</v>
      </c>
      <c r="P3" s="131"/>
      <c r="Q3" s="131"/>
      <c r="R3" s="131"/>
      <c r="S3" s="131"/>
      <c r="T3" s="131"/>
      <c r="U3" s="131"/>
      <c r="V3" s="131"/>
      <c r="W3" s="132"/>
    </row>
    <row r="4" spans="1:23" ht="21">
      <c r="A4" s="124" t="s">
        <v>112</v>
      </c>
      <c r="B4" s="125"/>
      <c r="C4" s="125"/>
      <c r="D4" s="125"/>
      <c r="E4" s="126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33"/>
      <c r="P4" s="134"/>
      <c r="Q4" s="134"/>
      <c r="R4" s="134"/>
      <c r="S4" s="134"/>
      <c r="T4" s="134"/>
      <c r="U4" s="134"/>
      <c r="V4" s="134"/>
      <c r="W4" s="135"/>
    </row>
    <row r="5" spans="1:23" ht="21">
      <c r="A5" s="124" t="s">
        <v>113</v>
      </c>
      <c r="B5" s="125"/>
      <c r="C5" s="125"/>
      <c r="D5" s="125"/>
      <c r="E5" s="126"/>
      <c r="F5" s="93"/>
      <c r="G5" s="41" t="s">
        <v>32</v>
      </c>
      <c r="H5" s="63">
        <f>D12</f>
        <v>78.87323943661971</v>
      </c>
      <c r="I5" s="38"/>
      <c r="K5" s="47" t="s">
        <v>35</v>
      </c>
      <c r="L5" s="47">
        <v>2</v>
      </c>
      <c r="N5" s="66">
        <v>2</v>
      </c>
      <c r="O5" s="133"/>
      <c r="P5" s="134"/>
      <c r="Q5" s="134"/>
      <c r="R5" s="134"/>
      <c r="S5" s="134"/>
      <c r="T5" s="134"/>
      <c r="U5" s="134"/>
      <c r="V5" s="134"/>
      <c r="W5" s="135"/>
    </row>
    <row r="6" spans="2:23" ht="2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70.4225352112676</v>
      </c>
      <c r="I6" s="38"/>
      <c r="K6" s="48" t="s">
        <v>36</v>
      </c>
      <c r="L6" s="48">
        <v>1</v>
      </c>
      <c r="N6" s="67">
        <v>1</v>
      </c>
      <c r="O6" s="133"/>
      <c r="P6" s="134"/>
      <c r="Q6" s="134"/>
      <c r="R6" s="134"/>
      <c r="S6" s="134"/>
      <c r="T6" s="134"/>
      <c r="U6" s="134"/>
      <c r="V6" s="134"/>
      <c r="W6" s="135"/>
    </row>
    <row r="7" spans="2:23" ht="28.5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74.64788732394365</v>
      </c>
      <c r="I7" s="44">
        <v>0.6</v>
      </c>
      <c r="K7" s="49" t="s">
        <v>37</v>
      </c>
      <c r="L7" s="49">
        <v>0</v>
      </c>
      <c r="N7" s="68"/>
      <c r="O7" s="136"/>
      <c r="P7" s="137"/>
      <c r="Q7" s="137"/>
      <c r="R7" s="137"/>
      <c r="S7" s="137"/>
      <c r="T7" s="137"/>
      <c r="U7" s="137"/>
      <c r="V7" s="137"/>
      <c r="W7" s="138"/>
    </row>
    <row r="8" spans="2:9" ht="14.25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14.25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98">
        <v>1</v>
      </c>
      <c r="B11" s="99">
        <v>170101170007</v>
      </c>
      <c r="C11" s="10">
        <v>23</v>
      </c>
      <c r="D11" s="10">
        <f>COUNTIF(C11:C81,"&gt;="&amp;D10)</f>
        <v>56</v>
      </c>
      <c r="E11" s="10">
        <v>21</v>
      </c>
      <c r="F11" s="31">
        <f>COUNTIF(E11:E81,"&gt;="&amp;F10)</f>
        <v>50</v>
      </c>
      <c r="G11" s="25" t="s">
        <v>6</v>
      </c>
      <c r="H11" s="83">
        <v>3</v>
      </c>
      <c r="I11" s="100"/>
      <c r="J11" s="101">
        <v>3</v>
      </c>
      <c r="K11" s="1">
        <v>3</v>
      </c>
      <c r="L11" s="101"/>
      <c r="M11" s="101"/>
      <c r="N11" s="101"/>
      <c r="O11" s="101">
        <v>1</v>
      </c>
      <c r="P11" s="101">
        <v>1</v>
      </c>
      <c r="Q11" s="101"/>
      <c r="R11" s="101"/>
      <c r="S11" s="101"/>
      <c r="T11" s="101">
        <v>3</v>
      </c>
      <c r="U11" s="101"/>
      <c r="V11" s="101">
        <v>3</v>
      </c>
      <c r="W11" s="21"/>
    </row>
    <row r="12" spans="1:23" ht="15">
      <c r="A12" s="98">
        <v>2</v>
      </c>
      <c r="B12" s="99">
        <v>170101170011</v>
      </c>
      <c r="C12" s="10">
        <v>12</v>
      </c>
      <c r="D12" s="63">
        <f>(D11/71)*100</f>
        <v>78.87323943661971</v>
      </c>
      <c r="E12" s="10">
        <v>15</v>
      </c>
      <c r="F12" s="64">
        <f>(F11/71)*100</f>
        <v>70.4225352112676</v>
      </c>
      <c r="G12" s="25" t="s">
        <v>7</v>
      </c>
      <c r="H12" s="85">
        <v>3</v>
      </c>
      <c r="I12" s="102"/>
      <c r="J12" s="103"/>
      <c r="K12" s="101">
        <v>3</v>
      </c>
      <c r="L12" s="103">
        <v>1</v>
      </c>
      <c r="M12" s="103">
        <v>3</v>
      </c>
      <c r="N12" s="103"/>
      <c r="O12" s="103">
        <v>1</v>
      </c>
      <c r="P12" s="103">
        <v>1</v>
      </c>
      <c r="Q12" s="103"/>
      <c r="R12" s="103">
        <v>3</v>
      </c>
      <c r="S12" s="103">
        <v>3</v>
      </c>
      <c r="T12" s="103"/>
      <c r="U12" s="103"/>
      <c r="V12" s="103">
        <v>3</v>
      </c>
      <c r="W12" s="21"/>
    </row>
    <row r="13" spans="1:23" ht="15">
      <c r="A13" s="98">
        <v>3</v>
      </c>
      <c r="B13" s="99">
        <v>170101170013</v>
      </c>
      <c r="C13" s="10">
        <v>32</v>
      </c>
      <c r="D13" s="10"/>
      <c r="E13" s="10">
        <v>34</v>
      </c>
      <c r="F13" s="32"/>
      <c r="G13" s="25" t="s">
        <v>9</v>
      </c>
      <c r="H13" s="85">
        <v>3</v>
      </c>
      <c r="I13" s="102"/>
      <c r="J13" s="103">
        <v>3</v>
      </c>
      <c r="K13" s="103">
        <v>3</v>
      </c>
      <c r="L13" s="103">
        <v>2</v>
      </c>
      <c r="M13" s="103"/>
      <c r="N13" s="103"/>
      <c r="O13" s="103">
        <v>1</v>
      </c>
      <c r="P13" s="103">
        <v>1</v>
      </c>
      <c r="Q13" s="103">
        <v>1</v>
      </c>
      <c r="R13" s="103"/>
      <c r="S13" s="103"/>
      <c r="T13" s="103">
        <v>3</v>
      </c>
      <c r="U13" s="103">
        <v>2</v>
      </c>
      <c r="V13" s="103">
        <v>3</v>
      </c>
      <c r="W13" s="21"/>
    </row>
    <row r="14" spans="1:23" ht="15">
      <c r="A14" s="98">
        <v>4</v>
      </c>
      <c r="B14" s="99">
        <v>170101170014</v>
      </c>
      <c r="C14" s="10">
        <v>31</v>
      </c>
      <c r="D14" s="10"/>
      <c r="E14" s="10">
        <v>30</v>
      </c>
      <c r="F14" s="32"/>
      <c r="G14" s="26" t="s">
        <v>45</v>
      </c>
      <c r="H14" s="20">
        <f>AVERAGE(H11:H13)</f>
        <v>3</v>
      </c>
      <c r="I14" s="20"/>
      <c r="J14" s="20">
        <f aca="true" t="shared" si="0" ref="I14:V14">AVERAGE(J11:J13)</f>
        <v>3</v>
      </c>
      <c r="K14" s="20">
        <f t="shared" si="0"/>
        <v>3</v>
      </c>
      <c r="L14" s="20">
        <f t="shared" si="0"/>
        <v>1.5</v>
      </c>
      <c r="M14" s="20">
        <f t="shared" si="0"/>
        <v>3</v>
      </c>
      <c r="N14" s="20"/>
      <c r="O14" s="20">
        <f>AVERAGE(O11:O13)</f>
        <v>1</v>
      </c>
      <c r="P14" s="20">
        <f t="shared" si="0"/>
        <v>1</v>
      </c>
      <c r="Q14" s="20">
        <f t="shared" si="0"/>
        <v>1</v>
      </c>
      <c r="R14" s="20">
        <f t="shared" si="0"/>
        <v>3</v>
      </c>
      <c r="S14" s="20">
        <f t="shared" si="0"/>
        <v>3</v>
      </c>
      <c r="T14" s="20">
        <f t="shared" si="0"/>
        <v>3</v>
      </c>
      <c r="U14" s="20">
        <f t="shared" si="0"/>
        <v>2</v>
      </c>
      <c r="V14" s="20">
        <f t="shared" si="0"/>
        <v>3</v>
      </c>
      <c r="W14" s="21"/>
    </row>
    <row r="15" spans="1:23" ht="15">
      <c r="A15" s="98">
        <v>5</v>
      </c>
      <c r="B15" s="99">
        <v>170101170015</v>
      </c>
      <c r="C15" s="10">
        <v>37</v>
      </c>
      <c r="D15" s="10"/>
      <c r="E15" s="10">
        <v>41</v>
      </c>
      <c r="F15" s="32"/>
      <c r="G15" s="51" t="s">
        <v>47</v>
      </c>
      <c r="H15" s="69">
        <f>($H$7*H14)/100</f>
        <v>2.2394366197183095</v>
      </c>
      <c r="I15" s="69"/>
      <c r="J15" s="69">
        <f aca="true" t="shared" si="1" ref="I15:V15">($H$7*J14)/100</f>
        <v>2.2394366197183095</v>
      </c>
      <c r="K15" s="69">
        <f t="shared" si="1"/>
        <v>2.2394366197183095</v>
      </c>
      <c r="L15" s="69">
        <f t="shared" si="1"/>
        <v>1.1197183098591548</v>
      </c>
      <c r="M15" s="69">
        <f t="shared" si="1"/>
        <v>2.2394366197183095</v>
      </c>
      <c r="N15" s="69"/>
      <c r="O15" s="69">
        <f t="shared" si="1"/>
        <v>0.7464788732394365</v>
      </c>
      <c r="P15" s="69">
        <f t="shared" si="1"/>
        <v>0.7464788732394365</v>
      </c>
      <c r="Q15" s="69">
        <f t="shared" si="1"/>
        <v>0.7464788732394365</v>
      </c>
      <c r="R15" s="69">
        <f t="shared" si="1"/>
        <v>2.2394366197183095</v>
      </c>
      <c r="S15" s="69">
        <f t="shared" si="1"/>
        <v>2.2394366197183095</v>
      </c>
      <c r="T15" s="69">
        <f t="shared" si="1"/>
        <v>2.2394366197183095</v>
      </c>
      <c r="U15" s="69">
        <f t="shared" si="1"/>
        <v>1.492957746478873</v>
      </c>
      <c r="V15" s="69">
        <f t="shared" si="1"/>
        <v>2.2394366197183095</v>
      </c>
      <c r="W15" s="21"/>
    </row>
    <row r="16" spans="1:22" ht="14.25">
      <c r="A16" s="98">
        <v>6</v>
      </c>
      <c r="B16" s="99">
        <v>170101170016</v>
      </c>
      <c r="C16" s="10">
        <v>28</v>
      </c>
      <c r="D16" s="10"/>
      <c r="E16" s="10">
        <v>17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14.25">
      <c r="A17" s="98">
        <v>7</v>
      </c>
      <c r="B17" s="99">
        <v>170101170019</v>
      </c>
      <c r="C17" s="10">
        <v>33</v>
      </c>
      <c r="D17" s="10"/>
      <c r="E17" s="10">
        <v>27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14.25">
      <c r="A18" s="98">
        <v>8</v>
      </c>
      <c r="B18" s="99">
        <v>170101170020</v>
      </c>
      <c r="C18" s="10">
        <v>39</v>
      </c>
      <c r="D18" s="10"/>
      <c r="E18" s="10">
        <v>35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98">
        <v>9</v>
      </c>
      <c r="B19" s="99">
        <v>170101170021</v>
      </c>
      <c r="C19" s="10">
        <v>23</v>
      </c>
      <c r="D19" s="10"/>
      <c r="E19" s="10">
        <v>27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14.25">
      <c r="A20" s="98">
        <v>10</v>
      </c>
      <c r="B20" s="99">
        <v>170101170023</v>
      </c>
      <c r="C20" s="10">
        <v>26</v>
      </c>
      <c r="D20" s="10"/>
      <c r="E20" s="10">
        <v>37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14.25">
      <c r="A21" s="98">
        <v>11</v>
      </c>
      <c r="B21" s="99">
        <v>170101170024</v>
      </c>
      <c r="C21" s="10">
        <v>28</v>
      </c>
      <c r="D21" s="10"/>
      <c r="E21" s="10">
        <v>17</v>
      </c>
      <c r="F21" s="33"/>
      <c r="H21" s="90"/>
      <c r="I21" s="121"/>
      <c r="J21" s="121"/>
      <c r="M21" s="36"/>
      <c r="N21" s="36"/>
      <c r="O21" s="36"/>
      <c r="P21" s="36"/>
      <c r="Q21" s="36"/>
    </row>
    <row r="22" spans="1:17" ht="14.25">
      <c r="A22" s="98">
        <v>12</v>
      </c>
      <c r="B22" s="99">
        <v>170101170025</v>
      </c>
      <c r="C22" s="10">
        <v>40</v>
      </c>
      <c r="D22" s="10"/>
      <c r="E22" s="10">
        <v>43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14.25">
      <c r="A23" s="98">
        <v>13</v>
      </c>
      <c r="B23" s="99">
        <v>170101170027</v>
      </c>
      <c r="C23" s="10">
        <v>28</v>
      </c>
      <c r="D23" s="10"/>
      <c r="E23" s="10">
        <v>33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14.25">
      <c r="A24" s="98">
        <v>14</v>
      </c>
      <c r="B24" s="99">
        <v>170101170029</v>
      </c>
      <c r="C24" s="10">
        <v>28</v>
      </c>
      <c r="D24" s="10"/>
      <c r="E24" s="10">
        <v>27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15">
      <c r="A25" s="98">
        <v>15</v>
      </c>
      <c r="B25" s="99">
        <v>170101170030</v>
      </c>
      <c r="C25" s="15">
        <v>33</v>
      </c>
      <c r="D25" s="15"/>
      <c r="E25" s="15">
        <v>24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15">
      <c r="A26" s="98">
        <v>16</v>
      </c>
      <c r="B26" s="99">
        <v>170101170031</v>
      </c>
      <c r="C26" s="10">
        <v>31</v>
      </c>
      <c r="D26" s="10"/>
      <c r="E26" s="10">
        <v>36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15">
      <c r="A27" s="98">
        <v>17</v>
      </c>
      <c r="B27" s="99">
        <v>170101170033</v>
      </c>
      <c r="C27" s="10">
        <v>35</v>
      </c>
      <c r="D27" s="10"/>
      <c r="E27" s="10">
        <v>41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15">
      <c r="A28" s="98">
        <v>18</v>
      </c>
      <c r="B28" s="99">
        <v>170101170034</v>
      </c>
      <c r="C28" s="10">
        <v>29</v>
      </c>
      <c r="D28" s="10"/>
      <c r="E28" s="10">
        <v>21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15">
      <c r="A29" s="98">
        <v>19</v>
      </c>
      <c r="B29" s="99">
        <v>170101170035</v>
      </c>
      <c r="C29" s="10">
        <v>34</v>
      </c>
      <c r="D29" s="10"/>
      <c r="E29" s="10">
        <v>33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15">
      <c r="A30" s="98">
        <v>20</v>
      </c>
      <c r="B30" s="99">
        <v>170101170036</v>
      </c>
      <c r="C30" s="10">
        <v>30</v>
      </c>
      <c r="D30" s="10"/>
      <c r="E30" s="10">
        <v>33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15">
      <c r="A31" s="98">
        <v>21</v>
      </c>
      <c r="B31" s="99">
        <v>170101170037</v>
      </c>
      <c r="C31" s="10">
        <v>30</v>
      </c>
      <c r="D31" s="10"/>
      <c r="E31" s="10">
        <v>34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15">
      <c r="A32" s="98">
        <v>22</v>
      </c>
      <c r="B32" s="99">
        <v>170101170038</v>
      </c>
      <c r="C32" s="10">
        <v>34</v>
      </c>
      <c r="D32" s="10"/>
      <c r="E32" s="10">
        <v>42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15">
      <c r="A33" s="98">
        <v>23</v>
      </c>
      <c r="B33" s="99">
        <v>170101170040</v>
      </c>
      <c r="C33" s="10">
        <v>32</v>
      </c>
      <c r="D33" s="10"/>
      <c r="E33" s="10">
        <v>41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15">
      <c r="A34" s="98">
        <v>24</v>
      </c>
      <c r="B34" s="99">
        <v>170101170041</v>
      </c>
      <c r="C34" s="10">
        <v>41</v>
      </c>
      <c r="D34" s="10"/>
      <c r="E34" s="10">
        <v>41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14.25">
      <c r="A35" s="98">
        <v>25</v>
      </c>
      <c r="B35" s="99">
        <v>170101170046</v>
      </c>
      <c r="C35" s="10">
        <v>31</v>
      </c>
      <c r="D35" s="10"/>
      <c r="E35" s="10">
        <v>33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14.25">
      <c r="A36" s="98">
        <v>26</v>
      </c>
      <c r="B36" s="104">
        <v>170101170047</v>
      </c>
      <c r="C36" s="10">
        <v>30</v>
      </c>
      <c r="D36" s="10"/>
      <c r="E36" s="10">
        <v>41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14.25">
      <c r="A37" s="98">
        <v>27</v>
      </c>
      <c r="B37" s="104">
        <v>170101170048</v>
      </c>
      <c r="C37" s="10">
        <v>28</v>
      </c>
      <c r="D37" s="10"/>
      <c r="E37" s="10">
        <v>36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15">
      <c r="A38" s="98">
        <v>28</v>
      </c>
      <c r="B38" s="105">
        <v>170101170049</v>
      </c>
      <c r="C38" s="10">
        <v>30</v>
      </c>
      <c r="D38" s="10"/>
      <c r="E38" s="10">
        <v>43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15">
      <c r="A39" s="98">
        <v>29</v>
      </c>
      <c r="B39" s="105">
        <v>170101170050</v>
      </c>
      <c r="C39" s="10">
        <v>30</v>
      </c>
      <c r="D39" s="10"/>
      <c r="E39" s="10">
        <v>29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15">
      <c r="A40" s="98">
        <v>30</v>
      </c>
      <c r="B40" s="105">
        <v>170101170051</v>
      </c>
      <c r="C40" s="10">
        <v>32</v>
      </c>
      <c r="D40" s="10"/>
      <c r="E40" s="10">
        <v>29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15">
      <c r="A41" s="98">
        <v>31</v>
      </c>
      <c r="B41" s="105">
        <v>170101170054</v>
      </c>
      <c r="C41" s="10">
        <v>15</v>
      </c>
      <c r="D41" s="10"/>
      <c r="E41" s="10">
        <v>25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15">
      <c r="A42" s="98">
        <v>32</v>
      </c>
      <c r="B42" s="105">
        <v>170101170055</v>
      </c>
      <c r="C42" s="10">
        <v>39</v>
      </c>
      <c r="D42" s="10"/>
      <c r="E42" s="10">
        <v>47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15">
      <c r="A43" s="98">
        <v>33</v>
      </c>
      <c r="B43" s="105">
        <v>170101170056</v>
      </c>
      <c r="C43" s="10">
        <v>41</v>
      </c>
      <c r="D43" s="10"/>
      <c r="E43" s="10">
        <v>45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15">
      <c r="A44" s="98">
        <v>34</v>
      </c>
      <c r="B44" s="105">
        <v>170101170057</v>
      </c>
      <c r="C44" s="10">
        <v>38</v>
      </c>
      <c r="D44" s="10"/>
      <c r="E44" s="10">
        <v>41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15">
      <c r="A45" s="98">
        <v>35</v>
      </c>
      <c r="B45" s="105">
        <v>170101170058</v>
      </c>
      <c r="C45" s="10">
        <v>40</v>
      </c>
      <c r="D45" s="10"/>
      <c r="E45" s="10">
        <v>40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15">
      <c r="A46" s="98">
        <v>36</v>
      </c>
      <c r="B46" s="105">
        <v>170101170060</v>
      </c>
      <c r="C46" s="10">
        <v>39</v>
      </c>
      <c r="D46" s="10"/>
      <c r="E46" s="10">
        <v>39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15">
      <c r="A47" s="98">
        <v>37</v>
      </c>
      <c r="B47" s="105">
        <v>170101170061</v>
      </c>
      <c r="C47" s="10">
        <v>23</v>
      </c>
      <c r="D47" s="10"/>
      <c r="E47" s="10">
        <v>30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15">
      <c r="A48" s="98">
        <v>38</v>
      </c>
      <c r="B48" s="105">
        <v>170101170063</v>
      </c>
      <c r="C48" s="10">
        <v>46</v>
      </c>
      <c r="D48" s="10"/>
      <c r="E48" s="10">
        <v>43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14.25">
      <c r="A49" s="98">
        <v>39</v>
      </c>
      <c r="B49" s="105">
        <v>170101170064</v>
      </c>
      <c r="C49" s="10">
        <v>29</v>
      </c>
      <c r="D49" s="10"/>
      <c r="E49" s="10">
        <v>38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14.25">
      <c r="A50" s="98">
        <v>40</v>
      </c>
      <c r="B50" s="105">
        <v>170101170066</v>
      </c>
      <c r="C50" s="10">
        <v>28</v>
      </c>
      <c r="D50" s="10"/>
      <c r="E50" s="10">
        <v>38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14.25">
      <c r="A51" s="98">
        <v>41</v>
      </c>
      <c r="B51" s="105">
        <v>170101170067</v>
      </c>
      <c r="C51" s="10">
        <v>47</v>
      </c>
      <c r="D51" s="10"/>
      <c r="E51" s="10">
        <v>45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5">
      <c r="A52" s="98">
        <v>42</v>
      </c>
      <c r="B52" s="105">
        <v>170101170068</v>
      </c>
      <c r="C52" s="15">
        <v>29</v>
      </c>
      <c r="D52" s="15"/>
      <c r="E52" s="15">
        <v>38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15">
      <c r="A53" s="98">
        <v>43</v>
      </c>
      <c r="B53" s="105">
        <v>170101170069</v>
      </c>
      <c r="C53" s="15">
        <v>36</v>
      </c>
      <c r="D53" s="15"/>
      <c r="E53" s="15">
        <v>35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15">
      <c r="A54" s="98">
        <v>44</v>
      </c>
      <c r="B54" s="105">
        <v>170101170071</v>
      </c>
      <c r="C54" s="10">
        <v>34</v>
      </c>
      <c r="D54" s="10"/>
      <c r="E54" s="10">
        <v>32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15">
      <c r="A55" s="98">
        <v>45</v>
      </c>
      <c r="B55" s="105">
        <v>170101170072</v>
      </c>
      <c r="C55" s="10">
        <v>29</v>
      </c>
      <c r="D55" s="10"/>
      <c r="E55" s="10">
        <v>29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15">
      <c r="A56" s="98">
        <v>46</v>
      </c>
      <c r="B56" s="105">
        <v>170101170073</v>
      </c>
      <c r="C56" s="10">
        <v>26</v>
      </c>
      <c r="D56" s="10"/>
      <c r="E56" s="10">
        <v>37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15">
      <c r="A57" s="98">
        <v>47</v>
      </c>
      <c r="B57" s="105">
        <v>170101170074</v>
      </c>
      <c r="C57" s="10">
        <v>34</v>
      </c>
      <c r="D57" s="10"/>
      <c r="E57" s="10">
        <v>39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15">
      <c r="A58" s="98">
        <v>48</v>
      </c>
      <c r="B58" s="105">
        <v>170101170076</v>
      </c>
      <c r="C58" s="10">
        <v>41</v>
      </c>
      <c r="D58" s="10"/>
      <c r="E58" s="10">
        <v>45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15">
      <c r="A59" s="98">
        <v>49</v>
      </c>
      <c r="B59" s="105">
        <v>170101170079</v>
      </c>
      <c r="C59" s="10">
        <v>27</v>
      </c>
      <c r="D59" s="10"/>
      <c r="E59" s="10">
        <v>26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15">
      <c r="A60" s="98">
        <v>50</v>
      </c>
      <c r="B60" s="105">
        <v>170101170080</v>
      </c>
      <c r="C60" s="10">
        <v>32</v>
      </c>
      <c r="D60" s="10"/>
      <c r="E60" s="10">
        <v>33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15">
      <c r="A61" s="98">
        <v>51</v>
      </c>
      <c r="B61" s="105">
        <v>170101170081</v>
      </c>
      <c r="C61" s="10">
        <v>35</v>
      </c>
      <c r="D61" s="10"/>
      <c r="E61" s="10">
        <v>43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15">
      <c r="A62" s="98">
        <v>52</v>
      </c>
      <c r="B62" s="105">
        <v>170101170082</v>
      </c>
      <c r="C62" s="10">
        <v>26</v>
      </c>
      <c r="D62" s="10"/>
      <c r="E62" s="10">
        <v>26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14.25">
      <c r="A63" s="98">
        <v>53</v>
      </c>
      <c r="B63" s="104">
        <v>170101170083</v>
      </c>
      <c r="C63" s="10">
        <v>27</v>
      </c>
      <c r="D63" s="10"/>
      <c r="E63" s="10">
        <v>38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14.25">
      <c r="A64" s="98">
        <v>54</v>
      </c>
      <c r="B64" s="104">
        <v>170101170084</v>
      </c>
      <c r="C64" s="10">
        <v>42</v>
      </c>
      <c r="D64" s="10"/>
      <c r="E64" s="10">
        <v>42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4.25">
      <c r="A65" s="98">
        <v>55</v>
      </c>
      <c r="B65" s="104">
        <v>170101170085</v>
      </c>
      <c r="C65" s="10">
        <v>33</v>
      </c>
      <c r="D65" s="10"/>
      <c r="E65" s="10">
        <v>44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14.25">
      <c r="A66" s="98">
        <v>56</v>
      </c>
      <c r="B66" s="104">
        <v>170101170088</v>
      </c>
      <c r="C66" s="10">
        <v>27</v>
      </c>
      <c r="D66" s="10"/>
      <c r="E66" s="10">
        <v>21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14.25">
      <c r="A67" s="98">
        <v>57</v>
      </c>
      <c r="B67" s="104">
        <v>170101170089</v>
      </c>
      <c r="C67" s="10">
        <v>20</v>
      </c>
      <c r="D67" s="10"/>
      <c r="E67" s="10">
        <v>10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>
      <c r="A68" s="98">
        <v>58</v>
      </c>
      <c r="B68" s="104">
        <v>170101170090</v>
      </c>
      <c r="C68" s="10">
        <v>31</v>
      </c>
      <c r="D68" s="10"/>
      <c r="E68" s="10">
        <v>30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14.25">
      <c r="A69" s="98">
        <v>59</v>
      </c>
      <c r="B69" s="104">
        <v>170101170091</v>
      </c>
      <c r="C69" s="10">
        <v>27</v>
      </c>
      <c r="D69" s="10"/>
      <c r="E69" s="10">
        <v>20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14.25">
      <c r="A70" s="98">
        <v>60</v>
      </c>
      <c r="B70" s="104">
        <v>170101170092</v>
      </c>
      <c r="C70" s="10">
        <v>28</v>
      </c>
      <c r="D70" s="10"/>
      <c r="E70" s="10">
        <v>28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14.25">
      <c r="A71" s="98">
        <v>61</v>
      </c>
      <c r="B71" s="104">
        <v>170101170094</v>
      </c>
      <c r="C71" s="10">
        <v>31</v>
      </c>
      <c r="D71" s="10"/>
      <c r="E71" s="10">
        <v>34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14.25">
      <c r="A72" s="98">
        <v>62</v>
      </c>
      <c r="B72" s="104">
        <v>170101170096</v>
      </c>
      <c r="C72" s="10">
        <v>28</v>
      </c>
      <c r="D72" s="10"/>
      <c r="E72" s="10">
        <v>29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14.25">
      <c r="A73" s="98">
        <v>63</v>
      </c>
      <c r="B73" s="104">
        <v>170101170098</v>
      </c>
      <c r="C73" s="10">
        <v>30</v>
      </c>
      <c r="D73" s="10"/>
      <c r="E73" s="10">
        <v>26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14.25">
      <c r="A74" s="98">
        <v>64</v>
      </c>
      <c r="B74" s="104">
        <v>170101170099</v>
      </c>
      <c r="C74" s="10">
        <v>27</v>
      </c>
      <c r="D74" s="10"/>
      <c r="E74" s="10">
        <v>17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14.25">
      <c r="A75" s="98">
        <v>65</v>
      </c>
      <c r="B75" s="104">
        <v>170101170100</v>
      </c>
      <c r="C75" s="10">
        <v>29</v>
      </c>
      <c r="D75" s="10"/>
      <c r="E75" s="10">
        <v>24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14.25">
      <c r="A76" s="98">
        <v>66</v>
      </c>
      <c r="B76" s="104">
        <v>170101170101</v>
      </c>
      <c r="C76" s="10">
        <v>38</v>
      </c>
      <c r="D76" s="10"/>
      <c r="E76" s="10">
        <v>36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14.25">
      <c r="A77" s="98">
        <v>67</v>
      </c>
      <c r="B77" s="104">
        <v>170101170102</v>
      </c>
      <c r="C77" s="10">
        <v>28</v>
      </c>
      <c r="D77" s="10"/>
      <c r="E77" s="10">
        <v>19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14.25">
      <c r="A78" s="98">
        <v>68</v>
      </c>
      <c r="B78" s="104">
        <v>170101170103</v>
      </c>
      <c r="C78" s="10">
        <v>8</v>
      </c>
      <c r="D78" s="10"/>
      <c r="E78" s="10">
        <v>10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14.25">
      <c r="A79" s="98">
        <v>69</v>
      </c>
      <c r="B79" s="104">
        <v>170101170104</v>
      </c>
      <c r="C79" s="10">
        <v>29</v>
      </c>
      <c r="D79" s="10"/>
      <c r="E79" s="10">
        <v>17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14.25">
      <c r="A80" s="98">
        <v>70</v>
      </c>
      <c r="B80" s="104">
        <v>170101170105</v>
      </c>
      <c r="C80" s="15">
        <v>42</v>
      </c>
      <c r="D80" s="15"/>
      <c r="E80" s="15">
        <v>43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14.25">
      <c r="A81" s="98">
        <v>71</v>
      </c>
      <c r="B81" s="104">
        <v>170101170108</v>
      </c>
      <c r="C81" s="15">
        <v>42</v>
      </c>
      <c r="D81" s="15"/>
      <c r="E81" s="15">
        <v>46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4.25">
      <c r="A82" s="11"/>
      <c r="B82" s="11"/>
      <c r="C82" s="11"/>
      <c r="D82" s="11"/>
      <c r="E82" s="11"/>
      <c r="F82" s="11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3" s="3" customFormat="1" ht="15">
      <c r="A83" s="11"/>
      <c r="B83" s="11"/>
      <c r="C83" s="19"/>
      <c r="D83" s="19"/>
      <c r="E83" s="19"/>
      <c r="F83" s="19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8"/>
      <c r="D85" s="18"/>
      <c r="E85" s="18"/>
      <c r="F85" s="18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3"/>
  <sheetViews>
    <sheetView zoomScale="69" zoomScaleNormal="69" zoomScalePageLayoutView="0" workbookViewId="0" topLeftCell="F4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114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115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116</v>
      </c>
      <c r="B5" s="125"/>
      <c r="C5" s="125"/>
      <c r="D5" s="125"/>
      <c r="E5" s="126"/>
      <c r="F5" s="93"/>
      <c r="G5" s="41" t="s">
        <v>32</v>
      </c>
      <c r="H5" s="63">
        <f>D12</f>
        <v>90.14084507042254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47.88732394366197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69.01408450704226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170101170007</v>
      </c>
      <c r="C11" s="10">
        <v>20</v>
      </c>
      <c r="D11" s="10">
        <f>COUNTIF(C11:C81,"&gt;="&amp;D10)</f>
        <v>64</v>
      </c>
      <c r="E11" s="10">
        <v>30</v>
      </c>
      <c r="F11" s="31">
        <f>COUNTIF(E11:E81,"&gt;="&amp;F10)</f>
        <v>34</v>
      </c>
      <c r="G11" s="25" t="s">
        <v>6</v>
      </c>
      <c r="H11" s="83">
        <v>3</v>
      </c>
      <c r="I11" s="100">
        <v>2</v>
      </c>
      <c r="J11" s="101">
        <v>2</v>
      </c>
      <c r="L11" s="101">
        <v>3</v>
      </c>
      <c r="M11" s="101">
        <v>3</v>
      </c>
      <c r="N11" s="101"/>
      <c r="O11" s="101">
        <v>1</v>
      </c>
      <c r="P11" s="101">
        <v>1</v>
      </c>
      <c r="Q11" s="101"/>
      <c r="R11" s="101">
        <v>3</v>
      </c>
      <c r="S11" s="101">
        <v>3</v>
      </c>
      <c r="T11" s="101">
        <v>3</v>
      </c>
      <c r="U11" s="101"/>
      <c r="V11" s="101">
        <v>3</v>
      </c>
      <c r="W11" s="21"/>
    </row>
    <row r="12" spans="1:23" ht="24.75" customHeight="1">
      <c r="A12" s="98">
        <v>2</v>
      </c>
      <c r="B12" s="99">
        <v>170101170011</v>
      </c>
      <c r="C12" s="10">
        <v>15</v>
      </c>
      <c r="D12" s="63">
        <f>(D11/71)*100</f>
        <v>90.14084507042254</v>
      </c>
      <c r="E12" s="10">
        <v>20</v>
      </c>
      <c r="F12" s="64">
        <f>(F11/71)*100</f>
        <v>47.88732394366197</v>
      </c>
      <c r="G12" s="25" t="s">
        <v>7</v>
      </c>
      <c r="H12" s="85">
        <v>3</v>
      </c>
      <c r="I12" s="102">
        <v>3</v>
      </c>
      <c r="J12" s="103">
        <v>3</v>
      </c>
      <c r="K12" s="101"/>
      <c r="L12" s="103">
        <v>2</v>
      </c>
      <c r="M12" s="103">
        <v>2</v>
      </c>
      <c r="N12" s="103"/>
      <c r="O12" s="103">
        <v>1</v>
      </c>
      <c r="P12" s="103">
        <v>1</v>
      </c>
      <c r="Q12" s="103"/>
      <c r="R12" s="103">
        <v>1</v>
      </c>
      <c r="S12" s="103">
        <v>3</v>
      </c>
      <c r="T12" s="103">
        <v>3</v>
      </c>
      <c r="U12" s="103"/>
      <c r="V12" s="103">
        <v>3</v>
      </c>
      <c r="W12" s="21"/>
    </row>
    <row r="13" spans="1:23" ht="24.75" customHeight="1">
      <c r="A13" s="98">
        <v>3</v>
      </c>
      <c r="B13" s="99">
        <v>170101170013</v>
      </c>
      <c r="C13" s="10">
        <v>32</v>
      </c>
      <c r="D13" s="10"/>
      <c r="E13" s="10">
        <v>22</v>
      </c>
      <c r="F13" s="32"/>
      <c r="G13" s="25" t="s">
        <v>9</v>
      </c>
      <c r="H13" s="85">
        <v>3</v>
      </c>
      <c r="I13" s="102">
        <v>2</v>
      </c>
      <c r="J13" s="103">
        <v>3</v>
      </c>
      <c r="K13" s="103"/>
      <c r="L13" s="103">
        <v>2</v>
      </c>
      <c r="M13" s="103">
        <v>2</v>
      </c>
      <c r="N13" s="103"/>
      <c r="O13" s="103">
        <v>1</v>
      </c>
      <c r="P13" s="103">
        <v>1</v>
      </c>
      <c r="Q13" s="103"/>
      <c r="R13" s="103">
        <v>1</v>
      </c>
      <c r="S13" s="103">
        <v>3</v>
      </c>
      <c r="T13" s="103">
        <v>3</v>
      </c>
      <c r="U13" s="103"/>
      <c r="V13" s="103">
        <v>3</v>
      </c>
      <c r="W13" s="21"/>
    </row>
    <row r="14" spans="1:23" ht="35.25" customHeight="1">
      <c r="A14" s="98">
        <v>4</v>
      </c>
      <c r="B14" s="99">
        <v>170101170014</v>
      </c>
      <c r="C14" s="10">
        <v>38</v>
      </c>
      <c r="D14" s="10"/>
      <c r="E14" s="10">
        <v>31</v>
      </c>
      <c r="F14" s="32"/>
      <c r="G14" s="26" t="s">
        <v>45</v>
      </c>
      <c r="H14" s="20">
        <f>AVERAGE(H11:H13)</f>
        <v>3</v>
      </c>
      <c r="I14" s="20">
        <f aca="true" t="shared" si="0" ref="I14:V14">AVERAGE(I11:I13)</f>
        <v>2.3333333333333335</v>
      </c>
      <c r="J14" s="20">
        <f t="shared" si="0"/>
        <v>2.6666666666666665</v>
      </c>
      <c r="K14" s="20"/>
      <c r="L14" s="20">
        <f t="shared" si="0"/>
        <v>2.3333333333333335</v>
      </c>
      <c r="M14" s="20">
        <f t="shared" si="0"/>
        <v>2.3333333333333335</v>
      </c>
      <c r="N14" s="20"/>
      <c r="O14" s="20">
        <f>AVERAGE(O11:O13)</f>
        <v>1</v>
      </c>
      <c r="P14" s="20">
        <f t="shared" si="0"/>
        <v>1</v>
      </c>
      <c r="Q14" s="20"/>
      <c r="R14" s="20">
        <f t="shared" si="0"/>
        <v>1.6666666666666667</v>
      </c>
      <c r="S14" s="20">
        <f t="shared" si="0"/>
        <v>3</v>
      </c>
      <c r="T14" s="20">
        <f t="shared" si="0"/>
        <v>3</v>
      </c>
      <c r="U14" s="20"/>
      <c r="V14" s="20">
        <f t="shared" si="0"/>
        <v>3</v>
      </c>
      <c r="W14" s="21"/>
    </row>
    <row r="15" spans="1:23" ht="37.5" customHeight="1">
      <c r="A15" s="98">
        <v>5</v>
      </c>
      <c r="B15" s="99">
        <v>170101170015</v>
      </c>
      <c r="C15" s="10">
        <v>38</v>
      </c>
      <c r="D15" s="10"/>
      <c r="E15" s="10">
        <v>35</v>
      </c>
      <c r="F15" s="32"/>
      <c r="G15" s="51" t="s">
        <v>47</v>
      </c>
      <c r="H15" s="69">
        <f>($H$7*H14)/100</f>
        <v>2.070422535211268</v>
      </c>
      <c r="I15" s="69">
        <f aca="true" t="shared" si="1" ref="I15:V15">($H$7*I14)/100</f>
        <v>1.6103286384976527</v>
      </c>
      <c r="J15" s="69">
        <f t="shared" si="1"/>
        <v>1.8403755868544602</v>
      </c>
      <c r="K15" s="69"/>
      <c r="L15" s="69">
        <f t="shared" si="1"/>
        <v>1.6103286384976527</v>
      </c>
      <c r="M15" s="69">
        <f t="shared" si="1"/>
        <v>1.6103286384976527</v>
      </c>
      <c r="N15" s="69"/>
      <c r="O15" s="69">
        <f t="shared" si="1"/>
        <v>0.6901408450704225</v>
      </c>
      <c r="P15" s="69">
        <f t="shared" si="1"/>
        <v>0.6901408450704225</v>
      </c>
      <c r="Q15" s="69"/>
      <c r="R15" s="69">
        <f t="shared" si="1"/>
        <v>1.1502347417840375</v>
      </c>
      <c r="S15" s="69">
        <f t="shared" si="1"/>
        <v>2.070422535211268</v>
      </c>
      <c r="T15" s="69">
        <f t="shared" si="1"/>
        <v>2.070422535211268</v>
      </c>
      <c r="U15" s="69"/>
      <c r="V15" s="69">
        <f t="shared" si="1"/>
        <v>2.070422535211268</v>
      </c>
      <c r="W15" s="21"/>
    </row>
    <row r="16" spans="1:22" ht="24.75" customHeight="1">
      <c r="A16" s="98">
        <v>6</v>
      </c>
      <c r="B16" s="99">
        <v>170101170016</v>
      </c>
      <c r="C16" s="10">
        <v>31</v>
      </c>
      <c r="D16" s="10"/>
      <c r="E16" s="10">
        <v>16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98">
        <v>7</v>
      </c>
      <c r="B17" s="99">
        <v>170101170019</v>
      </c>
      <c r="C17" s="10">
        <v>36</v>
      </c>
      <c r="D17" s="10"/>
      <c r="E17" s="10">
        <v>33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98">
        <v>8</v>
      </c>
      <c r="B18" s="99">
        <v>170101170020</v>
      </c>
      <c r="C18" s="10">
        <v>38</v>
      </c>
      <c r="D18" s="10"/>
      <c r="E18" s="10">
        <v>38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98">
        <v>9</v>
      </c>
      <c r="B19" s="99">
        <v>170101170021</v>
      </c>
      <c r="C19" s="10">
        <v>25</v>
      </c>
      <c r="D19" s="10"/>
      <c r="E19" s="10">
        <v>20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98">
        <v>10</v>
      </c>
      <c r="B20" s="99">
        <v>170101170023</v>
      </c>
      <c r="C20" s="10">
        <v>36</v>
      </c>
      <c r="D20" s="10"/>
      <c r="E20" s="10">
        <v>39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98">
        <v>11</v>
      </c>
      <c r="B21" s="99">
        <v>170101170024</v>
      </c>
      <c r="C21" s="10">
        <v>29</v>
      </c>
      <c r="D21" s="10"/>
      <c r="E21" s="10">
        <v>23</v>
      </c>
      <c r="F21" s="33"/>
      <c r="H21" s="90"/>
      <c r="I21" s="121"/>
      <c r="J21" s="121"/>
      <c r="M21" s="36"/>
      <c r="N21" s="36"/>
      <c r="O21" s="36"/>
      <c r="P21" s="36"/>
      <c r="Q21" s="36"/>
    </row>
    <row r="22" spans="1:17" ht="24.75" customHeight="1">
      <c r="A22" s="98">
        <v>12</v>
      </c>
      <c r="B22" s="99">
        <v>170101170025</v>
      </c>
      <c r="C22" s="10">
        <v>43</v>
      </c>
      <c r="D22" s="10"/>
      <c r="E22" s="10">
        <v>39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98">
        <v>13</v>
      </c>
      <c r="B23" s="99">
        <v>170101170027</v>
      </c>
      <c r="C23" s="10">
        <v>36</v>
      </c>
      <c r="D23" s="10"/>
      <c r="E23" s="10">
        <v>38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98">
        <v>14</v>
      </c>
      <c r="B24" s="99">
        <v>170101170029</v>
      </c>
      <c r="C24" s="10">
        <v>35</v>
      </c>
      <c r="D24" s="10"/>
      <c r="E24" s="10">
        <v>27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98">
        <v>15</v>
      </c>
      <c r="B25" s="99">
        <v>170101170030</v>
      </c>
      <c r="C25" s="15">
        <v>34</v>
      </c>
      <c r="D25" s="15"/>
      <c r="E25" s="15">
        <v>31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98">
        <v>16</v>
      </c>
      <c r="B26" s="99">
        <v>170101170031</v>
      </c>
      <c r="C26" s="10">
        <v>35</v>
      </c>
      <c r="D26" s="10"/>
      <c r="E26" s="10">
        <v>35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170101170033</v>
      </c>
      <c r="C27" s="10">
        <v>37</v>
      </c>
      <c r="D27" s="10"/>
      <c r="E27" s="10">
        <v>37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170101170034</v>
      </c>
      <c r="C28" s="10">
        <v>33</v>
      </c>
      <c r="D28" s="10"/>
      <c r="E28" s="10">
        <v>14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170101170035</v>
      </c>
      <c r="C29" s="10">
        <v>33</v>
      </c>
      <c r="D29" s="10"/>
      <c r="E29" s="10">
        <v>19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98">
        <v>20</v>
      </c>
      <c r="B30" s="99">
        <v>170101170036</v>
      </c>
      <c r="C30" s="10">
        <v>33</v>
      </c>
      <c r="D30" s="10"/>
      <c r="E30" s="10">
        <v>16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98">
        <v>21</v>
      </c>
      <c r="B31" s="99">
        <v>170101170037</v>
      </c>
      <c r="C31" s="10">
        <v>41</v>
      </c>
      <c r="D31" s="10"/>
      <c r="E31" s="10">
        <v>17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98">
        <v>22</v>
      </c>
      <c r="B32" s="99">
        <v>170101170038</v>
      </c>
      <c r="C32" s="10">
        <v>36</v>
      </c>
      <c r="D32" s="10"/>
      <c r="E32" s="10">
        <v>20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98">
        <v>23</v>
      </c>
      <c r="B33" s="99">
        <v>170101170040</v>
      </c>
      <c r="C33" s="10">
        <v>40</v>
      </c>
      <c r="D33" s="10"/>
      <c r="E33" s="10">
        <v>21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98">
        <v>24</v>
      </c>
      <c r="B34" s="99">
        <v>170101170041</v>
      </c>
      <c r="C34" s="10">
        <v>45</v>
      </c>
      <c r="D34" s="10"/>
      <c r="E34" s="10">
        <v>35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98">
        <v>25</v>
      </c>
      <c r="B35" s="99">
        <v>170101170046</v>
      </c>
      <c r="C35" s="10">
        <v>33</v>
      </c>
      <c r="D35" s="10"/>
      <c r="E35" s="10">
        <v>24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98">
        <v>26</v>
      </c>
      <c r="B36" s="104">
        <v>170101170047</v>
      </c>
      <c r="C36" s="10">
        <v>36</v>
      </c>
      <c r="D36" s="10"/>
      <c r="E36" s="10">
        <v>25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98">
        <v>27</v>
      </c>
      <c r="B37" s="104">
        <v>170101170048</v>
      </c>
      <c r="C37" s="10">
        <v>35</v>
      </c>
      <c r="D37" s="10"/>
      <c r="E37" s="10">
        <v>26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98">
        <v>28</v>
      </c>
      <c r="B38" s="105">
        <v>170101170049</v>
      </c>
      <c r="C38" s="10">
        <v>35</v>
      </c>
      <c r="D38" s="10"/>
      <c r="E38" s="10">
        <v>21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98">
        <v>29</v>
      </c>
      <c r="B39" s="105">
        <v>170101170050</v>
      </c>
      <c r="C39" s="10">
        <v>33</v>
      </c>
      <c r="D39" s="10"/>
      <c r="E39" s="10">
        <v>28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98">
        <v>30</v>
      </c>
      <c r="B40" s="105">
        <v>170101170051</v>
      </c>
      <c r="C40" s="10">
        <v>31</v>
      </c>
      <c r="D40" s="10"/>
      <c r="E40" s="10">
        <v>23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98">
        <v>31</v>
      </c>
      <c r="B41" s="105">
        <v>170101170054</v>
      </c>
      <c r="C41" s="10">
        <v>27</v>
      </c>
      <c r="D41" s="10"/>
      <c r="E41" s="10">
        <v>31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98">
        <v>32</v>
      </c>
      <c r="B42" s="105">
        <v>170101170055</v>
      </c>
      <c r="C42" s="10">
        <v>39</v>
      </c>
      <c r="D42" s="10"/>
      <c r="E42" s="10">
        <v>34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98">
        <v>33</v>
      </c>
      <c r="B43" s="105">
        <v>170101170056</v>
      </c>
      <c r="C43" s="10">
        <v>42</v>
      </c>
      <c r="D43" s="10"/>
      <c r="E43" s="10">
        <v>34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98">
        <v>34</v>
      </c>
      <c r="B44" s="105">
        <v>170101170057</v>
      </c>
      <c r="C44" s="10">
        <v>42</v>
      </c>
      <c r="D44" s="10"/>
      <c r="E44" s="10">
        <v>27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98">
        <v>35</v>
      </c>
      <c r="B45" s="105">
        <v>170101170058</v>
      </c>
      <c r="C45" s="10">
        <v>37</v>
      </c>
      <c r="D45" s="10"/>
      <c r="E45" s="10">
        <v>28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98">
        <v>36</v>
      </c>
      <c r="B46" s="105">
        <v>170101170060</v>
      </c>
      <c r="C46" s="10">
        <v>40</v>
      </c>
      <c r="D46" s="10"/>
      <c r="E46" s="10">
        <v>20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98">
        <v>37</v>
      </c>
      <c r="B47" s="105">
        <v>170101170061</v>
      </c>
      <c r="C47" s="10">
        <v>30</v>
      </c>
      <c r="D47" s="10"/>
      <c r="E47" s="10">
        <v>31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98">
        <v>38</v>
      </c>
      <c r="B48" s="105">
        <v>170101170063</v>
      </c>
      <c r="C48" s="10">
        <v>44</v>
      </c>
      <c r="D48" s="10"/>
      <c r="E48" s="10">
        <v>32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98">
        <v>39</v>
      </c>
      <c r="B49" s="105">
        <v>170101170064</v>
      </c>
      <c r="C49" s="10">
        <v>41</v>
      </c>
      <c r="D49" s="10"/>
      <c r="E49" s="10">
        <v>29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98">
        <v>40</v>
      </c>
      <c r="B50" s="105">
        <v>170101170066</v>
      </c>
      <c r="C50" s="10">
        <v>34</v>
      </c>
      <c r="D50" s="10"/>
      <c r="E50" s="10">
        <v>28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98">
        <v>41</v>
      </c>
      <c r="B51" s="105">
        <v>170101170067</v>
      </c>
      <c r="C51" s="10">
        <v>49</v>
      </c>
      <c r="D51" s="10"/>
      <c r="E51" s="10">
        <v>44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98">
        <v>42</v>
      </c>
      <c r="B52" s="105">
        <v>170101170068</v>
      </c>
      <c r="C52" s="15">
        <v>32</v>
      </c>
      <c r="D52" s="15"/>
      <c r="E52" s="15">
        <v>28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98">
        <v>43</v>
      </c>
      <c r="B53" s="105">
        <v>170101170069</v>
      </c>
      <c r="C53" s="15">
        <v>37</v>
      </c>
      <c r="D53" s="15"/>
      <c r="E53" s="15">
        <v>26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98">
        <v>44</v>
      </c>
      <c r="B54" s="105">
        <v>170101170071</v>
      </c>
      <c r="C54" s="10">
        <v>40</v>
      </c>
      <c r="D54" s="10"/>
      <c r="E54" s="10">
        <v>31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98">
        <v>45</v>
      </c>
      <c r="B55" s="105">
        <v>170101170072</v>
      </c>
      <c r="C55" s="10">
        <v>34</v>
      </c>
      <c r="D55" s="10"/>
      <c r="E55" s="10">
        <v>25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98">
        <v>46</v>
      </c>
      <c r="B56" s="105">
        <v>170101170073</v>
      </c>
      <c r="C56" s="10">
        <v>40</v>
      </c>
      <c r="D56" s="10"/>
      <c r="E56" s="10">
        <v>39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98">
        <v>47</v>
      </c>
      <c r="B57" s="105">
        <v>170101170074</v>
      </c>
      <c r="C57" s="10">
        <v>38</v>
      </c>
      <c r="D57" s="10"/>
      <c r="E57" s="10">
        <v>29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98">
        <v>48</v>
      </c>
      <c r="B58" s="105">
        <v>170101170076</v>
      </c>
      <c r="C58" s="10">
        <v>43</v>
      </c>
      <c r="D58" s="10"/>
      <c r="E58" s="10">
        <v>45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98">
        <v>49</v>
      </c>
      <c r="B59" s="105">
        <v>170101170079</v>
      </c>
      <c r="C59" s="10">
        <v>33</v>
      </c>
      <c r="D59" s="10"/>
      <c r="E59" s="10">
        <v>14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98">
        <v>50</v>
      </c>
      <c r="B60" s="105">
        <v>170101170080</v>
      </c>
      <c r="C60" s="10">
        <v>34</v>
      </c>
      <c r="D60" s="10"/>
      <c r="E60" s="10">
        <v>31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98">
        <v>51</v>
      </c>
      <c r="B61" s="105">
        <v>170101170081</v>
      </c>
      <c r="C61" s="10">
        <v>42</v>
      </c>
      <c r="D61" s="10"/>
      <c r="E61" s="10">
        <v>36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98">
        <v>52</v>
      </c>
      <c r="B62" s="105">
        <v>170101170082</v>
      </c>
      <c r="C62" s="10">
        <v>33</v>
      </c>
      <c r="D62" s="10"/>
      <c r="E62" s="10">
        <v>10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98">
        <v>53</v>
      </c>
      <c r="B63" s="104">
        <v>170101170083</v>
      </c>
      <c r="C63" s="10">
        <v>33</v>
      </c>
      <c r="D63" s="10"/>
      <c r="E63" s="10">
        <v>20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98">
        <v>54</v>
      </c>
      <c r="B64" s="104">
        <v>170101170084</v>
      </c>
      <c r="C64" s="10">
        <v>43</v>
      </c>
      <c r="D64" s="10"/>
      <c r="E64" s="10">
        <v>35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98">
        <v>55</v>
      </c>
      <c r="B65" s="104">
        <v>170101170085</v>
      </c>
      <c r="C65" s="10">
        <v>40</v>
      </c>
      <c r="D65" s="10"/>
      <c r="E65" s="10">
        <v>24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98">
        <v>56</v>
      </c>
      <c r="B66" s="104">
        <v>170101170088</v>
      </c>
      <c r="C66" s="10">
        <v>33</v>
      </c>
      <c r="D66" s="10"/>
      <c r="E66" s="10">
        <v>14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98">
        <v>57</v>
      </c>
      <c r="B67" s="104">
        <v>170101170089</v>
      </c>
      <c r="C67" s="10">
        <v>24</v>
      </c>
      <c r="D67" s="10"/>
      <c r="E67" s="10">
        <v>29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98">
        <v>58</v>
      </c>
      <c r="B68" s="104">
        <v>170101170090</v>
      </c>
      <c r="C68" s="10">
        <v>15</v>
      </c>
      <c r="D68" s="10"/>
      <c r="E68" s="10">
        <v>10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98">
        <v>59</v>
      </c>
      <c r="B69" s="104">
        <v>170101170091</v>
      </c>
      <c r="C69" s="10">
        <v>31</v>
      </c>
      <c r="D69" s="10"/>
      <c r="E69" s="10">
        <v>12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98">
        <v>60</v>
      </c>
      <c r="B70" s="104">
        <v>170101170092</v>
      </c>
      <c r="C70" s="10">
        <v>42</v>
      </c>
      <c r="D70" s="10"/>
      <c r="E70" s="10">
        <v>27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98">
        <v>61</v>
      </c>
      <c r="B71" s="104">
        <v>170101170094</v>
      </c>
      <c r="C71" s="10">
        <v>34</v>
      </c>
      <c r="D71" s="10"/>
      <c r="E71" s="10">
        <v>26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98">
        <v>62</v>
      </c>
      <c r="B72" s="104">
        <v>170101170096</v>
      </c>
      <c r="C72" s="10">
        <v>33</v>
      </c>
      <c r="D72" s="10"/>
      <c r="E72" s="10">
        <v>20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98">
        <v>63</v>
      </c>
      <c r="B73" s="104">
        <v>170101170098</v>
      </c>
      <c r="C73" s="10">
        <v>33</v>
      </c>
      <c r="D73" s="10"/>
      <c r="E73" s="10">
        <v>13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98">
        <v>64</v>
      </c>
      <c r="B74" s="104">
        <v>170101170099</v>
      </c>
      <c r="C74" s="10">
        <v>37</v>
      </c>
      <c r="D74" s="10"/>
      <c r="E74" s="10">
        <v>13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98">
        <v>65</v>
      </c>
      <c r="B75" s="104">
        <v>170101170100</v>
      </c>
      <c r="C75" s="10">
        <v>39</v>
      </c>
      <c r="D75" s="10"/>
      <c r="E75" s="10">
        <v>23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98">
        <v>66</v>
      </c>
      <c r="B76" s="104">
        <v>170101170101</v>
      </c>
      <c r="C76" s="10">
        <v>42</v>
      </c>
      <c r="D76" s="10"/>
      <c r="E76" s="10">
        <v>40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98">
        <v>67</v>
      </c>
      <c r="B77" s="104">
        <v>170101170102</v>
      </c>
      <c r="C77" s="10">
        <v>34</v>
      </c>
      <c r="D77" s="10"/>
      <c r="E77" s="10">
        <v>17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98">
        <v>68</v>
      </c>
      <c r="B78" s="104">
        <v>170101170103</v>
      </c>
      <c r="C78" s="10">
        <v>27</v>
      </c>
      <c r="D78" s="10"/>
      <c r="E78" s="10">
        <v>19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98">
        <v>69</v>
      </c>
      <c r="B79" s="104">
        <v>170101170104</v>
      </c>
      <c r="C79" s="10">
        <v>44</v>
      </c>
      <c r="D79" s="10"/>
      <c r="E79" s="10">
        <v>24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98">
        <v>70</v>
      </c>
      <c r="B80" s="104">
        <v>170101170105</v>
      </c>
      <c r="C80" s="15">
        <v>43</v>
      </c>
      <c r="D80" s="15"/>
      <c r="E80" s="15">
        <v>41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98">
        <v>71</v>
      </c>
      <c r="B81" s="104">
        <v>170101170108</v>
      </c>
      <c r="C81" s="15">
        <v>49</v>
      </c>
      <c r="D81" s="15"/>
      <c r="E81" s="15">
        <v>36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4.25">
      <c r="A82" s="11"/>
      <c r="B82" s="11"/>
      <c r="C82" s="11"/>
      <c r="D82" s="11"/>
      <c r="E82" s="11"/>
      <c r="F82" s="11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3" s="3" customFormat="1" ht="15">
      <c r="A83" s="11"/>
      <c r="B83" s="11"/>
      <c r="C83" s="19"/>
      <c r="D83" s="19"/>
      <c r="E83" s="19"/>
      <c r="F83" s="19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8"/>
      <c r="D85" s="18"/>
      <c r="E85" s="18"/>
      <c r="F85" s="18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03"/>
  <sheetViews>
    <sheetView zoomScale="68" zoomScaleNormal="68" zoomScalePageLayoutView="0" workbookViewId="0" topLeftCell="E4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117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118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119</v>
      </c>
      <c r="B5" s="125"/>
      <c r="C5" s="125"/>
      <c r="D5" s="125"/>
      <c r="E5" s="126"/>
      <c r="F5" s="93"/>
      <c r="G5" s="41" t="s">
        <v>32</v>
      </c>
      <c r="H5" s="63">
        <f>D12</f>
        <v>91.54929577464789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85.91549295774648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88.73239436619718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170101170007</v>
      </c>
      <c r="C11" s="10">
        <v>18</v>
      </c>
      <c r="D11" s="10">
        <f>COUNTIF(C11:C81,"&gt;="&amp;D10)</f>
        <v>65</v>
      </c>
      <c r="E11" s="10">
        <v>0</v>
      </c>
      <c r="F11" s="31">
        <f>COUNTIF(E11:E81,"&gt;="&amp;F10)</f>
        <v>61</v>
      </c>
      <c r="G11" s="25" t="s">
        <v>6</v>
      </c>
      <c r="H11" s="83">
        <v>2</v>
      </c>
      <c r="I11" s="100">
        <v>2</v>
      </c>
      <c r="J11" s="101">
        <v>3</v>
      </c>
      <c r="L11" s="101">
        <v>2</v>
      </c>
      <c r="M11" s="101">
        <v>1</v>
      </c>
      <c r="N11" s="101"/>
      <c r="O11" s="101"/>
      <c r="P11" s="101">
        <v>2</v>
      </c>
      <c r="Q11" s="101">
        <v>2</v>
      </c>
      <c r="R11" s="101"/>
      <c r="S11" s="101">
        <v>3</v>
      </c>
      <c r="T11" s="101">
        <v>2</v>
      </c>
      <c r="U11" s="101"/>
      <c r="V11" s="101">
        <v>2</v>
      </c>
      <c r="W11" s="21"/>
    </row>
    <row r="12" spans="1:23" ht="24.75" customHeight="1">
      <c r="A12" s="98">
        <v>2</v>
      </c>
      <c r="B12" s="99">
        <v>170101170011</v>
      </c>
      <c r="C12" s="10">
        <v>0</v>
      </c>
      <c r="D12" s="63">
        <f>(D11/71)*100</f>
        <v>91.54929577464789</v>
      </c>
      <c r="E12" s="10">
        <v>0</v>
      </c>
      <c r="F12" s="64">
        <f>(F11/71)*100</f>
        <v>85.91549295774648</v>
      </c>
      <c r="G12" s="25" t="s">
        <v>7</v>
      </c>
      <c r="H12" s="85">
        <v>2</v>
      </c>
      <c r="I12" s="102">
        <v>2</v>
      </c>
      <c r="J12" s="103">
        <v>3</v>
      </c>
      <c r="K12" s="101"/>
      <c r="L12" s="103">
        <v>2</v>
      </c>
      <c r="M12" s="103">
        <v>1</v>
      </c>
      <c r="N12" s="103"/>
      <c r="O12" s="103"/>
      <c r="P12" s="103">
        <v>2</v>
      </c>
      <c r="Q12" s="103">
        <v>2</v>
      </c>
      <c r="R12" s="103"/>
      <c r="S12" s="103">
        <v>3</v>
      </c>
      <c r="T12" s="103">
        <v>2</v>
      </c>
      <c r="U12" s="103"/>
      <c r="V12" s="103">
        <v>2</v>
      </c>
      <c r="W12" s="21"/>
    </row>
    <row r="13" spans="1:23" ht="24.75" customHeight="1">
      <c r="A13" s="98">
        <v>3</v>
      </c>
      <c r="B13" s="99">
        <v>170101170013</v>
      </c>
      <c r="C13" s="10">
        <v>46</v>
      </c>
      <c r="D13" s="10"/>
      <c r="E13" s="10">
        <v>40</v>
      </c>
      <c r="F13" s="32"/>
      <c r="G13" s="25" t="s">
        <v>9</v>
      </c>
      <c r="H13" s="85">
        <v>3</v>
      </c>
      <c r="I13" s="102">
        <v>3</v>
      </c>
      <c r="J13" s="103">
        <v>3</v>
      </c>
      <c r="K13" s="103"/>
      <c r="L13" s="103">
        <v>2</v>
      </c>
      <c r="M13" s="103">
        <v>2</v>
      </c>
      <c r="N13" s="103"/>
      <c r="O13" s="103"/>
      <c r="P13" s="103">
        <v>2</v>
      </c>
      <c r="Q13" s="103">
        <v>2</v>
      </c>
      <c r="R13" s="103"/>
      <c r="S13" s="103">
        <v>3</v>
      </c>
      <c r="T13" s="103">
        <v>2</v>
      </c>
      <c r="U13" s="103"/>
      <c r="V13" s="103">
        <v>3</v>
      </c>
      <c r="W13" s="21"/>
    </row>
    <row r="14" spans="1:23" ht="35.25" customHeight="1">
      <c r="A14" s="98">
        <v>4</v>
      </c>
      <c r="B14" s="99">
        <v>170101170014</v>
      </c>
      <c r="C14" s="10">
        <v>46</v>
      </c>
      <c r="D14" s="10"/>
      <c r="E14" s="10">
        <v>41</v>
      </c>
      <c r="F14" s="32"/>
      <c r="G14" s="26" t="s">
        <v>45</v>
      </c>
      <c r="H14" s="20">
        <f>AVERAGE(H11:H13)</f>
        <v>2.3333333333333335</v>
      </c>
      <c r="I14" s="20">
        <f aca="true" t="shared" si="0" ref="I14:V14">AVERAGE(I11:I13)</f>
        <v>2.3333333333333335</v>
      </c>
      <c r="J14" s="20">
        <f t="shared" si="0"/>
        <v>3</v>
      </c>
      <c r="K14" s="20"/>
      <c r="L14" s="20">
        <f t="shared" si="0"/>
        <v>2</v>
      </c>
      <c r="M14" s="20">
        <f t="shared" si="0"/>
        <v>1.3333333333333333</v>
      </c>
      <c r="N14" s="20"/>
      <c r="O14" s="20"/>
      <c r="P14" s="20">
        <f t="shared" si="0"/>
        <v>2</v>
      </c>
      <c r="Q14" s="20">
        <f t="shared" si="0"/>
        <v>2</v>
      </c>
      <c r="R14" s="20"/>
      <c r="S14" s="20">
        <f t="shared" si="0"/>
        <v>3</v>
      </c>
      <c r="T14" s="20">
        <f t="shared" si="0"/>
        <v>2</v>
      </c>
      <c r="U14" s="20"/>
      <c r="V14" s="20">
        <f t="shared" si="0"/>
        <v>2.3333333333333335</v>
      </c>
      <c r="W14" s="21"/>
    </row>
    <row r="15" spans="1:23" ht="37.5" customHeight="1">
      <c r="A15" s="98">
        <v>5</v>
      </c>
      <c r="B15" s="99">
        <v>170101170015</v>
      </c>
      <c r="C15" s="10">
        <v>46</v>
      </c>
      <c r="D15" s="10"/>
      <c r="E15" s="10">
        <v>40</v>
      </c>
      <c r="F15" s="32"/>
      <c r="G15" s="51" t="s">
        <v>47</v>
      </c>
      <c r="H15" s="69">
        <f>($H$7*H14)/100</f>
        <v>2.070422535211268</v>
      </c>
      <c r="I15" s="69">
        <f aca="true" t="shared" si="1" ref="I15:V15">($H$7*I14)/100</f>
        <v>2.070422535211268</v>
      </c>
      <c r="J15" s="69">
        <f t="shared" si="1"/>
        <v>2.6619718309859155</v>
      </c>
      <c r="K15" s="69"/>
      <c r="L15" s="69">
        <f t="shared" si="1"/>
        <v>1.7746478873239437</v>
      </c>
      <c r="M15" s="69">
        <f t="shared" si="1"/>
        <v>1.1830985915492958</v>
      </c>
      <c r="N15" s="69"/>
      <c r="O15" s="69"/>
      <c r="P15" s="69">
        <f t="shared" si="1"/>
        <v>1.7746478873239437</v>
      </c>
      <c r="Q15" s="69">
        <f t="shared" si="1"/>
        <v>1.7746478873239437</v>
      </c>
      <c r="R15" s="69"/>
      <c r="S15" s="69">
        <f t="shared" si="1"/>
        <v>2.6619718309859155</v>
      </c>
      <c r="T15" s="69">
        <f t="shared" si="1"/>
        <v>1.7746478873239437</v>
      </c>
      <c r="U15" s="69"/>
      <c r="V15" s="69">
        <f t="shared" si="1"/>
        <v>2.070422535211268</v>
      </c>
      <c r="W15" s="21"/>
    </row>
    <row r="16" spans="1:22" ht="24.75" customHeight="1">
      <c r="A16" s="98">
        <v>6</v>
      </c>
      <c r="B16" s="99">
        <v>170101170016</v>
      </c>
      <c r="C16" s="10">
        <v>32</v>
      </c>
      <c r="D16" s="10"/>
      <c r="E16" s="10">
        <v>25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98">
        <v>7</v>
      </c>
      <c r="B17" s="99">
        <v>170101170019</v>
      </c>
      <c r="C17" s="10">
        <v>46</v>
      </c>
      <c r="D17" s="10"/>
      <c r="E17" s="10">
        <v>39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98">
        <v>8</v>
      </c>
      <c r="B18" s="99">
        <v>170101170020</v>
      </c>
      <c r="C18" s="10">
        <v>44</v>
      </c>
      <c r="D18" s="10"/>
      <c r="E18" s="10">
        <v>40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98">
        <v>9</v>
      </c>
      <c r="B19" s="99">
        <v>170101170021</v>
      </c>
      <c r="C19" s="10">
        <v>23</v>
      </c>
      <c r="D19" s="10"/>
      <c r="E19" s="10">
        <v>0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98">
        <v>10</v>
      </c>
      <c r="B20" s="99">
        <v>170101170023</v>
      </c>
      <c r="C20" s="10">
        <v>44</v>
      </c>
      <c r="D20" s="10"/>
      <c r="E20" s="10">
        <v>40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98">
        <v>11</v>
      </c>
      <c r="B21" s="99">
        <v>170101170024</v>
      </c>
      <c r="C21" s="10">
        <v>42</v>
      </c>
      <c r="D21" s="10"/>
      <c r="E21" s="10">
        <v>39</v>
      </c>
      <c r="F21" s="33"/>
      <c r="H21" s="90"/>
      <c r="I21" s="121"/>
      <c r="J21" s="121"/>
      <c r="M21" s="36"/>
      <c r="N21" s="36"/>
      <c r="O21" s="36"/>
      <c r="P21" s="36"/>
      <c r="Q21" s="36"/>
    </row>
    <row r="22" spans="1:17" ht="24.75" customHeight="1">
      <c r="A22" s="98">
        <v>12</v>
      </c>
      <c r="B22" s="99">
        <v>170101170025</v>
      </c>
      <c r="C22" s="10">
        <v>44</v>
      </c>
      <c r="D22" s="10"/>
      <c r="E22" s="10">
        <v>39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98">
        <v>13</v>
      </c>
      <c r="B23" s="99">
        <v>170101170027</v>
      </c>
      <c r="C23" s="10">
        <v>38</v>
      </c>
      <c r="D23" s="10"/>
      <c r="E23" s="10">
        <v>30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98">
        <v>14</v>
      </c>
      <c r="B24" s="99">
        <v>170101170029</v>
      </c>
      <c r="C24" s="10">
        <v>36</v>
      </c>
      <c r="D24" s="10"/>
      <c r="E24" s="10">
        <v>34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98">
        <v>15</v>
      </c>
      <c r="B25" s="99">
        <v>170101170030</v>
      </c>
      <c r="C25" s="15">
        <v>44</v>
      </c>
      <c r="D25" s="15"/>
      <c r="E25" s="15">
        <v>37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98">
        <v>16</v>
      </c>
      <c r="B26" s="99">
        <v>170101170031</v>
      </c>
      <c r="C26" s="10">
        <v>46</v>
      </c>
      <c r="D26" s="10"/>
      <c r="E26" s="10">
        <v>36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170101170033</v>
      </c>
      <c r="C27" s="10">
        <v>44</v>
      </c>
      <c r="D27" s="10"/>
      <c r="E27" s="10">
        <v>41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170101170034</v>
      </c>
      <c r="C28" s="10">
        <v>42</v>
      </c>
      <c r="D28" s="10"/>
      <c r="E28" s="10">
        <v>33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170101170035</v>
      </c>
      <c r="C29" s="10">
        <v>43</v>
      </c>
      <c r="D29" s="10"/>
      <c r="E29" s="10">
        <v>28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98">
        <v>20</v>
      </c>
      <c r="B30" s="99">
        <v>170101170036</v>
      </c>
      <c r="C30" s="10">
        <v>43</v>
      </c>
      <c r="D30" s="10"/>
      <c r="E30" s="10">
        <v>36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98">
        <v>21</v>
      </c>
      <c r="B31" s="99">
        <v>170101170037</v>
      </c>
      <c r="C31" s="10">
        <v>40</v>
      </c>
      <c r="D31" s="10"/>
      <c r="E31" s="10">
        <v>34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98">
        <v>22</v>
      </c>
      <c r="B32" s="99">
        <v>170101170038</v>
      </c>
      <c r="C32" s="10">
        <v>46</v>
      </c>
      <c r="D32" s="10"/>
      <c r="E32" s="10">
        <v>38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98">
        <v>23</v>
      </c>
      <c r="B33" s="99">
        <v>170101170040</v>
      </c>
      <c r="C33" s="10">
        <v>46</v>
      </c>
      <c r="D33" s="10"/>
      <c r="E33" s="10">
        <v>37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98">
        <v>24</v>
      </c>
      <c r="B34" s="99">
        <v>170101170041</v>
      </c>
      <c r="C34" s="10">
        <v>46</v>
      </c>
      <c r="D34" s="10"/>
      <c r="E34" s="10">
        <v>39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98">
        <v>25</v>
      </c>
      <c r="B35" s="99">
        <v>170101170046</v>
      </c>
      <c r="C35" s="10">
        <v>43</v>
      </c>
      <c r="D35" s="10"/>
      <c r="E35" s="10">
        <v>40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98">
        <v>26</v>
      </c>
      <c r="B36" s="104">
        <v>170101170047</v>
      </c>
      <c r="C36" s="10">
        <v>40</v>
      </c>
      <c r="D36" s="10"/>
      <c r="E36" s="10">
        <v>38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98">
        <v>27</v>
      </c>
      <c r="B37" s="104">
        <v>170101170048</v>
      </c>
      <c r="C37" s="10">
        <v>46</v>
      </c>
      <c r="D37" s="10"/>
      <c r="E37" s="10">
        <v>34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98">
        <v>28</v>
      </c>
      <c r="B38" s="105">
        <v>170101170049</v>
      </c>
      <c r="C38" s="10">
        <v>44</v>
      </c>
      <c r="D38" s="10"/>
      <c r="E38" s="10">
        <v>32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98">
        <v>29</v>
      </c>
      <c r="B39" s="105">
        <v>170101170050</v>
      </c>
      <c r="C39" s="10">
        <v>38</v>
      </c>
      <c r="D39" s="10"/>
      <c r="E39" s="10">
        <v>38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98">
        <v>30</v>
      </c>
      <c r="B40" s="105">
        <v>170101170051</v>
      </c>
      <c r="C40" s="10">
        <v>44</v>
      </c>
      <c r="D40" s="10"/>
      <c r="E40" s="10">
        <v>40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98">
        <v>31</v>
      </c>
      <c r="B41" s="105">
        <v>170101170054</v>
      </c>
      <c r="C41" s="10">
        <v>38</v>
      </c>
      <c r="D41" s="10"/>
      <c r="E41" s="10">
        <v>0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98">
        <v>32</v>
      </c>
      <c r="B42" s="105">
        <v>170101170055</v>
      </c>
      <c r="C42" s="10">
        <v>46</v>
      </c>
      <c r="D42" s="10"/>
      <c r="E42" s="10">
        <v>43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98">
        <v>33</v>
      </c>
      <c r="B43" s="105">
        <v>170101170056</v>
      </c>
      <c r="C43" s="10">
        <v>46</v>
      </c>
      <c r="D43" s="10"/>
      <c r="E43" s="10">
        <v>37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98">
        <v>34</v>
      </c>
      <c r="B44" s="105">
        <v>170101170057</v>
      </c>
      <c r="C44" s="10">
        <v>46</v>
      </c>
      <c r="D44" s="10"/>
      <c r="E44" s="10">
        <v>40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98">
        <v>35</v>
      </c>
      <c r="B45" s="105">
        <v>170101170058</v>
      </c>
      <c r="C45" s="10">
        <v>46</v>
      </c>
      <c r="D45" s="10"/>
      <c r="E45" s="10">
        <v>39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98">
        <v>36</v>
      </c>
      <c r="B46" s="105">
        <v>170101170060</v>
      </c>
      <c r="C46" s="10">
        <v>44</v>
      </c>
      <c r="D46" s="10"/>
      <c r="E46" s="10">
        <v>37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98">
        <v>37</v>
      </c>
      <c r="B47" s="105">
        <v>170101170061</v>
      </c>
      <c r="C47" s="10">
        <v>21</v>
      </c>
      <c r="D47" s="10"/>
      <c r="E47" s="10">
        <v>0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98">
        <v>38</v>
      </c>
      <c r="B48" s="105">
        <v>170101170063</v>
      </c>
      <c r="C48" s="10">
        <v>46</v>
      </c>
      <c r="D48" s="10"/>
      <c r="E48" s="10">
        <v>39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98">
        <v>39</v>
      </c>
      <c r="B49" s="105">
        <v>170101170064</v>
      </c>
      <c r="C49" s="10">
        <v>44</v>
      </c>
      <c r="D49" s="10"/>
      <c r="E49" s="10">
        <v>38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98">
        <v>40</v>
      </c>
      <c r="B50" s="105">
        <v>170101170066</v>
      </c>
      <c r="C50" s="10">
        <v>44</v>
      </c>
      <c r="D50" s="10"/>
      <c r="E50" s="10">
        <v>35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98">
        <v>41</v>
      </c>
      <c r="B51" s="105">
        <v>170101170067</v>
      </c>
      <c r="C51" s="10">
        <v>46</v>
      </c>
      <c r="D51" s="10"/>
      <c r="E51" s="10">
        <v>41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98">
        <v>42</v>
      </c>
      <c r="B52" s="105">
        <v>170101170068</v>
      </c>
      <c r="C52" s="15">
        <v>36</v>
      </c>
      <c r="D52" s="15"/>
      <c r="E52" s="15">
        <v>32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98">
        <v>43</v>
      </c>
      <c r="B53" s="105">
        <v>170101170069</v>
      </c>
      <c r="C53" s="15">
        <v>42</v>
      </c>
      <c r="D53" s="15"/>
      <c r="E53" s="15">
        <v>37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98">
        <v>44</v>
      </c>
      <c r="B54" s="105">
        <v>170101170071</v>
      </c>
      <c r="C54" s="10">
        <v>40</v>
      </c>
      <c r="D54" s="10"/>
      <c r="E54" s="10">
        <v>35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98">
        <v>45</v>
      </c>
      <c r="B55" s="105">
        <v>170101170072</v>
      </c>
      <c r="C55" s="10">
        <v>46</v>
      </c>
      <c r="D55" s="10"/>
      <c r="E55" s="10">
        <v>35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98">
        <v>46</v>
      </c>
      <c r="B56" s="105">
        <v>170101170073</v>
      </c>
      <c r="C56" s="10">
        <v>43</v>
      </c>
      <c r="D56" s="10"/>
      <c r="E56" s="10">
        <v>36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98">
        <v>47</v>
      </c>
      <c r="B57" s="105">
        <v>170101170074</v>
      </c>
      <c r="C57" s="10">
        <v>43</v>
      </c>
      <c r="D57" s="10"/>
      <c r="E57" s="10">
        <v>35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98">
        <v>48</v>
      </c>
      <c r="B58" s="105">
        <v>170101170076</v>
      </c>
      <c r="C58" s="10">
        <v>46</v>
      </c>
      <c r="D58" s="10"/>
      <c r="E58" s="10">
        <v>37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98">
        <v>49</v>
      </c>
      <c r="B59" s="105">
        <v>170101170079</v>
      </c>
      <c r="C59" s="10">
        <v>37</v>
      </c>
      <c r="D59" s="10"/>
      <c r="E59" s="10">
        <v>37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98">
        <v>50</v>
      </c>
      <c r="B60" s="105">
        <v>170101170080</v>
      </c>
      <c r="C60" s="10">
        <v>43</v>
      </c>
      <c r="D60" s="10"/>
      <c r="E60" s="10">
        <v>38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98">
        <v>51</v>
      </c>
      <c r="B61" s="105">
        <v>170101170081</v>
      </c>
      <c r="C61" s="10">
        <v>44</v>
      </c>
      <c r="D61" s="10"/>
      <c r="E61" s="10">
        <v>42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98">
        <v>52</v>
      </c>
      <c r="B62" s="105">
        <v>170101170082</v>
      </c>
      <c r="C62" s="10">
        <v>42</v>
      </c>
      <c r="D62" s="10"/>
      <c r="E62" s="10">
        <v>37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98">
        <v>53</v>
      </c>
      <c r="B63" s="104">
        <v>170101170083</v>
      </c>
      <c r="C63" s="10">
        <v>46</v>
      </c>
      <c r="D63" s="10"/>
      <c r="E63" s="10">
        <v>35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98">
        <v>54</v>
      </c>
      <c r="B64" s="104">
        <v>170101170084</v>
      </c>
      <c r="C64" s="10">
        <v>46</v>
      </c>
      <c r="D64" s="10"/>
      <c r="E64" s="10">
        <v>40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98">
        <v>55</v>
      </c>
      <c r="B65" s="104">
        <v>170101170085</v>
      </c>
      <c r="C65" s="10">
        <v>40</v>
      </c>
      <c r="D65" s="10"/>
      <c r="E65" s="10">
        <v>38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98">
        <v>56</v>
      </c>
      <c r="B66" s="104">
        <v>170101170088</v>
      </c>
      <c r="C66" s="10">
        <v>42</v>
      </c>
      <c r="D66" s="10"/>
      <c r="E66" s="10">
        <v>37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98">
        <v>57</v>
      </c>
      <c r="B67" s="104">
        <v>170101170089</v>
      </c>
      <c r="C67" s="10">
        <v>19</v>
      </c>
      <c r="D67" s="10"/>
      <c r="E67" s="10">
        <v>0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98">
        <v>58</v>
      </c>
      <c r="B68" s="104">
        <v>170101170090</v>
      </c>
      <c r="C68" s="10">
        <v>38</v>
      </c>
      <c r="D68" s="10"/>
      <c r="E68" s="10">
        <v>0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98">
        <v>59</v>
      </c>
      <c r="B69" s="104">
        <v>170101170091</v>
      </c>
      <c r="C69" s="10">
        <v>38</v>
      </c>
      <c r="D69" s="10"/>
      <c r="E69" s="10">
        <v>33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98">
        <v>60</v>
      </c>
      <c r="B70" s="104">
        <v>170101170092</v>
      </c>
      <c r="C70" s="10">
        <v>42</v>
      </c>
      <c r="D70" s="10"/>
      <c r="E70" s="10">
        <v>35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98">
        <v>61</v>
      </c>
      <c r="B71" s="104">
        <v>170101170094</v>
      </c>
      <c r="C71" s="10">
        <v>38</v>
      </c>
      <c r="D71" s="10"/>
      <c r="E71" s="10">
        <v>40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98">
        <v>62</v>
      </c>
      <c r="B72" s="104">
        <v>170101170096</v>
      </c>
      <c r="C72" s="10">
        <v>40</v>
      </c>
      <c r="D72" s="10"/>
      <c r="E72" s="10">
        <v>29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98">
        <v>63</v>
      </c>
      <c r="B73" s="104">
        <v>170101170098</v>
      </c>
      <c r="C73" s="10">
        <v>37</v>
      </c>
      <c r="D73" s="10"/>
      <c r="E73" s="10">
        <v>31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98">
        <v>64</v>
      </c>
      <c r="B74" s="104">
        <v>170101170099</v>
      </c>
      <c r="C74" s="10">
        <v>37</v>
      </c>
      <c r="D74" s="10"/>
      <c r="E74" s="10">
        <v>31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98">
        <v>65</v>
      </c>
      <c r="B75" s="104">
        <v>170101170100</v>
      </c>
      <c r="C75" s="10">
        <v>41</v>
      </c>
      <c r="D75" s="10"/>
      <c r="E75" s="10">
        <v>34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98">
        <v>66</v>
      </c>
      <c r="B76" s="104">
        <v>170101170101</v>
      </c>
      <c r="C76" s="10">
        <v>44</v>
      </c>
      <c r="D76" s="10"/>
      <c r="E76" s="10">
        <v>40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98">
        <v>67</v>
      </c>
      <c r="B77" s="104">
        <v>170101170102</v>
      </c>
      <c r="C77" s="10">
        <v>34</v>
      </c>
      <c r="D77" s="10"/>
      <c r="E77" s="10">
        <v>24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98">
        <v>68</v>
      </c>
      <c r="B78" s="104">
        <v>170101170103</v>
      </c>
      <c r="C78" s="10">
        <v>25</v>
      </c>
      <c r="D78" s="10"/>
      <c r="E78" s="10">
        <v>0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98">
        <v>69</v>
      </c>
      <c r="B79" s="104">
        <v>170101170104</v>
      </c>
      <c r="C79" s="10">
        <v>44</v>
      </c>
      <c r="D79" s="10"/>
      <c r="E79" s="10">
        <v>37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98">
        <v>70</v>
      </c>
      <c r="B80" s="104">
        <v>170101170105</v>
      </c>
      <c r="C80" s="15">
        <v>46</v>
      </c>
      <c r="D80" s="15"/>
      <c r="E80" s="15">
        <v>42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98">
        <v>71</v>
      </c>
      <c r="B81" s="104">
        <v>170101170108</v>
      </c>
      <c r="C81" s="15">
        <v>46</v>
      </c>
      <c r="D81" s="15"/>
      <c r="E81" s="15">
        <v>44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4.25">
      <c r="A82" s="11"/>
      <c r="B82" s="11"/>
      <c r="C82" s="11"/>
      <c r="D82" s="11"/>
      <c r="E82" s="11"/>
      <c r="F82" s="11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3" s="3" customFormat="1" ht="15">
      <c r="A83" s="11"/>
      <c r="B83" s="11"/>
      <c r="C83" s="19"/>
      <c r="D83" s="19"/>
      <c r="E83" s="19"/>
      <c r="F83" s="19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">
      <c r="A85" s="11"/>
      <c r="B85" s="11"/>
      <c r="C85" s="18"/>
      <c r="D85" s="18"/>
      <c r="E85" s="18"/>
      <c r="F85" s="18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4.25">
      <c r="A101" s="11"/>
      <c r="B101" s="11"/>
      <c r="C101" s="11"/>
      <c r="D101" s="11"/>
      <c r="E101" s="11"/>
      <c r="F101" s="11"/>
      <c r="G101" s="11"/>
      <c r="H101"/>
      <c r="I101"/>
    </row>
    <row r="102" spans="7:9" ht="14.25">
      <c r="G102" s="11"/>
      <c r="H102"/>
      <c r="I102"/>
    </row>
    <row r="103" spans="8:9" ht="14.25">
      <c r="H103"/>
      <c r="I103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04"/>
  <sheetViews>
    <sheetView zoomScale="66" zoomScaleNormal="66" zoomScalePageLayoutView="0" workbookViewId="0" topLeftCell="F4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120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121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92" t="s">
        <v>30</v>
      </c>
      <c r="B5" s="92"/>
      <c r="C5" s="92"/>
      <c r="D5" s="92"/>
      <c r="E5" s="92"/>
      <c r="F5" s="93"/>
      <c r="G5" s="41" t="s">
        <v>32</v>
      </c>
      <c r="H5" s="63">
        <f>68/69*100</f>
        <v>98.55072463768117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1/69*100</f>
        <v>1.4492753623188406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50.00000000000001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08">
        <v>170101170013</v>
      </c>
      <c r="C11" s="10">
        <v>36</v>
      </c>
      <c r="D11" s="10">
        <f>COUNTIF(C11:C79,"&gt;="&amp;D10)</f>
        <v>68</v>
      </c>
      <c r="E11" s="10">
        <v>18</v>
      </c>
      <c r="F11" s="31">
        <f>COUNTIF(E11:E79,"&gt;="&amp;F10)</f>
        <v>1</v>
      </c>
      <c r="G11" s="25" t="s">
        <v>6</v>
      </c>
      <c r="H11" s="50"/>
      <c r="I11" s="109"/>
      <c r="J11" s="101">
        <v>1</v>
      </c>
      <c r="L11" s="101"/>
      <c r="M11" s="101"/>
      <c r="N11" s="101"/>
      <c r="O11" s="101"/>
      <c r="P11" s="101"/>
      <c r="Q11" s="101">
        <v>1</v>
      </c>
      <c r="R11" s="101"/>
      <c r="S11" s="101"/>
      <c r="T11" s="101"/>
      <c r="U11" s="101">
        <v>1</v>
      </c>
      <c r="V11" s="101">
        <v>1</v>
      </c>
      <c r="W11" s="21"/>
    </row>
    <row r="12" spans="1:23" ht="24.75" customHeight="1">
      <c r="A12" s="4">
        <v>2</v>
      </c>
      <c r="B12" s="108">
        <v>170101170014</v>
      </c>
      <c r="C12" s="10">
        <v>38</v>
      </c>
      <c r="D12" s="63">
        <f>(68/69)*100</f>
        <v>98.55072463768117</v>
      </c>
      <c r="E12" s="10">
        <v>15</v>
      </c>
      <c r="F12" s="64">
        <f>(1/69)*100</f>
        <v>1.4492753623188406</v>
      </c>
      <c r="G12" s="25" t="s">
        <v>7</v>
      </c>
      <c r="H12" s="20"/>
      <c r="I12" s="110"/>
      <c r="J12" s="103">
        <v>1</v>
      </c>
      <c r="K12" s="101"/>
      <c r="L12" s="103">
        <v>1</v>
      </c>
      <c r="M12" s="103">
        <v>2</v>
      </c>
      <c r="N12" s="103"/>
      <c r="O12" s="103"/>
      <c r="P12" s="103"/>
      <c r="Q12" s="103">
        <v>1.5</v>
      </c>
      <c r="R12" s="103"/>
      <c r="S12" s="103"/>
      <c r="T12" s="103"/>
      <c r="U12" s="103">
        <v>1</v>
      </c>
      <c r="V12" s="103">
        <v>1</v>
      </c>
      <c r="W12" s="21"/>
    </row>
    <row r="13" spans="1:23" ht="24.75" customHeight="1">
      <c r="A13" s="4">
        <v>3</v>
      </c>
      <c r="B13" s="108">
        <v>170101170015</v>
      </c>
      <c r="C13" s="10">
        <v>48</v>
      </c>
      <c r="D13" s="10"/>
      <c r="E13" s="10">
        <v>27</v>
      </c>
      <c r="F13" s="32"/>
      <c r="G13" s="25" t="s">
        <v>9</v>
      </c>
      <c r="H13" s="20"/>
      <c r="I13" s="110"/>
      <c r="J13" s="103">
        <v>1.5</v>
      </c>
      <c r="K13" s="103"/>
      <c r="L13" s="103">
        <v>2</v>
      </c>
      <c r="M13" s="103">
        <v>1</v>
      </c>
      <c r="N13" s="103"/>
      <c r="O13" s="103"/>
      <c r="P13" s="103"/>
      <c r="Q13" s="103">
        <v>1.5</v>
      </c>
      <c r="R13" s="103"/>
      <c r="S13" s="103"/>
      <c r="T13" s="103"/>
      <c r="U13" s="103">
        <v>1.5</v>
      </c>
      <c r="V13" s="103">
        <v>2</v>
      </c>
      <c r="W13" s="21"/>
    </row>
    <row r="14" spans="1:23" ht="35.25" customHeight="1">
      <c r="A14" s="4">
        <v>4</v>
      </c>
      <c r="B14" s="108">
        <v>170101170016</v>
      </c>
      <c r="C14" s="10">
        <v>31</v>
      </c>
      <c r="D14" s="10"/>
      <c r="E14" s="10">
        <v>7</v>
      </c>
      <c r="F14" s="32"/>
      <c r="G14" s="26" t="s">
        <v>45</v>
      </c>
      <c r="H14" s="20"/>
      <c r="I14" s="20"/>
      <c r="J14" s="20">
        <f>AVERAGE(J11:J13)</f>
        <v>1.1666666666666667</v>
      </c>
      <c r="K14" s="20"/>
      <c r="L14" s="20">
        <f>AVERAGE(L11:L13)</f>
        <v>1.5</v>
      </c>
      <c r="M14" s="20">
        <f>AVERAGE(M11:M13)</f>
        <v>1.5</v>
      </c>
      <c r="N14" s="20"/>
      <c r="O14" s="20"/>
      <c r="P14" s="20"/>
      <c r="Q14" s="20">
        <f>AVERAGE(Q11:Q13)</f>
        <v>1.3333333333333333</v>
      </c>
      <c r="R14" s="20"/>
      <c r="S14" s="20"/>
      <c r="T14" s="20"/>
      <c r="U14" s="20">
        <f>AVERAGE(U11:U13)</f>
        <v>1.1666666666666667</v>
      </c>
      <c r="V14" s="20">
        <f>AVERAGE(V11:V13)</f>
        <v>1.3333333333333333</v>
      </c>
      <c r="W14" s="21"/>
    </row>
    <row r="15" spans="1:23" ht="37.5" customHeight="1">
      <c r="A15" s="4">
        <v>5</v>
      </c>
      <c r="B15" s="108">
        <v>170101170019</v>
      </c>
      <c r="C15" s="10">
        <v>47</v>
      </c>
      <c r="D15" s="10"/>
      <c r="E15" s="10">
        <v>17</v>
      </c>
      <c r="F15" s="32"/>
      <c r="G15" s="51" t="s">
        <v>47</v>
      </c>
      <c r="H15" s="111"/>
      <c r="I15" s="111"/>
      <c r="J15" s="111">
        <f aca="true" t="shared" si="0" ref="J15:V15">(50*J14)/100</f>
        <v>0.5833333333333334</v>
      </c>
      <c r="K15" s="111"/>
      <c r="L15" s="111">
        <f t="shared" si="0"/>
        <v>0.75</v>
      </c>
      <c r="M15" s="111">
        <f t="shared" si="0"/>
        <v>0.75</v>
      </c>
      <c r="N15" s="111"/>
      <c r="O15" s="111"/>
      <c r="P15" s="111"/>
      <c r="Q15" s="111">
        <f t="shared" si="0"/>
        <v>0.6666666666666665</v>
      </c>
      <c r="R15" s="111"/>
      <c r="S15" s="111"/>
      <c r="T15" s="111">
        <f t="shared" si="0"/>
        <v>0</v>
      </c>
      <c r="U15" s="111">
        <f t="shared" si="0"/>
        <v>0.5833333333333334</v>
      </c>
      <c r="V15" s="111">
        <f t="shared" si="0"/>
        <v>0.6666666666666665</v>
      </c>
      <c r="W15" s="21"/>
    </row>
    <row r="16" spans="1:22" ht="24.75" customHeight="1">
      <c r="A16" s="4">
        <v>6</v>
      </c>
      <c r="B16" s="108">
        <v>170101170020</v>
      </c>
      <c r="C16" s="10">
        <v>45</v>
      </c>
      <c r="D16" s="10"/>
      <c r="E16" s="10">
        <v>8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08">
        <v>170101170021</v>
      </c>
      <c r="C17" s="10">
        <v>26</v>
      </c>
      <c r="D17" s="10"/>
      <c r="E17" s="10">
        <v>26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08">
        <v>170101170023</v>
      </c>
      <c r="C18" s="10">
        <v>41</v>
      </c>
      <c r="D18" s="10"/>
      <c r="E18" s="10">
        <v>8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08">
        <v>170101170024</v>
      </c>
      <c r="C19" s="10">
        <v>35</v>
      </c>
      <c r="D19" s="10"/>
      <c r="E19" s="10">
        <v>16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08">
        <v>170101170025</v>
      </c>
      <c r="C20" s="10">
        <v>41</v>
      </c>
      <c r="D20" s="10"/>
      <c r="E20" s="10">
        <v>8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08">
        <v>170101170027</v>
      </c>
      <c r="C21" s="10">
        <v>33</v>
      </c>
      <c r="D21" s="10"/>
      <c r="E21" s="10">
        <v>15</v>
      </c>
      <c r="F21" s="33"/>
      <c r="H21" s="91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08">
        <v>170101170029</v>
      </c>
      <c r="C22" s="10">
        <v>38</v>
      </c>
      <c r="D22" s="10"/>
      <c r="E22" s="10">
        <v>15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08">
        <v>170101170030</v>
      </c>
      <c r="C23" s="10">
        <v>38</v>
      </c>
      <c r="D23" s="10"/>
      <c r="E23" s="10">
        <v>8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08">
        <v>170101170031</v>
      </c>
      <c r="C24" s="10">
        <v>42</v>
      </c>
      <c r="D24" s="10"/>
      <c r="E24" s="10">
        <v>16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08">
        <v>170101170033</v>
      </c>
      <c r="C25" s="10">
        <v>37</v>
      </c>
      <c r="D25" s="15"/>
      <c r="E25" s="10">
        <v>24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08">
        <v>170101170034</v>
      </c>
      <c r="C26" s="10">
        <v>37</v>
      </c>
      <c r="D26" s="10"/>
      <c r="E26" s="10">
        <v>6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08">
        <v>170101170035</v>
      </c>
      <c r="C27" s="10">
        <v>38</v>
      </c>
      <c r="D27" s="10"/>
      <c r="E27" s="10">
        <v>6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08">
        <v>170101170036</v>
      </c>
      <c r="C28" s="10">
        <v>35</v>
      </c>
      <c r="D28" s="10"/>
      <c r="E28" s="10">
        <v>15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08">
        <v>170101170037</v>
      </c>
      <c r="C29" s="10">
        <v>42</v>
      </c>
      <c r="D29" s="10"/>
      <c r="E29" s="10">
        <v>15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08">
        <v>170101170038</v>
      </c>
      <c r="C30" s="10">
        <v>37</v>
      </c>
      <c r="D30" s="10"/>
      <c r="E30" s="10">
        <v>6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08">
        <v>170101170040</v>
      </c>
      <c r="C31" s="10">
        <v>39</v>
      </c>
      <c r="D31" s="10"/>
      <c r="E31" s="10">
        <v>10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08">
        <v>170101170041</v>
      </c>
      <c r="C32" s="10">
        <v>36</v>
      </c>
      <c r="D32" s="10"/>
      <c r="E32" s="10">
        <v>9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08">
        <v>170101170046</v>
      </c>
      <c r="C33" s="10">
        <v>35</v>
      </c>
      <c r="D33" s="10"/>
      <c r="E33" s="10">
        <v>9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08">
        <v>170101170047</v>
      </c>
      <c r="C34" s="10">
        <v>33</v>
      </c>
      <c r="D34" s="10"/>
      <c r="E34" s="10">
        <v>10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08">
        <v>170101170048</v>
      </c>
      <c r="C35" s="10">
        <v>37</v>
      </c>
      <c r="D35" s="10"/>
      <c r="E35" s="10">
        <v>10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08">
        <v>170101170049</v>
      </c>
      <c r="C36" s="10">
        <v>38</v>
      </c>
      <c r="D36" s="10"/>
      <c r="E36" s="10">
        <v>15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08">
        <v>170101170050</v>
      </c>
      <c r="C37" s="10">
        <v>37</v>
      </c>
      <c r="D37" s="10"/>
      <c r="E37" s="10">
        <v>17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08">
        <v>170101170051</v>
      </c>
      <c r="C38" s="10">
        <v>35</v>
      </c>
      <c r="D38" s="10"/>
      <c r="E38" s="10">
        <v>12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08">
        <v>170101170054</v>
      </c>
      <c r="C39" s="10">
        <v>38</v>
      </c>
      <c r="D39" s="10"/>
      <c r="E39" s="10">
        <v>5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08">
        <v>170101170055</v>
      </c>
      <c r="C40" s="10">
        <v>43</v>
      </c>
      <c r="D40" s="10"/>
      <c r="E40" s="10">
        <v>11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08">
        <v>170101170056</v>
      </c>
      <c r="C41" s="10">
        <v>38</v>
      </c>
      <c r="D41" s="10"/>
      <c r="E41" s="10">
        <v>8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08">
        <v>170101170057</v>
      </c>
      <c r="C42" s="10">
        <v>43</v>
      </c>
      <c r="D42" s="10"/>
      <c r="E42" s="10">
        <v>15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08">
        <v>170101170058</v>
      </c>
      <c r="C43" s="10">
        <v>35</v>
      </c>
      <c r="D43" s="10"/>
      <c r="E43" s="10">
        <v>9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08">
        <v>170101170060</v>
      </c>
      <c r="C44" s="10">
        <v>35</v>
      </c>
      <c r="D44" s="10"/>
      <c r="E44" s="10">
        <v>7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08">
        <v>170101170061</v>
      </c>
      <c r="C45" s="10">
        <v>31</v>
      </c>
      <c r="D45" s="10"/>
      <c r="E45" s="10">
        <v>1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08">
        <v>170101170063</v>
      </c>
      <c r="C46" s="10">
        <v>42</v>
      </c>
      <c r="D46" s="10"/>
      <c r="E46" s="10">
        <v>7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08">
        <v>170101170064</v>
      </c>
      <c r="C47" s="10">
        <v>39</v>
      </c>
      <c r="D47" s="10"/>
      <c r="E47" s="10">
        <v>7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08">
        <v>170101170066</v>
      </c>
      <c r="C48" s="10">
        <v>36</v>
      </c>
      <c r="D48" s="10"/>
      <c r="E48" s="10">
        <v>7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08">
        <v>170101170067</v>
      </c>
      <c r="C49" s="10">
        <v>47</v>
      </c>
      <c r="D49" s="10"/>
      <c r="E49" s="10">
        <v>18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08">
        <v>170101170068</v>
      </c>
      <c r="C50" s="10">
        <v>33</v>
      </c>
      <c r="D50" s="10"/>
      <c r="E50" s="10">
        <v>8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08">
        <v>170101170069</v>
      </c>
      <c r="C51" s="10">
        <v>40</v>
      </c>
      <c r="D51" s="10"/>
      <c r="E51" s="10">
        <v>8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08">
        <v>170101170071</v>
      </c>
      <c r="C52" s="10">
        <v>37</v>
      </c>
      <c r="D52" s="15"/>
      <c r="E52" s="10">
        <v>7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08">
        <v>170101170072</v>
      </c>
      <c r="C53" s="10">
        <v>38</v>
      </c>
      <c r="D53" s="15"/>
      <c r="E53" s="10">
        <v>7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08">
        <v>170101170073</v>
      </c>
      <c r="C54" s="10">
        <v>33</v>
      </c>
      <c r="D54" s="10"/>
      <c r="E54" s="10">
        <v>15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08">
        <v>170101170074</v>
      </c>
      <c r="C55" s="10">
        <v>38</v>
      </c>
      <c r="D55" s="10"/>
      <c r="E55" s="10">
        <v>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08">
        <v>170101170076</v>
      </c>
      <c r="C56" s="10">
        <v>41</v>
      </c>
      <c r="D56" s="10"/>
      <c r="E56" s="10">
        <v>18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08">
        <v>170101170079</v>
      </c>
      <c r="C57" s="10">
        <v>35</v>
      </c>
      <c r="D57" s="10"/>
      <c r="E57" s="10">
        <v>8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08">
        <v>170101170080</v>
      </c>
      <c r="C58" s="10">
        <v>37</v>
      </c>
      <c r="D58" s="10"/>
      <c r="E58" s="10">
        <v>8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08">
        <v>170101170081</v>
      </c>
      <c r="C59" s="10">
        <v>39</v>
      </c>
      <c r="D59" s="10"/>
      <c r="E59" s="10">
        <v>15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08">
        <v>170101170082</v>
      </c>
      <c r="C60" s="10">
        <v>33</v>
      </c>
      <c r="D60" s="10"/>
      <c r="E60" s="10">
        <v>8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08">
        <v>170101170083</v>
      </c>
      <c r="C61" s="10">
        <v>36</v>
      </c>
      <c r="D61" s="10"/>
      <c r="E61" s="10">
        <v>7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08">
        <v>170101170084</v>
      </c>
      <c r="C62" s="10">
        <v>37</v>
      </c>
      <c r="D62" s="10"/>
      <c r="E62" s="10">
        <v>20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08">
        <v>170101170085</v>
      </c>
      <c r="C63" s="10">
        <v>36</v>
      </c>
      <c r="D63" s="10"/>
      <c r="E63" s="10">
        <v>8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08">
        <v>170101170088</v>
      </c>
      <c r="C64" s="10">
        <v>29</v>
      </c>
      <c r="D64" s="10"/>
      <c r="E64" s="10">
        <v>35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08">
        <v>170101170089</v>
      </c>
      <c r="C65" s="10">
        <v>29</v>
      </c>
      <c r="D65" s="10"/>
      <c r="E65" s="10">
        <v>18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08">
        <v>170101170090</v>
      </c>
      <c r="C66" s="10">
        <v>30</v>
      </c>
      <c r="D66" s="10"/>
      <c r="E66" s="10">
        <v>10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08">
        <v>170101170091</v>
      </c>
      <c r="C67" s="10">
        <v>36</v>
      </c>
      <c r="D67" s="10"/>
      <c r="E67" s="10">
        <v>7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08">
        <v>170101170092</v>
      </c>
      <c r="C68" s="10">
        <v>43</v>
      </c>
      <c r="D68" s="10"/>
      <c r="E68" s="10">
        <v>8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08">
        <v>170101170094</v>
      </c>
      <c r="C69" s="10">
        <v>33</v>
      </c>
      <c r="D69" s="10"/>
      <c r="E69" s="10">
        <v>9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08">
        <v>170101170096</v>
      </c>
      <c r="C70" s="10">
        <v>31</v>
      </c>
      <c r="D70" s="10"/>
      <c r="E70" s="10">
        <v>17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08">
        <v>170101170098</v>
      </c>
      <c r="C71" s="10">
        <v>35</v>
      </c>
      <c r="D71" s="10"/>
      <c r="E71" s="10">
        <v>3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08">
        <v>170101170099</v>
      </c>
      <c r="C72" s="10">
        <v>44</v>
      </c>
      <c r="D72" s="10"/>
      <c r="E72" s="10">
        <v>15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08">
        <v>170101170100</v>
      </c>
      <c r="C73" s="10">
        <v>35</v>
      </c>
      <c r="D73" s="10"/>
      <c r="E73" s="10">
        <v>8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08">
        <v>170101170101</v>
      </c>
      <c r="C74" s="10">
        <v>37</v>
      </c>
      <c r="D74" s="10"/>
      <c r="E74" s="10">
        <v>18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08">
        <v>170101170102</v>
      </c>
      <c r="C75" s="10">
        <v>37</v>
      </c>
      <c r="D75" s="10"/>
      <c r="E75" s="10">
        <v>8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4">
        <v>170101170104</v>
      </c>
      <c r="C76" s="112">
        <v>30</v>
      </c>
      <c r="D76" s="10"/>
      <c r="E76" s="4">
        <v>11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4">
        <v>170101170105</v>
      </c>
      <c r="C77" s="112">
        <v>32</v>
      </c>
      <c r="D77" s="10"/>
      <c r="E77" s="4">
        <v>17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11">
        <v>68</v>
      </c>
      <c r="B78" s="11">
        <v>170101170108</v>
      </c>
      <c r="C78" s="113">
        <v>42</v>
      </c>
      <c r="D78" s="10"/>
      <c r="E78" s="11">
        <v>16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11">
        <v>69</v>
      </c>
      <c r="B79" s="11">
        <v>170101171109</v>
      </c>
      <c r="C79" s="113">
        <v>36</v>
      </c>
      <c r="D79" s="10"/>
      <c r="E79" s="11">
        <v>15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4.75" customHeight="1">
      <c r="B80" s="14"/>
      <c r="C80" s="15"/>
      <c r="D80" s="15"/>
      <c r="E80" s="15"/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24.75" customHeight="1">
      <c r="B81" s="14"/>
      <c r="C81" s="15"/>
      <c r="D81" s="15"/>
      <c r="E81" s="15"/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24.75" customHeight="1">
      <c r="B82" s="14"/>
      <c r="C82" s="10"/>
      <c r="D82" s="10"/>
      <c r="E82" s="10"/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D10">
      <selection activeCell="H15" sqref="H15:V15"/>
    </sheetView>
  </sheetViews>
  <sheetFormatPr defaultColWidth="9.140625" defaultRowHeight="15"/>
  <cols>
    <col min="2" max="2" width="14.140625" style="0" customWidth="1"/>
  </cols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122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123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92" t="s">
        <v>30</v>
      </c>
      <c r="B5" s="92"/>
      <c r="C5" s="92"/>
      <c r="D5" s="92"/>
      <c r="E5" s="92"/>
      <c r="F5" s="93"/>
      <c r="G5" s="41" t="s">
        <v>32</v>
      </c>
      <c r="H5" s="63">
        <f>53/70*100</f>
        <v>75.71428571428571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21/70*100</f>
        <v>30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52.857142857142854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08">
        <v>170101170013</v>
      </c>
      <c r="C11" s="10">
        <v>36.25</v>
      </c>
      <c r="D11" s="10">
        <f>COUNTIF(C11:C80,"&gt;="&amp;D10)</f>
        <v>53</v>
      </c>
      <c r="E11" s="10">
        <v>21.666666666666668</v>
      </c>
      <c r="F11" s="31">
        <f>COUNTIF(E11:E80,"&gt;="&amp;F10)</f>
        <v>21</v>
      </c>
      <c r="G11" s="25" t="s">
        <v>6</v>
      </c>
      <c r="H11" s="50">
        <v>1</v>
      </c>
      <c r="I11" s="109">
        <v>3</v>
      </c>
      <c r="J11" s="101">
        <v>1</v>
      </c>
      <c r="K11" s="114"/>
      <c r="L11" s="101"/>
      <c r="M11" s="101"/>
      <c r="N11" s="101"/>
      <c r="O11" s="101"/>
      <c r="P11" s="101"/>
      <c r="Q11" s="101"/>
      <c r="R11" s="101"/>
      <c r="S11" s="101"/>
      <c r="T11" s="101">
        <v>1</v>
      </c>
      <c r="U11" s="101">
        <v>1.5</v>
      </c>
      <c r="V11" s="101">
        <v>1</v>
      </c>
      <c r="W11" s="21"/>
    </row>
    <row r="12" spans="1:23" ht="15">
      <c r="A12" s="4">
        <v>2</v>
      </c>
      <c r="B12" s="108">
        <v>170101170014</v>
      </c>
      <c r="C12" s="10">
        <v>35</v>
      </c>
      <c r="D12" s="63">
        <f>(53/70)*100</f>
        <v>75.71428571428571</v>
      </c>
      <c r="E12" s="10">
        <v>14.166666666666666</v>
      </c>
      <c r="F12" s="64">
        <f>(21/70)*100</f>
        <v>30</v>
      </c>
      <c r="G12" s="25" t="s">
        <v>7</v>
      </c>
      <c r="H12" s="20">
        <v>1.5</v>
      </c>
      <c r="I12" s="110">
        <v>2</v>
      </c>
      <c r="J12" s="103">
        <v>1.5</v>
      </c>
      <c r="K12" s="101"/>
      <c r="L12" s="103"/>
      <c r="M12" s="103"/>
      <c r="N12" s="103"/>
      <c r="O12" s="103"/>
      <c r="P12" s="103"/>
      <c r="Q12" s="103"/>
      <c r="R12" s="103"/>
      <c r="S12" s="103"/>
      <c r="T12" s="103">
        <v>1</v>
      </c>
      <c r="U12" s="103">
        <v>1</v>
      </c>
      <c r="V12" s="103">
        <v>1</v>
      </c>
      <c r="W12" s="21"/>
    </row>
    <row r="13" spans="1:23" ht="15">
      <c r="A13" s="4">
        <v>3</v>
      </c>
      <c r="B13" s="108">
        <v>170101170015</v>
      </c>
      <c r="C13" s="10">
        <v>40</v>
      </c>
      <c r="D13" s="10"/>
      <c r="E13" s="10">
        <v>24.166666666666668</v>
      </c>
      <c r="F13" s="32"/>
      <c r="G13" s="25" t="s">
        <v>9</v>
      </c>
      <c r="H13" s="20">
        <v>1</v>
      </c>
      <c r="I13" s="110">
        <v>2</v>
      </c>
      <c r="J13" s="103">
        <v>1.5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>
        <v>1.5</v>
      </c>
      <c r="U13" s="103">
        <v>1</v>
      </c>
      <c r="V13" s="103">
        <v>1</v>
      </c>
      <c r="W13" s="21"/>
    </row>
    <row r="14" spans="1:23" ht="15">
      <c r="A14" s="4">
        <v>4</v>
      </c>
      <c r="B14" s="108">
        <v>170101170016</v>
      </c>
      <c r="C14" s="10">
        <v>25</v>
      </c>
      <c r="D14" s="10"/>
      <c r="E14" s="10">
        <v>16.666666666666664</v>
      </c>
      <c r="F14" s="32"/>
      <c r="G14" s="26" t="s">
        <v>45</v>
      </c>
      <c r="H14" s="20">
        <f>AVERAGE(H11:H13)</f>
        <v>1.1666666666666667</v>
      </c>
      <c r="I14" s="20">
        <f>AVERAGE(I13)</f>
        <v>2</v>
      </c>
      <c r="J14" s="20">
        <f>AVERAGE(J11:J13)</f>
        <v>1.3333333333333333</v>
      </c>
      <c r="K14" s="20"/>
      <c r="L14" s="20"/>
      <c r="M14" s="20"/>
      <c r="N14" s="20"/>
      <c r="O14" s="20"/>
      <c r="P14" s="20"/>
      <c r="Q14" s="20"/>
      <c r="R14" s="20"/>
      <c r="S14" s="20"/>
      <c r="T14" s="20">
        <f>AVERAGE(T11:T13)</f>
        <v>1.1666666666666667</v>
      </c>
      <c r="U14" s="20">
        <f>AVERAGE(U11:U13)</f>
        <v>1.1666666666666667</v>
      </c>
      <c r="V14" s="20">
        <f>AVERAGE(V11:V13)</f>
        <v>1</v>
      </c>
      <c r="W14" s="21"/>
    </row>
    <row r="15" spans="1:23" ht="15">
      <c r="A15" s="4">
        <v>5</v>
      </c>
      <c r="B15" s="108">
        <v>170101170019</v>
      </c>
      <c r="C15" s="10">
        <v>32.5</v>
      </c>
      <c r="D15" s="10"/>
      <c r="E15" s="10">
        <v>23.333333333333332</v>
      </c>
      <c r="F15" s="32"/>
      <c r="G15" s="51" t="s">
        <v>47</v>
      </c>
      <c r="H15" s="111">
        <f>(52.86*H14)/100</f>
        <v>0.6167</v>
      </c>
      <c r="I15" s="111">
        <f>(52.86*I14)/100</f>
        <v>1.0572</v>
      </c>
      <c r="J15" s="111">
        <f>(52.86*J14)/100</f>
        <v>0.7047999999999999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>
        <f>(52.86*T14)/100</f>
        <v>0.6167</v>
      </c>
      <c r="U15" s="111">
        <f>(52.86*U14)/100</f>
        <v>0.6167</v>
      </c>
      <c r="V15" s="111">
        <f>(52.86*V14)/100</f>
        <v>0.5286</v>
      </c>
      <c r="W15" s="21"/>
    </row>
    <row r="16" spans="1:23" ht="14.25">
      <c r="A16" s="4">
        <v>6</v>
      </c>
      <c r="B16" s="108">
        <v>170101170020</v>
      </c>
      <c r="C16" s="10">
        <v>42.5</v>
      </c>
      <c r="D16" s="10"/>
      <c r="E16" s="10">
        <v>40.833333333333336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08">
        <v>170101170021</v>
      </c>
      <c r="C17" s="10">
        <v>25</v>
      </c>
      <c r="D17" s="10"/>
      <c r="E17" s="10">
        <v>2.5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08">
        <v>170101170023</v>
      </c>
      <c r="C18" s="10">
        <v>36.25</v>
      </c>
      <c r="D18" s="10"/>
      <c r="E18" s="10">
        <v>35.833333333333336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08">
        <v>170101170024</v>
      </c>
      <c r="C19" s="10">
        <v>25</v>
      </c>
      <c r="D19" s="10"/>
      <c r="E19" s="10">
        <v>16.666666666666664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08">
        <v>170101170025</v>
      </c>
      <c r="C20" s="10">
        <v>43.75</v>
      </c>
      <c r="D20" s="10"/>
      <c r="E20" s="10">
        <v>34.166666666666664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08">
        <v>170101170027</v>
      </c>
      <c r="C21" s="10">
        <v>26.25</v>
      </c>
      <c r="D21" s="10"/>
      <c r="E21" s="10">
        <v>15.833333333333332</v>
      </c>
      <c r="F21" s="33"/>
      <c r="G21" s="4"/>
      <c r="H21" s="91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08">
        <v>170101170029</v>
      </c>
      <c r="C22" s="10">
        <v>27.500000000000004</v>
      </c>
      <c r="D22" s="10"/>
      <c r="E22" s="10">
        <v>2.5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08">
        <v>170101170030</v>
      </c>
      <c r="C23" s="10">
        <v>25</v>
      </c>
      <c r="D23" s="10"/>
      <c r="E23" s="10">
        <v>10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08">
        <v>170101170031</v>
      </c>
      <c r="C24" s="10">
        <v>35</v>
      </c>
      <c r="D24" s="10"/>
      <c r="E24" s="10">
        <v>15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08">
        <v>170101170033</v>
      </c>
      <c r="C25" s="10">
        <v>35</v>
      </c>
      <c r="D25" s="15"/>
      <c r="E25" s="10">
        <v>25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08">
        <v>170101170034</v>
      </c>
      <c r="C26" s="10">
        <v>27.500000000000004</v>
      </c>
      <c r="D26" s="10"/>
      <c r="E26" s="10">
        <v>8.333333333333332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08">
        <v>170101170035</v>
      </c>
      <c r="C27" s="10">
        <v>30</v>
      </c>
      <c r="D27" s="10"/>
      <c r="E27" s="10">
        <v>15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08">
        <v>170101170036</v>
      </c>
      <c r="C28" s="10">
        <v>27.500000000000004</v>
      </c>
      <c r="D28" s="10"/>
      <c r="E28" s="10">
        <v>15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08">
        <v>170101170037</v>
      </c>
      <c r="C29" s="10">
        <v>25</v>
      </c>
      <c r="D29" s="10"/>
      <c r="E29" s="10">
        <v>5.833333333333333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08">
        <v>170101170038</v>
      </c>
      <c r="C30" s="10">
        <v>27.500000000000004</v>
      </c>
      <c r="D30" s="10"/>
      <c r="E30" s="10">
        <v>25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08">
        <v>170101170040</v>
      </c>
      <c r="C31" s="10">
        <v>28.749999999999996</v>
      </c>
      <c r="D31" s="10"/>
      <c r="E31" s="10">
        <v>6.666666666666667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08">
        <v>170101170041</v>
      </c>
      <c r="C32" s="10">
        <v>41.25</v>
      </c>
      <c r="D32" s="10"/>
      <c r="E32" s="10">
        <v>23.333333333333332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08">
        <v>170101170046</v>
      </c>
      <c r="C33" s="10">
        <v>41.25</v>
      </c>
      <c r="D33" s="10"/>
      <c r="E33" s="10">
        <v>25.833333333333336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08">
        <v>170101170047</v>
      </c>
      <c r="C34" s="10">
        <v>33.75</v>
      </c>
      <c r="D34" s="10"/>
      <c r="E34" s="10">
        <v>23.333333333333332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08">
        <v>170101170048</v>
      </c>
      <c r="C35" s="10">
        <v>30</v>
      </c>
      <c r="D35" s="10"/>
      <c r="E35" s="10">
        <v>15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08">
        <v>170101170049</v>
      </c>
      <c r="C36" s="10">
        <v>31.25</v>
      </c>
      <c r="D36" s="10"/>
      <c r="E36" s="10">
        <v>17.5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08">
        <v>170101170050</v>
      </c>
      <c r="C37" s="10">
        <v>30</v>
      </c>
      <c r="D37" s="10"/>
      <c r="E37" s="10">
        <v>30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08">
        <v>170101170051</v>
      </c>
      <c r="C38" s="10">
        <v>33.75</v>
      </c>
      <c r="D38" s="10"/>
      <c r="E38" s="10">
        <v>15.833333333333332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08">
        <v>170101170054</v>
      </c>
      <c r="C39" s="10">
        <v>26.25</v>
      </c>
      <c r="D39" s="10"/>
      <c r="E39" s="10">
        <v>1.6666666666666667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08">
        <v>170101170055</v>
      </c>
      <c r="C40" s="10">
        <v>45</v>
      </c>
      <c r="D40" s="10"/>
      <c r="E40" s="10">
        <v>44.166666666666664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08">
        <v>170101170056</v>
      </c>
      <c r="C41" s="10">
        <v>43.75</v>
      </c>
      <c r="D41" s="10"/>
      <c r="E41" s="10">
        <v>39.166666666666664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08">
        <v>170101170057</v>
      </c>
      <c r="C42" s="10">
        <v>37.5</v>
      </c>
      <c r="D42" s="10"/>
      <c r="E42" s="10">
        <v>25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08">
        <v>170101170058</v>
      </c>
      <c r="C43" s="10">
        <v>35</v>
      </c>
      <c r="D43" s="10"/>
      <c r="E43" s="10">
        <v>20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08">
        <v>170101170060</v>
      </c>
      <c r="C44" s="10">
        <v>31.25</v>
      </c>
      <c r="D44" s="10"/>
      <c r="E44" s="10">
        <v>17.5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08">
        <v>170101170061</v>
      </c>
      <c r="C45" s="10">
        <v>25</v>
      </c>
      <c r="D45" s="10"/>
      <c r="E45" s="10">
        <v>4.166666666666666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08">
        <v>170101170063</v>
      </c>
      <c r="C46" s="10">
        <v>43.75</v>
      </c>
      <c r="D46" s="10"/>
      <c r="E46" s="10">
        <v>30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08">
        <v>170101170064</v>
      </c>
      <c r="C47" s="10">
        <v>35</v>
      </c>
      <c r="D47" s="10"/>
      <c r="E47" s="10">
        <v>24.166666666666668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08">
        <v>170101170066</v>
      </c>
      <c r="C48" s="10">
        <v>38.75</v>
      </c>
      <c r="D48" s="10"/>
      <c r="E48" s="10">
        <v>30.833333333333336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08">
        <v>170101170067</v>
      </c>
      <c r="C49" s="10">
        <v>48.75</v>
      </c>
      <c r="D49" s="10"/>
      <c r="E49" s="10">
        <v>44.166666666666664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08">
        <v>170101170068</v>
      </c>
      <c r="C50" s="10">
        <v>28.749999999999996</v>
      </c>
      <c r="D50" s="10"/>
      <c r="E50" s="10">
        <v>19.166666666666668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08">
        <v>170101170069</v>
      </c>
      <c r="C51" s="10">
        <v>31.25</v>
      </c>
      <c r="D51" s="10"/>
      <c r="E51" s="10">
        <v>25.833333333333336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08">
        <v>170101170071</v>
      </c>
      <c r="C52" s="10">
        <v>37.5</v>
      </c>
      <c r="D52" s="15"/>
      <c r="E52" s="10">
        <v>27.500000000000004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08">
        <v>170101170072</v>
      </c>
      <c r="C53" s="10">
        <v>32.5</v>
      </c>
      <c r="D53" s="15"/>
      <c r="E53" s="10">
        <v>26.666666666666668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08">
        <v>170101170073</v>
      </c>
      <c r="C54" s="10">
        <v>27.500000000000004</v>
      </c>
      <c r="D54" s="10"/>
      <c r="E54" s="10">
        <v>26.666666666666668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08">
        <v>170101170074</v>
      </c>
      <c r="C55" s="10">
        <v>35</v>
      </c>
      <c r="D55" s="10"/>
      <c r="E55" s="10">
        <v>27.500000000000004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08">
        <v>170101170076</v>
      </c>
      <c r="C56" s="10">
        <v>42.5</v>
      </c>
      <c r="D56" s="10"/>
      <c r="E56" s="10">
        <v>31.666666666666664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08">
        <v>170101170079</v>
      </c>
      <c r="C57" s="10">
        <v>25</v>
      </c>
      <c r="D57" s="10"/>
      <c r="E57" s="10">
        <v>19.166666666666668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08">
        <v>170101170080</v>
      </c>
      <c r="C58" s="10">
        <v>35</v>
      </c>
      <c r="D58" s="10"/>
      <c r="E58" s="10">
        <v>35.833333333333336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08">
        <v>170101170081</v>
      </c>
      <c r="C59" s="10">
        <v>41.25</v>
      </c>
      <c r="D59" s="10"/>
      <c r="E59" s="10">
        <v>37.5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08">
        <v>170101170082</v>
      </c>
      <c r="C60" s="10">
        <v>27.500000000000004</v>
      </c>
      <c r="D60" s="10"/>
      <c r="E60" s="10">
        <v>15.833333333333332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08">
        <v>170101170083</v>
      </c>
      <c r="C61" s="10">
        <v>26.25</v>
      </c>
      <c r="D61" s="10"/>
      <c r="E61" s="10">
        <v>15.833333333333332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08">
        <v>170101170084</v>
      </c>
      <c r="C62" s="10">
        <v>46.25</v>
      </c>
      <c r="D62" s="10"/>
      <c r="E62" s="10">
        <v>43.333333333333336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08">
        <v>170101170085</v>
      </c>
      <c r="C63" s="10">
        <v>36.25</v>
      </c>
      <c r="D63" s="10"/>
      <c r="E63" s="10">
        <v>31.666666666666664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08">
        <v>170101170088</v>
      </c>
      <c r="C64" s="10">
        <v>25</v>
      </c>
      <c r="D64" s="10"/>
      <c r="E64" s="10">
        <v>16.666666666666664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08">
        <v>170101170089</v>
      </c>
      <c r="C65" s="10">
        <v>25</v>
      </c>
      <c r="D65" s="10"/>
      <c r="E65" s="10">
        <v>4.166666666666666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08">
        <v>170101170090</v>
      </c>
      <c r="C66" s="10">
        <v>37.5</v>
      </c>
      <c r="D66" s="10"/>
      <c r="E66" s="10">
        <v>38.333333333333336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08">
        <v>170101170091</v>
      </c>
      <c r="C67" s="10">
        <v>30</v>
      </c>
      <c r="D67" s="10"/>
      <c r="E67" s="10">
        <v>5.833333333333333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08">
        <v>170101170092</v>
      </c>
      <c r="C68" s="10">
        <v>35</v>
      </c>
      <c r="D68" s="10"/>
      <c r="E68" s="10">
        <v>23.333333333333332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08">
        <v>170101170094</v>
      </c>
      <c r="C69" s="10">
        <v>38.75</v>
      </c>
      <c r="D69" s="10"/>
      <c r="E69" s="10">
        <v>32.5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08">
        <v>170101170096</v>
      </c>
      <c r="C70" s="10">
        <v>26.25</v>
      </c>
      <c r="D70" s="10"/>
      <c r="E70" s="10">
        <v>22.5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08">
        <v>170101170098</v>
      </c>
      <c r="C71" s="10">
        <v>25</v>
      </c>
      <c r="D71" s="10"/>
      <c r="E71" s="10">
        <v>16.666666666666664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08">
        <v>170101170099</v>
      </c>
      <c r="C72" s="10">
        <v>35</v>
      </c>
      <c r="D72" s="10"/>
      <c r="E72" s="10">
        <v>11.666666666666666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08">
        <v>170101170100</v>
      </c>
      <c r="C73" s="10">
        <v>30</v>
      </c>
      <c r="D73" s="10"/>
      <c r="E73" s="10">
        <v>18.333333333333332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08">
        <v>170101170101</v>
      </c>
      <c r="C74" s="10">
        <v>43.75</v>
      </c>
      <c r="D74" s="10"/>
      <c r="E74" s="10">
        <v>30.833333333333336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08">
        <v>170101170102</v>
      </c>
      <c r="C75" s="10">
        <v>25</v>
      </c>
      <c r="D75" s="10"/>
      <c r="E75" s="10">
        <v>16.666666666666664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4">
        <v>170101170103</v>
      </c>
      <c r="C76" s="4">
        <v>25</v>
      </c>
      <c r="D76" s="10"/>
      <c r="E76" s="4">
        <v>0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4">
        <v>170101170104</v>
      </c>
      <c r="C77" s="4">
        <v>26.25</v>
      </c>
      <c r="D77" s="10"/>
      <c r="E77" s="4">
        <v>0.8333333333333334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11">
        <v>68</v>
      </c>
      <c r="B78" s="11">
        <v>170101170105</v>
      </c>
      <c r="C78" s="11">
        <v>37.5</v>
      </c>
      <c r="D78" s="10"/>
      <c r="E78" s="11">
        <v>29.166666666666668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11">
        <v>69</v>
      </c>
      <c r="B79" s="11">
        <v>170101170108</v>
      </c>
      <c r="C79" s="11">
        <v>42.5</v>
      </c>
      <c r="D79" s="10"/>
      <c r="E79" s="11">
        <v>34.166666666666664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1">
        <v>170101171109</v>
      </c>
      <c r="C80" s="11">
        <v>27.500000000000004</v>
      </c>
      <c r="D80" s="15"/>
      <c r="E80" s="11">
        <v>6.666666666666667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04"/>
  <sheetViews>
    <sheetView zoomScale="54" zoomScaleNormal="54" zoomScalePageLayoutView="0" workbookViewId="0" topLeftCell="C4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124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125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92" t="s">
        <v>30</v>
      </c>
      <c r="B5" s="92"/>
      <c r="C5" s="92"/>
      <c r="D5" s="92"/>
      <c r="E5" s="92"/>
      <c r="F5" s="93"/>
      <c r="G5" s="41" t="s">
        <v>32</v>
      </c>
      <c r="H5" s="63">
        <f>54/69*100</f>
        <v>78.26086956521739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60/69*100</f>
        <v>86.95652173913044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82.6086956521739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115">
        <v>1</v>
      </c>
      <c r="B11" s="116">
        <v>170101170013</v>
      </c>
      <c r="C11" s="10">
        <v>25</v>
      </c>
      <c r="D11" s="10">
        <f>COUNTIF(C11:C79,"&gt;="&amp;D10)</f>
        <v>54</v>
      </c>
      <c r="E11" s="10">
        <v>21</v>
      </c>
      <c r="F11" s="31">
        <f>COUNTIF(E11:E79,"&gt;="&amp;F10)</f>
        <v>60</v>
      </c>
      <c r="G11" s="25" t="s">
        <v>6</v>
      </c>
      <c r="H11" s="50">
        <v>3</v>
      </c>
      <c r="I11" s="109">
        <v>2</v>
      </c>
      <c r="J11" s="101">
        <v>3</v>
      </c>
      <c r="K11" s="114">
        <v>1</v>
      </c>
      <c r="L11" s="101"/>
      <c r="M11" s="101"/>
      <c r="N11" s="101"/>
      <c r="O11" s="101"/>
      <c r="P11" s="101"/>
      <c r="Q11" s="101"/>
      <c r="R11" s="101"/>
      <c r="S11" s="101"/>
      <c r="T11" s="101">
        <v>3</v>
      </c>
      <c r="U11" s="101">
        <v>3</v>
      </c>
      <c r="V11" s="101">
        <v>1</v>
      </c>
      <c r="W11" s="21"/>
    </row>
    <row r="12" spans="1:23" ht="24.75" customHeight="1">
      <c r="A12" s="115">
        <v>2</v>
      </c>
      <c r="B12" s="116">
        <v>170101170014</v>
      </c>
      <c r="C12" s="10">
        <v>35</v>
      </c>
      <c r="D12" s="63">
        <f>(54/69)*100</f>
        <v>78.26086956521739</v>
      </c>
      <c r="E12" s="10">
        <v>36</v>
      </c>
      <c r="F12" s="64">
        <f>(60/69)*100</f>
        <v>86.95652173913044</v>
      </c>
      <c r="G12" s="25" t="s">
        <v>7</v>
      </c>
      <c r="H12" s="20">
        <v>2</v>
      </c>
      <c r="I12" s="110">
        <v>3</v>
      </c>
      <c r="J12" s="103">
        <v>3</v>
      </c>
      <c r="K12" s="101">
        <v>1.5</v>
      </c>
      <c r="L12" s="103"/>
      <c r="M12" s="103"/>
      <c r="N12" s="103"/>
      <c r="O12" s="103"/>
      <c r="P12" s="103"/>
      <c r="Q12" s="103"/>
      <c r="R12" s="103"/>
      <c r="S12" s="103"/>
      <c r="T12" s="103">
        <v>2</v>
      </c>
      <c r="U12" s="103">
        <v>3</v>
      </c>
      <c r="V12" s="103">
        <v>2</v>
      </c>
      <c r="W12" s="21"/>
    </row>
    <row r="13" spans="1:23" ht="24.75" customHeight="1">
      <c r="A13" s="115">
        <v>3</v>
      </c>
      <c r="B13" s="116">
        <v>170101170015</v>
      </c>
      <c r="C13" s="10">
        <v>35</v>
      </c>
      <c r="D13" s="10"/>
      <c r="E13" s="10">
        <v>46</v>
      </c>
      <c r="F13" s="32"/>
      <c r="G13" s="25" t="s">
        <v>9</v>
      </c>
      <c r="H13" s="20">
        <v>2</v>
      </c>
      <c r="I13" s="110">
        <v>2</v>
      </c>
      <c r="J13" s="103">
        <v>2</v>
      </c>
      <c r="K13" s="103">
        <v>1.5</v>
      </c>
      <c r="L13" s="103"/>
      <c r="M13" s="103"/>
      <c r="N13" s="103"/>
      <c r="O13" s="103"/>
      <c r="P13" s="103"/>
      <c r="Q13" s="103"/>
      <c r="R13" s="103"/>
      <c r="S13" s="103"/>
      <c r="T13" s="103">
        <v>3</v>
      </c>
      <c r="U13" s="103">
        <v>2</v>
      </c>
      <c r="V13" s="103">
        <v>2</v>
      </c>
      <c r="W13" s="21"/>
    </row>
    <row r="14" spans="1:23" ht="35.25" customHeight="1">
      <c r="A14" s="115">
        <v>4</v>
      </c>
      <c r="B14" s="116">
        <v>170101170016</v>
      </c>
      <c r="C14" s="10">
        <v>20</v>
      </c>
      <c r="D14" s="10"/>
      <c r="E14" s="10">
        <v>33</v>
      </c>
      <c r="F14" s="32"/>
      <c r="G14" s="26" t="s">
        <v>45</v>
      </c>
      <c r="H14" s="20">
        <f>AVERAGE(H11:H13)</f>
        <v>2.3333333333333335</v>
      </c>
      <c r="I14" s="20">
        <f>AVERAGE(I13)</f>
        <v>2</v>
      </c>
      <c r="J14" s="20">
        <f>AVERAGE(J11:J13)</f>
        <v>2.6666666666666665</v>
      </c>
      <c r="K14" s="20">
        <f>AVERAGE(K11:K13)</f>
        <v>1.3333333333333333</v>
      </c>
      <c r="L14" s="20"/>
      <c r="M14" s="20"/>
      <c r="N14" s="20"/>
      <c r="O14" s="20"/>
      <c r="P14" s="20"/>
      <c r="Q14" s="20"/>
      <c r="R14" s="20"/>
      <c r="S14" s="20"/>
      <c r="T14" s="20">
        <f>AVERAGE(T11:T13)</f>
        <v>2.6666666666666665</v>
      </c>
      <c r="U14" s="20">
        <f>AVERAGE(U11:U13)</f>
        <v>2.6666666666666665</v>
      </c>
      <c r="V14" s="20">
        <f>AVERAGE(V11:V13)</f>
        <v>1.6666666666666667</v>
      </c>
      <c r="W14" s="21"/>
    </row>
    <row r="15" spans="1:23" ht="37.5" customHeight="1">
      <c r="A15" s="115">
        <v>5</v>
      </c>
      <c r="B15" s="116">
        <v>170101170019</v>
      </c>
      <c r="C15" s="10">
        <v>30</v>
      </c>
      <c r="D15" s="10"/>
      <c r="E15" s="10">
        <v>37</v>
      </c>
      <c r="F15" s="32"/>
      <c r="G15" s="51" t="s">
        <v>47</v>
      </c>
      <c r="H15" s="111">
        <f>(82.61*H14)/100</f>
        <v>1.9275666666666669</v>
      </c>
      <c r="I15" s="111">
        <f>(82.61*I14)/100</f>
        <v>1.6522</v>
      </c>
      <c r="J15" s="111">
        <f>(82.61*J14)/100</f>
        <v>2.202933333333333</v>
      </c>
      <c r="K15" s="69">
        <f>(82.61*K14)/100</f>
        <v>1.1014666666666666</v>
      </c>
      <c r="L15" s="111"/>
      <c r="M15" s="111"/>
      <c r="N15" s="111"/>
      <c r="O15" s="111"/>
      <c r="P15" s="111"/>
      <c r="Q15" s="111"/>
      <c r="R15" s="111"/>
      <c r="S15" s="111"/>
      <c r="T15" s="111">
        <f>(82.61*T14)/100</f>
        <v>2.202933333333333</v>
      </c>
      <c r="U15" s="111">
        <f>(82.61*U14)/100</f>
        <v>2.202933333333333</v>
      </c>
      <c r="V15" s="111">
        <f>(82.61*V14)/100</f>
        <v>1.3768333333333334</v>
      </c>
      <c r="W15" s="21"/>
    </row>
    <row r="16" spans="1:22" ht="24.75" customHeight="1">
      <c r="A16" s="115">
        <v>6</v>
      </c>
      <c r="B16" s="116">
        <v>170101170020</v>
      </c>
      <c r="C16" s="10">
        <v>30</v>
      </c>
      <c r="D16" s="10"/>
      <c r="E16" s="10">
        <v>55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115">
        <v>7</v>
      </c>
      <c r="B17" s="116">
        <v>170101170021</v>
      </c>
      <c r="C17" s="10">
        <v>22</v>
      </c>
      <c r="D17" s="10"/>
      <c r="E17" s="10">
        <v>0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115">
        <v>8</v>
      </c>
      <c r="B18" s="116">
        <v>170101170023</v>
      </c>
      <c r="C18" s="10">
        <v>33</v>
      </c>
      <c r="D18" s="10"/>
      <c r="E18" s="10">
        <v>51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115">
        <v>9</v>
      </c>
      <c r="B19" s="116">
        <v>170101170024</v>
      </c>
      <c r="C19" s="10">
        <v>25</v>
      </c>
      <c r="D19" s="10"/>
      <c r="E19" s="10">
        <v>41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115">
        <v>10</v>
      </c>
      <c r="B20" s="116">
        <v>170101170025</v>
      </c>
      <c r="C20" s="10">
        <v>31</v>
      </c>
      <c r="D20" s="10"/>
      <c r="E20" s="10">
        <v>47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115">
        <v>11</v>
      </c>
      <c r="B21" s="116">
        <v>170101170027</v>
      </c>
      <c r="C21" s="10">
        <v>30</v>
      </c>
      <c r="D21" s="10"/>
      <c r="E21" s="10">
        <v>27</v>
      </c>
      <c r="F21" s="33"/>
      <c r="H21" s="91"/>
      <c r="I21" s="121"/>
      <c r="J21" s="121"/>
      <c r="M21" s="36"/>
      <c r="N21" s="36"/>
      <c r="O21" s="36"/>
      <c r="P21" s="36"/>
      <c r="Q21" s="36"/>
    </row>
    <row r="22" spans="1:17" ht="24.75" customHeight="1">
      <c r="A22" s="115">
        <v>12</v>
      </c>
      <c r="B22" s="116">
        <v>170101170029</v>
      </c>
      <c r="C22" s="10">
        <v>30</v>
      </c>
      <c r="D22" s="10"/>
      <c r="E22" s="10">
        <v>21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115">
        <v>13</v>
      </c>
      <c r="B23" s="116">
        <v>170101170030</v>
      </c>
      <c r="C23" s="10">
        <v>23</v>
      </c>
      <c r="D23" s="10"/>
      <c r="E23" s="10">
        <v>25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115">
        <v>14</v>
      </c>
      <c r="B24" s="116">
        <v>170101170031</v>
      </c>
      <c r="C24" s="10">
        <v>38</v>
      </c>
      <c r="D24" s="10"/>
      <c r="E24" s="10">
        <v>54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115">
        <v>15</v>
      </c>
      <c r="B25" s="116">
        <v>170101170033</v>
      </c>
      <c r="C25" s="10">
        <v>33</v>
      </c>
      <c r="D25" s="15"/>
      <c r="E25" s="10">
        <v>46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115">
        <v>16</v>
      </c>
      <c r="B26" s="116">
        <v>170101170034</v>
      </c>
      <c r="C26" s="10">
        <v>23</v>
      </c>
      <c r="D26" s="10"/>
      <c r="E26" s="10">
        <v>26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115">
        <v>17</v>
      </c>
      <c r="B27" s="116">
        <v>170101170035</v>
      </c>
      <c r="C27" s="10">
        <v>32</v>
      </c>
      <c r="D27" s="10"/>
      <c r="E27" s="10">
        <v>33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115">
        <v>18</v>
      </c>
      <c r="B28" s="116">
        <v>170101170036</v>
      </c>
      <c r="C28" s="10">
        <v>28</v>
      </c>
      <c r="D28" s="10"/>
      <c r="E28" s="10">
        <v>34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115">
        <v>19</v>
      </c>
      <c r="B29" s="116">
        <v>170101170037</v>
      </c>
      <c r="C29" s="10">
        <v>32</v>
      </c>
      <c r="D29" s="10"/>
      <c r="E29" s="10">
        <v>30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115">
        <v>20</v>
      </c>
      <c r="B30" s="116">
        <v>170101170038</v>
      </c>
      <c r="C30" s="10">
        <v>28</v>
      </c>
      <c r="D30" s="10"/>
      <c r="E30" s="10">
        <v>40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115">
        <v>21</v>
      </c>
      <c r="B31" s="116">
        <v>170101170040</v>
      </c>
      <c r="C31" s="10">
        <v>31</v>
      </c>
      <c r="D31" s="10"/>
      <c r="E31" s="10">
        <v>38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115">
        <v>22</v>
      </c>
      <c r="B32" s="116">
        <v>170101170041</v>
      </c>
      <c r="C32" s="10">
        <v>31</v>
      </c>
      <c r="D32" s="10"/>
      <c r="E32" s="10">
        <v>45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115">
        <v>23</v>
      </c>
      <c r="B33" s="116">
        <v>170101170046</v>
      </c>
      <c r="C33" s="10">
        <v>31</v>
      </c>
      <c r="D33" s="10"/>
      <c r="E33" s="10">
        <v>41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115">
        <v>24</v>
      </c>
      <c r="B34" s="116">
        <v>170101170047</v>
      </c>
      <c r="C34" s="10">
        <v>22</v>
      </c>
      <c r="D34" s="10"/>
      <c r="E34" s="10">
        <v>48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115">
        <v>25</v>
      </c>
      <c r="B35" s="116">
        <v>170101170048</v>
      </c>
      <c r="C35" s="10">
        <v>22</v>
      </c>
      <c r="D35" s="10"/>
      <c r="E35" s="10">
        <v>34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115">
        <v>26</v>
      </c>
      <c r="B36" s="116">
        <v>170101170049</v>
      </c>
      <c r="C36" s="10">
        <v>25</v>
      </c>
      <c r="D36" s="10"/>
      <c r="E36" s="10">
        <v>36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115">
        <v>27</v>
      </c>
      <c r="B37" s="116">
        <v>170101170050</v>
      </c>
      <c r="C37" s="10">
        <v>33</v>
      </c>
      <c r="D37" s="10"/>
      <c r="E37" s="10">
        <v>43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115">
        <v>28</v>
      </c>
      <c r="B38" s="116">
        <v>170101170051</v>
      </c>
      <c r="C38" s="10">
        <v>25</v>
      </c>
      <c r="D38" s="10"/>
      <c r="E38" s="10">
        <v>54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115">
        <v>29</v>
      </c>
      <c r="B39" s="116">
        <v>170101170054</v>
      </c>
      <c r="C39" s="10">
        <v>20</v>
      </c>
      <c r="D39" s="10"/>
      <c r="E39" s="10">
        <v>28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115">
        <v>30</v>
      </c>
      <c r="B40" s="116">
        <v>170101170055</v>
      </c>
      <c r="C40" s="10">
        <v>38</v>
      </c>
      <c r="D40" s="10"/>
      <c r="E40" s="10">
        <v>45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115">
        <v>31</v>
      </c>
      <c r="B41" s="116">
        <v>170101170056</v>
      </c>
      <c r="C41" s="10">
        <v>34</v>
      </c>
      <c r="D41" s="10"/>
      <c r="E41" s="10">
        <v>47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115">
        <v>32</v>
      </c>
      <c r="B42" s="116">
        <v>170101170057</v>
      </c>
      <c r="C42" s="10">
        <v>32</v>
      </c>
      <c r="D42" s="10"/>
      <c r="E42" s="10">
        <v>48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115">
        <v>33</v>
      </c>
      <c r="B43" s="116">
        <v>170101170058</v>
      </c>
      <c r="C43" s="10">
        <v>35</v>
      </c>
      <c r="D43" s="10"/>
      <c r="E43" s="10">
        <v>45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115">
        <v>34</v>
      </c>
      <c r="B44" s="116">
        <v>170101170060</v>
      </c>
      <c r="C44" s="10">
        <v>33</v>
      </c>
      <c r="D44" s="10"/>
      <c r="E44" s="10">
        <v>32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115">
        <v>35</v>
      </c>
      <c r="B45" s="116">
        <v>170101170061</v>
      </c>
      <c r="C45" s="10">
        <v>30</v>
      </c>
      <c r="D45" s="10"/>
      <c r="E45" s="10">
        <v>24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115">
        <v>36</v>
      </c>
      <c r="B46" s="116">
        <v>170101170063</v>
      </c>
      <c r="C46" s="10">
        <v>32</v>
      </c>
      <c r="D46" s="10"/>
      <c r="E46" s="10">
        <v>43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115">
        <v>37</v>
      </c>
      <c r="B47" s="116">
        <v>170101170064</v>
      </c>
      <c r="C47" s="10">
        <v>31</v>
      </c>
      <c r="D47" s="10"/>
      <c r="E47" s="10">
        <v>34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115">
        <v>38</v>
      </c>
      <c r="B48" s="116">
        <v>170101170066</v>
      </c>
      <c r="C48" s="10">
        <v>29</v>
      </c>
      <c r="D48" s="10"/>
      <c r="E48" s="10">
        <v>36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115">
        <v>39</v>
      </c>
      <c r="B49" s="116">
        <v>170101170067</v>
      </c>
      <c r="C49" s="10">
        <v>35</v>
      </c>
      <c r="D49" s="10"/>
      <c r="E49" s="10">
        <v>53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115">
        <v>40</v>
      </c>
      <c r="B50" s="116">
        <v>170101170068</v>
      </c>
      <c r="C50" s="10">
        <v>28</v>
      </c>
      <c r="D50" s="10"/>
      <c r="E50" s="10">
        <v>40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115">
        <v>41</v>
      </c>
      <c r="B51" s="116">
        <v>170101170069</v>
      </c>
      <c r="C51" s="10">
        <v>31</v>
      </c>
      <c r="D51" s="10"/>
      <c r="E51" s="10">
        <v>41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115">
        <v>42</v>
      </c>
      <c r="B52" s="116">
        <v>170101170071</v>
      </c>
      <c r="C52" s="10">
        <v>32</v>
      </c>
      <c r="D52" s="15"/>
      <c r="E52" s="10">
        <v>49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115">
        <v>43</v>
      </c>
      <c r="B53" s="116">
        <v>170101170072</v>
      </c>
      <c r="C53" s="10">
        <v>31</v>
      </c>
      <c r="D53" s="15"/>
      <c r="E53" s="10">
        <v>46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115">
        <v>44</v>
      </c>
      <c r="B54" s="116">
        <v>170101170073</v>
      </c>
      <c r="C54" s="10">
        <v>25</v>
      </c>
      <c r="D54" s="10"/>
      <c r="E54" s="10">
        <v>30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115">
        <v>45</v>
      </c>
      <c r="B55" s="116">
        <v>170101170074</v>
      </c>
      <c r="C55" s="10">
        <v>32</v>
      </c>
      <c r="D55" s="10"/>
      <c r="E55" s="10">
        <v>48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115">
        <v>46</v>
      </c>
      <c r="B56" s="116">
        <v>170101170076</v>
      </c>
      <c r="C56" s="10">
        <v>33</v>
      </c>
      <c r="D56" s="10"/>
      <c r="E56" s="10">
        <v>55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115">
        <v>47</v>
      </c>
      <c r="B57" s="116">
        <v>170101170079</v>
      </c>
      <c r="C57" s="10">
        <v>25</v>
      </c>
      <c r="D57" s="10"/>
      <c r="E57" s="10">
        <v>38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115">
        <v>48</v>
      </c>
      <c r="B58" s="116">
        <v>170101170080</v>
      </c>
      <c r="C58" s="10">
        <v>30</v>
      </c>
      <c r="D58" s="10"/>
      <c r="E58" s="10">
        <v>47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115">
        <v>49</v>
      </c>
      <c r="B59" s="116">
        <v>170101170081</v>
      </c>
      <c r="C59" s="10">
        <v>31</v>
      </c>
      <c r="D59" s="10"/>
      <c r="E59" s="10">
        <v>48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115">
        <v>50</v>
      </c>
      <c r="B60" s="116">
        <v>170101170082</v>
      </c>
      <c r="C60" s="10">
        <v>30</v>
      </c>
      <c r="D60" s="10"/>
      <c r="E60" s="10">
        <v>30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115">
        <v>51</v>
      </c>
      <c r="B61" s="116">
        <v>170101170083</v>
      </c>
      <c r="C61" s="10">
        <v>32</v>
      </c>
      <c r="D61" s="10"/>
      <c r="E61" s="10">
        <v>22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115">
        <v>52</v>
      </c>
      <c r="B62" s="116">
        <v>170101170084</v>
      </c>
      <c r="C62" s="10">
        <v>32</v>
      </c>
      <c r="D62" s="10"/>
      <c r="E62" s="10">
        <v>45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115">
        <v>53</v>
      </c>
      <c r="B63" s="116">
        <v>170101170085</v>
      </c>
      <c r="C63" s="10">
        <v>30</v>
      </c>
      <c r="D63" s="10"/>
      <c r="E63" s="10">
        <v>45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115">
        <v>54</v>
      </c>
      <c r="B64" s="116">
        <v>170101170088</v>
      </c>
      <c r="C64" s="10">
        <v>30</v>
      </c>
      <c r="D64" s="10"/>
      <c r="E64" s="10">
        <v>44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115">
        <v>55</v>
      </c>
      <c r="B65" s="116">
        <v>170101170089</v>
      </c>
      <c r="C65" s="10">
        <v>30</v>
      </c>
      <c r="D65" s="10"/>
      <c r="E65" s="10">
        <v>28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115">
        <v>56</v>
      </c>
      <c r="B66" s="116">
        <v>170101170090</v>
      </c>
      <c r="C66" s="10">
        <v>31</v>
      </c>
      <c r="D66" s="10"/>
      <c r="E66" s="10">
        <v>48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115">
        <v>57</v>
      </c>
      <c r="B67" s="116">
        <v>170101170091</v>
      </c>
      <c r="C67" s="10">
        <v>27</v>
      </c>
      <c r="D67" s="10"/>
      <c r="E67" s="10">
        <v>37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115">
        <v>58</v>
      </c>
      <c r="B68" s="116">
        <v>170101170092</v>
      </c>
      <c r="C68" s="10">
        <v>34</v>
      </c>
      <c r="D68" s="10"/>
      <c r="E68" s="10">
        <v>49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115">
        <v>59</v>
      </c>
      <c r="B69" s="116">
        <v>170101170094</v>
      </c>
      <c r="C69" s="10">
        <v>30</v>
      </c>
      <c r="D69" s="10"/>
      <c r="E69" s="10">
        <v>42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115">
        <v>60</v>
      </c>
      <c r="B70" s="116">
        <v>170101170096</v>
      </c>
      <c r="C70" s="10">
        <v>26</v>
      </c>
      <c r="D70" s="10"/>
      <c r="E70" s="10">
        <v>45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115">
        <v>61</v>
      </c>
      <c r="B71" s="116">
        <v>170101170098</v>
      </c>
      <c r="C71" s="10">
        <v>28</v>
      </c>
      <c r="D71" s="10"/>
      <c r="E71" s="10">
        <v>25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115">
        <v>62</v>
      </c>
      <c r="B72" s="116">
        <v>170101170099</v>
      </c>
      <c r="C72" s="10">
        <v>30</v>
      </c>
      <c r="D72" s="10"/>
      <c r="E72" s="10">
        <v>46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115">
        <v>63</v>
      </c>
      <c r="B73" s="116">
        <v>170101170100</v>
      </c>
      <c r="C73" s="10">
        <v>32</v>
      </c>
      <c r="D73" s="10"/>
      <c r="E73" s="10">
        <v>34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115">
        <v>64</v>
      </c>
      <c r="B74" s="116">
        <v>170101170101</v>
      </c>
      <c r="C74" s="10">
        <v>33</v>
      </c>
      <c r="D74" s="10"/>
      <c r="E74" s="10">
        <v>51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115">
        <v>65</v>
      </c>
      <c r="B75" s="116">
        <v>170101170102</v>
      </c>
      <c r="C75" s="10">
        <v>30</v>
      </c>
      <c r="D75" s="10"/>
      <c r="E75" s="10">
        <v>32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115">
        <v>66</v>
      </c>
      <c r="B76" s="115">
        <v>170101170104</v>
      </c>
      <c r="C76" s="115">
        <v>30</v>
      </c>
      <c r="D76" s="10"/>
      <c r="E76" s="115">
        <v>34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115">
        <v>67</v>
      </c>
      <c r="B77" s="115">
        <v>170101170105</v>
      </c>
      <c r="C77" s="115">
        <v>35</v>
      </c>
      <c r="D77" s="10"/>
      <c r="E77" s="115">
        <v>53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117">
        <v>68</v>
      </c>
      <c r="B78" s="117">
        <v>170101170108</v>
      </c>
      <c r="C78" s="117">
        <v>32</v>
      </c>
      <c r="D78" s="10"/>
      <c r="E78" s="117">
        <v>56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117">
        <v>69</v>
      </c>
      <c r="B79" s="117">
        <v>170101171109</v>
      </c>
      <c r="C79" s="117">
        <v>30</v>
      </c>
      <c r="D79" s="10"/>
      <c r="E79" s="117">
        <v>42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4.75" customHeight="1">
      <c r="B80" s="11"/>
      <c r="C80" s="117"/>
      <c r="D80" s="15"/>
      <c r="E80" s="11"/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24.75" customHeight="1">
      <c r="B81" s="14"/>
      <c r="C81" s="15"/>
      <c r="D81" s="15"/>
      <c r="E81" s="15"/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24.75" customHeight="1">
      <c r="B82" s="14"/>
      <c r="C82" s="10"/>
      <c r="D82" s="10"/>
      <c r="E82" s="10"/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zoomScale="57" zoomScaleNormal="57" zoomScalePageLayoutView="0" workbookViewId="0" topLeftCell="C1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2" t="s">
        <v>0</v>
      </c>
      <c r="B2" s="122"/>
      <c r="C2" s="122"/>
      <c r="D2" s="122"/>
      <c r="E2" s="122"/>
      <c r="F2" s="29"/>
      <c r="G2" s="41" t="s">
        <v>38</v>
      </c>
      <c r="H2" s="42"/>
      <c r="I2" s="38"/>
    </row>
    <row r="3" spans="1:23" ht="43.5" customHeight="1">
      <c r="A3" s="123" t="s">
        <v>53</v>
      </c>
      <c r="B3" s="122"/>
      <c r="C3" s="122"/>
      <c r="D3" s="122"/>
      <c r="E3" s="122"/>
      <c r="F3" s="29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27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54</v>
      </c>
      <c r="B4" s="122"/>
      <c r="C4" s="122"/>
      <c r="D4" s="122"/>
      <c r="E4" s="122"/>
      <c r="F4" s="29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7" t="s">
        <v>55</v>
      </c>
      <c r="B5" s="128"/>
      <c r="C5" s="128"/>
      <c r="D5" s="128"/>
      <c r="E5" s="129"/>
      <c r="F5" s="29"/>
      <c r="G5" s="41" t="s">
        <v>32</v>
      </c>
      <c r="H5" s="63">
        <f>51/72*100</f>
        <v>70.83333333333334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2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67/72*100</f>
        <v>93.05555555555556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0" t="s">
        <v>46</v>
      </c>
      <c r="H7" s="52">
        <f>AVERAGE(H5:H6)</f>
        <v>81.94444444444446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72" t="s">
        <v>41</v>
      </c>
      <c r="H8" s="73" t="s">
        <v>56</v>
      </c>
      <c r="I8" s="38"/>
    </row>
    <row r="9" spans="2:23" ht="24.75" customHeight="1">
      <c r="B9" s="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15</v>
      </c>
      <c r="D11" s="10">
        <f>COUNTIF(C11:C82,"&gt;="&amp;D10)</f>
        <v>51</v>
      </c>
      <c r="E11" s="10">
        <v>32</v>
      </c>
      <c r="F11" s="31">
        <f>COUNTIF(E11:E82,"&gt;="&amp;F10)</f>
        <v>67</v>
      </c>
      <c r="G11" s="25" t="s">
        <v>6</v>
      </c>
      <c r="H11" s="74">
        <v>3</v>
      </c>
      <c r="I11" s="80"/>
      <c r="J11" s="81"/>
      <c r="K11" s="81">
        <v>2</v>
      </c>
      <c r="L11" s="81"/>
      <c r="M11" s="81">
        <v>2</v>
      </c>
      <c r="N11" s="81"/>
      <c r="O11" s="81">
        <v>1</v>
      </c>
      <c r="P11" s="81"/>
      <c r="Q11" s="81">
        <v>1</v>
      </c>
      <c r="R11" s="81"/>
      <c r="S11" s="81"/>
      <c r="T11" s="81"/>
      <c r="U11" s="81"/>
      <c r="V11" s="81">
        <v>3</v>
      </c>
      <c r="W11" s="21"/>
    </row>
    <row r="12" spans="1:23" ht="24.75" customHeight="1">
      <c r="A12" s="4">
        <v>2</v>
      </c>
      <c r="B12" s="14">
        <v>170101170011</v>
      </c>
      <c r="C12" s="10">
        <v>12</v>
      </c>
      <c r="D12" s="63">
        <f>(51/72)*100</f>
        <v>70.83333333333334</v>
      </c>
      <c r="E12" s="10">
        <v>22</v>
      </c>
      <c r="F12" s="64">
        <f>(67/72)*100</f>
        <v>93.05555555555556</v>
      </c>
      <c r="G12" s="25" t="s">
        <v>7</v>
      </c>
      <c r="H12" s="75">
        <v>2</v>
      </c>
      <c r="I12" s="75"/>
      <c r="J12" s="82"/>
      <c r="K12" s="82">
        <v>2</v>
      </c>
      <c r="L12" s="82">
        <v>1</v>
      </c>
      <c r="M12" s="82">
        <v>2</v>
      </c>
      <c r="N12" s="82"/>
      <c r="O12" s="82"/>
      <c r="P12" s="82"/>
      <c r="Q12" s="82"/>
      <c r="R12" s="82"/>
      <c r="S12" s="82">
        <v>1</v>
      </c>
      <c r="T12" s="82">
        <v>1</v>
      </c>
      <c r="U12" s="82">
        <v>1</v>
      </c>
      <c r="V12" s="82">
        <v>3</v>
      </c>
      <c r="W12" s="21"/>
    </row>
    <row r="13" spans="1:23" ht="24.75" customHeight="1">
      <c r="A13" s="4">
        <v>3</v>
      </c>
      <c r="B13" s="14">
        <v>170101170013</v>
      </c>
      <c r="C13" s="10">
        <v>39</v>
      </c>
      <c r="D13" s="10"/>
      <c r="E13" s="10">
        <v>50</v>
      </c>
      <c r="F13" s="32"/>
      <c r="G13" s="25" t="s">
        <v>9</v>
      </c>
      <c r="H13" s="75">
        <v>2</v>
      </c>
      <c r="I13" s="75"/>
      <c r="J13" s="82"/>
      <c r="K13" s="82">
        <v>1</v>
      </c>
      <c r="L13" s="82"/>
      <c r="M13" s="82">
        <v>1</v>
      </c>
      <c r="N13" s="82"/>
      <c r="O13" s="82"/>
      <c r="P13" s="82"/>
      <c r="Q13" s="82">
        <v>1</v>
      </c>
      <c r="R13" s="82"/>
      <c r="S13" s="82"/>
      <c r="T13" s="82">
        <v>1</v>
      </c>
      <c r="U13" s="82"/>
      <c r="V13" s="82">
        <v>3</v>
      </c>
      <c r="W13" s="21"/>
    </row>
    <row r="14" spans="1:23" ht="35.25" customHeight="1">
      <c r="A14" s="4">
        <v>4</v>
      </c>
      <c r="B14" s="14">
        <v>170101170014</v>
      </c>
      <c r="C14" s="10">
        <v>38</v>
      </c>
      <c r="D14" s="10"/>
      <c r="E14" s="10">
        <v>50</v>
      </c>
      <c r="F14" s="32"/>
      <c r="G14" s="26" t="s">
        <v>45</v>
      </c>
      <c r="H14" s="20">
        <f>AVERAGE(H11:H13)</f>
        <v>2.3333333333333335</v>
      </c>
      <c r="I14" s="20"/>
      <c r="J14" s="20"/>
      <c r="K14" s="20">
        <f aca="true" t="shared" si="0" ref="K14:V14">AVERAGE(K11:K13)</f>
        <v>1.6666666666666667</v>
      </c>
      <c r="L14" s="20">
        <f t="shared" si="0"/>
        <v>1</v>
      </c>
      <c r="M14" s="20">
        <f t="shared" si="0"/>
        <v>1.6666666666666667</v>
      </c>
      <c r="N14" s="20"/>
      <c r="O14" s="20">
        <f t="shared" si="0"/>
        <v>1</v>
      </c>
      <c r="P14" s="20"/>
      <c r="Q14" s="20">
        <f t="shared" si="0"/>
        <v>1</v>
      </c>
      <c r="R14" s="20"/>
      <c r="S14" s="20">
        <f t="shared" si="0"/>
        <v>1</v>
      </c>
      <c r="T14" s="20">
        <f t="shared" si="0"/>
        <v>1</v>
      </c>
      <c r="U14" s="20">
        <f t="shared" si="0"/>
        <v>1</v>
      </c>
      <c r="V14" s="20">
        <f t="shared" si="0"/>
        <v>3</v>
      </c>
      <c r="W14" s="21"/>
    </row>
    <row r="15" spans="1:23" ht="37.5" customHeight="1">
      <c r="A15" s="4">
        <v>5</v>
      </c>
      <c r="B15" s="14">
        <v>170101170015</v>
      </c>
      <c r="C15" s="10">
        <v>44</v>
      </c>
      <c r="D15" s="10"/>
      <c r="E15" s="10">
        <v>50</v>
      </c>
      <c r="F15" s="32"/>
      <c r="G15" s="51" t="s">
        <v>47</v>
      </c>
      <c r="H15" s="69">
        <f>(81.94*H14)/100</f>
        <v>1.9119333333333333</v>
      </c>
      <c r="I15" s="69"/>
      <c r="J15" s="69"/>
      <c r="K15" s="69">
        <f aca="true" t="shared" si="1" ref="K15:V15">(81.94*K14)/100</f>
        <v>1.3656666666666666</v>
      </c>
      <c r="L15" s="69">
        <f t="shared" si="1"/>
        <v>0.8194</v>
      </c>
      <c r="M15" s="69">
        <f t="shared" si="1"/>
        <v>1.3656666666666666</v>
      </c>
      <c r="N15" s="69"/>
      <c r="O15" s="69">
        <f t="shared" si="1"/>
        <v>0.8194</v>
      </c>
      <c r="P15" s="69"/>
      <c r="Q15" s="69">
        <f t="shared" si="1"/>
        <v>0.8194</v>
      </c>
      <c r="R15" s="69"/>
      <c r="S15" s="69">
        <f t="shared" si="1"/>
        <v>0.8194</v>
      </c>
      <c r="T15" s="69">
        <f t="shared" si="1"/>
        <v>0.8194</v>
      </c>
      <c r="U15" s="69">
        <f t="shared" si="1"/>
        <v>0.8194</v>
      </c>
      <c r="V15" s="69">
        <f t="shared" si="1"/>
        <v>2.4581999999999997</v>
      </c>
      <c r="W15" s="21"/>
    </row>
    <row r="16" spans="1:22" ht="24.75" customHeight="1">
      <c r="A16" s="4">
        <v>6</v>
      </c>
      <c r="B16" s="14">
        <v>170101170016</v>
      </c>
      <c r="C16" s="10">
        <v>28</v>
      </c>
      <c r="D16" s="10"/>
      <c r="E16" s="10">
        <v>42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43</v>
      </c>
      <c r="D17" s="10"/>
      <c r="E17" s="10">
        <v>50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41</v>
      </c>
      <c r="D18" s="10"/>
      <c r="E18" s="10">
        <v>50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19</v>
      </c>
      <c r="D19" s="10"/>
      <c r="E19" s="10">
        <v>34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39</v>
      </c>
      <c r="D20" s="10"/>
      <c r="E20" s="10">
        <v>50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20</v>
      </c>
      <c r="D21" s="10"/>
      <c r="E21" s="10">
        <v>34</v>
      </c>
      <c r="F21" s="33"/>
      <c r="H21" s="71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38</v>
      </c>
      <c r="D22" s="10"/>
      <c r="E22" s="10">
        <v>50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23</v>
      </c>
      <c r="D23" s="10"/>
      <c r="E23" s="10">
        <v>40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26</v>
      </c>
      <c r="D24" s="10"/>
      <c r="E24" s="10">
        <v>39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21</v>
      </c>
      <c r="D25" s="15"/>
      <c r="E25" s="15">
        <v>35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26</v>
      </c>
      <c r="D26" s="10"/>
      <c r="E26" s="10">
        <v>42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36</v>
      </c>
      <c r="D27" s="10"/>
      <c r="E27" s="10">
        <v>50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18</v>
      </c>
      <c r="D28" s="10"/>
      <c r="E28" s="10">
        <v>34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32</v>
      </c>
      <c r="D29" s="10"/>
      <c r="E29" s="10">
        <v>45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32</v>
      </c>
      <c r="D30" s="10"/>
      <c r="E30" s="10">
        <v>49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28</v>
      </c>
      <c r="D31" s="10"/>
      <c r="E31" s="10">
        <v>42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28</v>
      </c>
      <c r="D32" s="10"/>
      <c r="E32" s="10">
        <v>45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33</v>
      </c>
      <c r="D33" s="10"/>
      <c r="E33" s="10">
        <v>49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47</v>
      </c>
      <c r="D34" s="10"/>
      <c r="E34" s="10">
        <v>50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170101170042</v>
      </c>
      <c r="C35" s="10">
        <v>26</v>
      </c>
      <c r="D35" s="10"/>
      <c r="E35" s="10">
        <v>27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170101170046</v>
      </c>
      <c r="C36" s="10">
        <v>29</v>
      </c>
      <c r="D36" s="10"/>
      <c r="E36" s="10">
        <v>45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170101170047</v>
      </c>
      <c r="C37" s="10">
        <v>36</v>
      </c>
      <c r="D37" s="10"/>
      <c r="E37" s="10">
        <v>50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170101170048</v>
      </c>
      <c r="C38" s="10">
        <v>34</v>
      </c>
      <c r="D38" s="10"/>
      <c r="E38" s="10">
        <v>50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170101170049</v>
      </c>
      <c r="C39" s="10">
        <v>33</v>
      </c>
      <c r="D39" s="10"/>
      <c r="E39" s="10">
        <v>47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170101170050</v>
      </c>
      <c r="C40" s="10">
        <v>36</v>
      </c>
      <c r="D40" s="10"/>
      <c r="E40" s="10">
        <v>47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170101170051</v>
      </c>
      <c r="C41" s="10">
        <v>28</v>
      </c>
      <c r="D41" s="10"/>
      <c r="E41" s="10">
        <v>44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170101170054</v>
      </c>
      <c r="C42" s="10">
        <v>10</v>
      </c>
      <c r="D42" s="10"/>
      <c r="E42" s="10">
        <v>27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170101170055</v>
      </c>
      <c r="C43" s="10">
        <v>46</v>
      </c>
      <c r="D43" s="10"/>
      <c r="E43" s="10">
        <v>50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170101170056</v>
      </c>
      <c r="C44" s="10">
        <v>42</v>
      </c>
      <c r="D44" s="10"/>
      <c r="E44" s="10">
        <v>50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170101170057</v>
      </c>
      <c r="C45" s="10">
        <v>40</v>
      </c>
      <c r="D45" s="10"/>
      <c r="E45" s="10">
        <v>50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170101170058</v>
      </c>
      <c r="C46" s="10">
        <v>45</v>
      </c>
      <c r="D46" s="10"/>
      <c r="E46" s="10">
        <v>50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170101170060</v>
      </c>
      <c r="C47" s="10">
        <v>32</v>
      </c>
      <c r="D47" s="10"/>
      <c r="E47" s="10">
        <v>44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170101170061</v>
      </c>
      <c r="C48" s="10">
        <v>17</v>
      </c>
      <c r="D48" s="10"/>
      <c r="E48" s="10">
        <v>30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170101170063</v>
      </c>
      <c r="C49" s="10">
        <v>27</v>
      </c>
      <c r="D49" s="10"/>
      <c r="E49" s="10">
        <v>45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170101170064</v>
      </c>
      <c r="C50" s="10">
        <v>25</v>
      </c>
      <c r="D50" s="10"/>
      <c r="E50" s="10">
        <v>40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170101170066</v>
      </c>
      <c r="C51" s="10">
        <v>46</v>
      </c>
      <c r="D51" s="10"/>
      <c r="E51" s="10">
        <v>50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170101170067</v>
      </c>
      <c r="C52" s="15">
        <v>30</v>
      </c>
      <c r="D52" s="15"/>
      <c r="E52" s="15">
        <v>45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170101170068</v>
      </c>
      <c r="C53" s="15">
        <v>35</v>
      </c>
      <c r="D53" s="15"/>
      <c r="E53" s="15">
        <v>49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170101170069</v>
      </c>
      <c r="C54" s="10">
        <v>38</v>
      </c>
      <c r="D54" s="10"/>
      <c r="E54" s="10">
        <v>50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170101170071</v>
      </c>
      <c r="C55" s="10">
        <v>23</v>
      </c>
      <c r="D55" s="10"/>
      <c r="E55" s="10">
        <v>37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170101170072</v>
      </c>
      <c r="C56" s="10">
        <v>36</v>
      </c>
      <c r="D56" s="10"/>
      <c r="E56" s="10">
        <v>50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170101170073</v>
      </c>
      <c r="C57" s="10">
        <v>42</v>
      </c>
      <c r="D57" s="10"/>
      <c r="E57" s="10">
        <v>50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170101170074</v>
      </c>
      <c r="C58" s="10">
        <v>41</v>
      </c>
      <c r="D58" s="10"/>
      <c r="E58" s="10">
        <v>50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170101170076</v>
      </c>
      <c r="C59" s="10">
        <v>34</v>
      </c>
      <c r="D59" s="10"/>
      <c r="E59" s="10">
        <v>39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170101170077</v>
      </c>
      <c r="C60" s="10">
        <v>41</v>
      </c>
      <c r="D60" s="10"/>
      <c r="E60" s="10">
        <v>50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170101170080</v>
      </c>
      <c r="C61" s="10">
        <v>42</v>
      </c>
      <c r="D61" s="10"/>
      <c r="E61" s="10">
        <v>50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170101170081</v>
      </c>
      <c r="C62" s="10">
        <v>38</v>
      </c>
      <c r="D62" s="10"/>
      <c r="E62" s="10">
        <v>48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170101170082</v>
      </c>
      <c r="C63" s="10">
        <v>31</v>
      </c>
      <c r="D63" s="10"/>
      <c r="E63" s="10">
        <v>44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170101170083</v>
      </c>
      <c r="C64" s="10">
        <v>44</v>
      </c>
      <c r="D64" s="10"/>
      <c r="E64" s="10">
        <v>50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170101170084</v>
      </c>
      <c r="C65" s="10">
        <v>33</v>
      </c>
      <c r="D65" s="10"/>
      <c r="E65" s="10">
        <v>46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170101170085</v>
      </c>
      <c r="C66" s="10">
        <v>35</v>
      </c>
      <c r="D66" s="10"/>
      <c r="E66" s="10">
        <v>48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170101170088</v>
      </c>
      <c r="C67" s="10">
        <v>23</v>
      </c>
      <c r="D67" s="10"/>
      <c r="E67" s="10">
        <v>34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170101170089</v>
      </c>
      <c r="C68" s="10">
        <v>43</v>
      </c>
      <c r="D68" s="10"/>
      <c r="E68" s="10">
        <v>50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170101170090</v>
      </c>
      <c r="C69" s="10">
        <v>19</v>
      </c>
      <c r="D69" s="10"/>
      <c r="E69" s="10">
        <v>34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170101170091</v>
      </c>
      <c r="C70" s="10">
        <v>32</v>
      </c>
      <c r="D70" s="10"/>
      <c r="E70" s="10">
        <v>47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170101170092</v>
      </c>
      <c r="C71" s="10">
        <v>32</v>
      </c>
      <c r="D71" s="10"/>
      <c r="E71" s="10">
        <v>44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170101170094</v>
      </c>
      <c r="C72" s="10">
        <v>33</v>
      </c>
      <c r="D72" s="10"/>
      <c r="E72" s="10">
        <v>47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170101170096</v>
      </c>
      <c r="C73" s="10">
        <v>20</v>
      </c>
      <c r="D73" s="10"/>
      <c r="E73" s="10">
        <v>36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170101170098</v>
      </c>
      <c r="C74" s="10">
        <v>38</v>
      </c>
      <c r="D74" s="10"/>
      <c r="E74" s="10">
        <v>49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170101170099</v>
      </c>
      <c r="C75" s="10">
        <v>27</v>
      </c>
      <c r="D75" s="10"/>
      <c r="E75" s="10">
        <v>41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170101170100</v>
      </c>
      <c r="C76" s="10">
        <v>43</v>
      </c>
      <c r="D76" s="10"/>
      <c r="E76" s="10">
        <v>50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170101170101</v>
      </c>
      <c r="C77" s="10">
        <v>18</v>
      </c>
      <c r="D77" s="10"/>
      <c r="E77" s="10">
        <v>36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170101170102</v>
      </c>
      <c r="C78" s="10">
        <v>28</v>
      </c>
      <c r="D78" s="10"/>
      <c r="E78" s="10">
        <v>22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170101170103</v>
      </c>
      <c r="C79" s="10">
        <v>15</v>
      </c>
      <c r="D79" s="10"/>
      <c r="E79" s="10">
        <v>27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170101170104</v>
      </c>
      <c r="C80" s="15">
        <v>44</v>
      </c>
      <c r="D80" s="15"/>
      <c r="E80" s="15">
        <v>50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170101170105</v>
      </c>
      <c r="C81" s="15">
        <v>46</v>
      </c>
      <c r="D81" s="15"/>
      <c r="E81" s="15">
        <v>50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170101170108</v>
      </c>
      <c r="C82" s="10">
        <v>39</v>
      </c>
      <c r="D82" s="10"/>
      <c r="E82" s="10">
        <v>50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O3:W7"/>
    <mergeCell ref="A4:E4"/>
    <mergeCell ref="I21:J21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79"/>
  <sheetViews>
    <sheetView zoomScale="71" zoomScaleNormal="71" zoomScalePageLayoutView="0" workbookViewId="0" topLeftCell="A4">
      <selection activeCell="H15" sqref="H15:V15"/>
    </sheetView>
  </sheetViews>
  <sheetFormatPr defaultColWidth="9.140625" defaultRowHeight="15"/>
  <cols>
    <col min="2" max="2" width="14.00390625" style="0" bestFit="1" customWidth="1"/>
  </cols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126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127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92" t="s">
        <v>30</v>
      </c>
      <c r="B5" s="92"/>
      <c r="C5" s="92"/>
      <c r="D5" s="92"/>
      <c r="E5" s="92"/>
      <c r="F5" s="93"/>
      <c r="G5" s="41" t="s">
        <v>32</v>
      </c>
      <c r="H5" s="63">
        <f>68/69*100</f>
        <v>98.55072463768117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61/69*100</f>
        <v>88.40579710144928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93.47826086956522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170101170013</v>
      </c>
      <c r="C11" s="118">
        <v>38</v>
      </c>
      <c r="D11" s="10">
        <f>COUNTIF(C11:C79,"&gt;="&amp;D10)</f>
        <v>68</v>
      </c>
      <c r="E11" s="118">
        <v>37</v>
      </c>
      <c r="F11" s="31">
        <f>COUNTIF(E11:E79,"&gt;="&amp;F10)</f>
        <v>61</v>
      </c>
      <c r="G11" s="25" t="s">
        <v>6</v>
      </c>
      <c r="H11" s="50">
        <v>3</v>
      </c>
      <c r="I11" s="109">
        <v>1</v>
      </c>
      <c r="J11" s="101">
        <v>2</v>
      </c>
      <c r="K11" s="114"/>
      <c r="L11" s="101"/>
      <c r="M11" s="101">
        <v>1</v>
      </c>
      <c r="N11" s="101"/>
      <c r="O11" s="101"/>
      <c r="P11" s="101"/>
      <c r="Q11" s="101"/>
      <c r="R11" s="101"/>
      <c r="S11" s="101"/>
      <c r="T11" s="101">
        <v>3</v>
      </c>
      <c r="U11" s="101">
        <v>3</v>
      </c>
      <c r="V11" s="101">
        <v>2</v>
      </c>
      <c r="W11" s="21"/>
    </row>
    <row r="12" spans="1:23" ht="15">
      <c r="A12" s="4">
        <v>2</v>
      </c>
      <c r="B12" s="14">
        <v>170101170014</v>
      </c>
      <c r="C12" s="118">
        <v>42</v>
      </c>
      <c r="D12" s="63">
        <f>(68/69)*100</f>
        <v>98.55072463768117</v>
      </c>
      <c r="E12" s="118">
        <v>37</v>
      </c>
      <c r="F12" s="64">
        <f>(61/69)*100</f>
        <v>88.40579710144928</v>
      </c>
      <c r="G12" s="25" t="s">
        <v>7</v>
      </c>
      <c r="H12" s="20">
        <v>2</v>
      </c>
      <c r="I12" s="110">
        <v>1</v>
      </c>
      <c r="J12" s="103">
        <v>1.5</v>
      </c>
      <c r="K12" s="101"/>
      <c r="L12" s="103"/>
      <c r="M12" s="103">
        <v>2</v>
      </c>
      <c r="N12" s="103"/>
      <c r="O12" s="103"/>
      <c r="P12" s="103"/>
      <c r="Q12" s="103"/>
      <c r="R12" s="103"/>
      <c r="S12" s="103"/>
      <c r="T12" s="103">
        <v>2</v>
      </c>
      <c r="U12" s="103">
        <v>2</v>
      </c>
      <c r="V12" s="103">
        <v>2</v>
      </c>
      <c r="W12" s="21"/>
    </row>
    <row r="13" spans="1:23" ht="15">
      <c r="A13" s="4">
        <v>3</v>
      </c>
      <c r="B13" s="14">
        <v>170101170015</v>
      </c>
      <c r="C13" s="118">
        <v>48</v>
      </c>
      <c r="D13" s="10"/>
      <c r="E13" s="118">
        <v>44</v>
      </c>
      <c r="F13" s="32"/>
      <c r="G13" s="25" t="s">
        <v>9</v>
      </c>
      <c r="H13" s="20">
        <v>3</v>
      </c>
      <c r="I13" s="110">
        <v>2</v>
      </c>
      <c r="J13" s="103">
        <v>1.5</v>
      </c>
      <c r="K13" s="103"/>
      <c r="L13" s="103"/>
      <c r="M13" s="103">
        <v>1</v>
      </c>
      <c r="N13" s="103"/>
      <c r="O13" s="103"/>
      <c r="P13" s="103"/>
      <c r="Q13" s="103"/>
      <c r="R13" s="103"/>
      <c r="S13" s="103"/>
      <c r="T13" s="103">
        <v>3</v>
      </c>
      <c r="U13" s="103">
        <v>2</v>
      </c>
      <c r="V13" s="103">
        <v>1</v>
      </c>
      <c r="W13" s="21"/>
    </row>
    <row r="14" spans="1:23" ht="15">
      <c r="A14" s="4">
        <v>4</v>
      </c>
      <c r="B14" s="14">
        <v>170101170016</v>
      </c>
      <c r="C14" s="118">
        <v>39</v>
      </c>
      <c r="D14" s="10"/>
      <c r="E14" s="118">
        <v>34</v>
      </c>
      <c r="F14" s="32"/>
      <c r="G14" s="26" t="s">
        <v>45</v>
      </c>
      <c r="H14" s="20">
        <f>AVERAGE(H11:H13)</f>
        <v>2.6666666666666665</v>
      </c>
      <c r="I14" s="20">
        <f>AVERAGE(I13)</f>
        <v>2</v>
      </c>
      <c r="J14" s="20">
        <f>AVERAGE(J11:J13)</f>
        <v>1.6666666666666667</v>
      </c>
      <c r="K14" s="20"/>
      <c r="L14" s="20"/>
      <c r="M14" s="20">
        <f>AVERAGE(M11:M13)</f>
        <v>1.3333333333333333</v>
      </c>
      <c r="N14" s="20"/>
      <c r="O14" s="20"/>
      <c r="P14" s="20"/>
      <c r="Q14" s="20"/>
      <c r="R14" s="20"/>
      <c r="S14" s="20"/>
      <c r="T14" s="20">
        <f>AVERAGE(T11:T13)</f>
        <v>2.6666666666666665</v>
      </c>
      <c r="U14" s="20">
        <f>AVERAGE(U11:U13)</f>
        <v>2.3333333333333335</v>
      </c>
      <c r="V14" s="20">
        <f>AVERAGE(V11:V13)</f>
        <v>1.6666666666666667</v>
      </c>
      <c r="W14" s="21"/>
    </row>
    <row r="15" spans="1:23" ht="15">
      <c r="A15" s="4">
        <v>5</v>
      </c>
      <c r="B15" s="14">
        <v>170101170019</v>
      </c>
      <c r="C15" s="118">
        <v>40</v>
      </c>
      <c r="D15" s="10"/>
      <c r="E15" s="118">
        <v>34</v>
      </c>
      <c r="F15" s="32"/>
      <c r="G15" s="51" t="s">
        <v>47</v>
      </c>
      <c r="H15" s="69">
        <f>(93.48*H14)/100</f>
        <v>2.4928</v>
      </c>
      <c r="I15" s="69">
        <f>(93.48*I14)/100</f>
        <v>1.8696000000000002</v>
      </c>
      <c r="J15" s="69">
        <f>(93.48*J14)/100</f>
        <v>1.558</v>
      </c>
      <c r="K15" s="69"/>
      <c r="L15" s="69"/>
      <c r="M15" s="69">
        <f>(93.48*M14)/100</f>
        <v>1.2464</v>
      </c>
      <c r="N15" s="69"/>
      <c r="O15" s="69"/>
      <c r="P15" s="69"/>
      <c r="Q15" s="69"/>
      <c r="R15" s="69"/>
      <c r="S15" s="69"/>
      <c r="T15" s="69">
        <f>(93.48*T14)/100</f>
        <v>2.4928</v>
      </c>
      <c r="U15" s="69">
        <f>(93.48*U14)/100</f>
        <v>2.1812000000000005</v>
      </c>
      <c r="V15" s="69">
        <f>(93.48*V14)/100</f>
        <v>1.558</v>
      </c>
      <c r="W15" s="21"/>
    </row>
    <row r="16" spans="1:23" ht="14.25">
      <c r="A16" s="4">
        <v>6</v>
      </c>
      <c r="B16" s="14">
        <v>170101170020</v>
      </c>
      <c r="C16" s="118">
        <v>38</v>
      </c>
      <c r="D16" s="10"/>
      <c r="E16" s="118">
        <v>34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170101170021</v>
      </c>
      <c r="C17" s="118">
        <v>32</v>
      </c>
      <c r="D17" s="10"/>
      <c r="E17" s="118">
        <v>23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170101170023</v>
      </c>
      <c r="C18" s="118">
        <v>41</v>
      </c>
      <c r="D18" s="10"/>
      <c r="E18" s="118">
        <v>38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170101170024</v>
      </c>
      <c r="C19" s="118">
        <v>37</v>
      </c>
      <c r="D19" s="10"/>
      <c r="E19" s="118">
        <v>34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170101170025</v>
      </c>
      <c r="C20" s="118">
        <v>48</v>
      </c>
      <c r="D20" s="10"/>
      <c r="E20" s="118">
        <v>41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170101170027</v>
      </c>
      <c r="C21" s="118">
        <v>36</v>
      </c>
      <c r="D21" s="10"/>
      <c r="E21" s="118">
        <v>27</v>
      </c>
      <c r="F21" s="33"/>
      <c r="G21" s="4"/>
      <c r="H21" s="91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170101170029</v>
      </c>
      <c r="C22" s="118">
        <v>33</v>
      </c>
      <c r="D22" s="10"/>
      <c r="E22" s="118">
        <v>27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170101170030</v>
      </c>
      <c r="C23" s="118">
        <v>34</v>
      </c>
      <c r="D23" s="10"/>
      <c r="E23" s="118">
        <v>30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170101170031</v>
      </c>
      <c r="C24" s="118">
        <v>46</v>
      </c>
      <c r="D24" s="10"/>
      <c r="E24" s="118">
        <v>35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170101170033</v>
      </c>
      <c r="C25" s="118">
        <v>47</v>
      </c>
      <c r="D25" s="15"/>
      <c r="E25" s="118">
        <v>42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170101170034</v>
      </c>
      <c r="C26" s="118">
        <v>33</v>
      </c>
      <c r="D26" s="10"/>
      <c r="E26" s="118">
        <v>26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170101170035</v>
      </c>
      <c r="C27" s="118">
        <v>35</v>
      </c>
      <c r="D27" s="10"/>
      <c r="E27" s="118">
        <v>25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170101170036</v>
      </c>
      <c r="C28" s="118">
        <v>40</v>
      </c>
      <c r="D28" s="10"/>
      <c r="E28" s="118">
        <v>37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170101170037</v>
      </c>
      <c r="C29" s="118">
        <v>35</v>
      </c>
      <c r="D29" s="10"/>
      <c r="E29" s="118">
        <v>28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170101170038</v>
      </c>
      <c r="C30" s="118">
        <v>34</v>
      </c>
      <c r="D30" s="10"/>
      <c r="E30" s="118">
        <v>31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170101170040</v>
      </c>
      <c r="C31" s="118">
        <v>43</v>
      </c>
      <c r="D31" s="10"/>
      <c r="E31" s="118">
        <v>40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170101170041</v>
      </c>
      <c r="C32" s="118">
        <v>47</v>
      </c>
      <c r="D32" s="10"/>
      <c r="E32" s="118">
        <v>46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170101170046</v>
      </c>
      <c r="C33" s="118">
        <v>37</v>
      </c>
      <c r="D33" s="10"/>
      <c r="E33" s="118">
        <v>35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170101170047</v>
      </c>
      <c r="C34" s="118">
        <v>38</v>
      </c>
      <c r="D34" s="10"/>
      <c r="E34" s="118">
        <v>40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170101170048</v>
      </c>
      <c r="C35" s="118">
        <v>35</v>
      </c>
      <c r="D35" s="10"/>
      <c r="E35" s="118">
        <v>36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170101170049</v>
      </c>
      <c r="C36" s="118">
        <v>37</v>
      </c>
      <c r="D36" s="10"/>
      <c r="E36" s="118">
        <v>36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170101170050</v>
      </c>
      <c r="C37" s="118">
        <v>43</v>
      </c>
      <c r="D37" s="10"/>
      <c r="E37" s="118">
        <v>35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170101170051</v>
      </c>
      <c r="C38" s="118">
        <v>40</v>
      </c>
      <c r="D38" s="10"/>
      <c r="E38" s="118">
        <v>35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170101170054</v>
      </c>
      <c r="C39" s="118">
        <v>39</v>
      </c>
      <c r="D39" s="10"/>
      <c r="E39" s="118">
        <v>35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170101170055</v>
      </c>
      <c r="C40" s="118">
        <v>43</v>
      </c>
      <c r="D40" s="10"/>
      <c r="E40" s="118">
        <v>42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170101170056</v>
      </c>
      <c r="C41" s="118">
        <v>47</v>
      </c>
      <c r="D41" s="10"/>
      <c r="E41" s="118">
        <v>45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170101170057</v>
      </c>
      <c r="C42" s="118">
        <v>47</v>
      </c>
      <c r="D42" s="10"/>
      <c r="E42" s="118">
        <v>43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170101170058</v>
      </c>
      <c r="C43" s="118">
        <v>43</v>
      </c>
      <c r="D43" s="10"/>
      <c r="E43" s="118">
        <v>40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170101170060</v>
      </c>
      <c r="C44" s="118">
        <v>39</v>
      </c>
      <c r="D44" s="10"/>
      <c r="E44" s="118">
        <v>30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170101170061</v>
      </c>
      <c r="C45" s="118">
        <v>39</v>
      </c>
      <c r="D45" s="10"/>
      <c r="E45" s="118">
        <v>24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170101170063</v>
      </c>
      <c r="C46" s="118">
        <v>47</v>
      </c>
      <c r="D46" s="10"/>
      <c r="E46" s="118">
        <v>38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170101170064</v>
      </c>
      <c r="C47" s="118">
        <v>37</v>
      </c>
      <c r="D47" s="10"/>
      <c r="E47" s="118">
        <v>35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170101170066</v>
      </c>
      <c r="C48" s="118">
        <v>40</v>
      </c>
      <c r="D48" s="10"/>
      <c r="E48" s="118">
        <v>34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170101170067</v>
      </c>
      <c r="C49" s="118">
        <v>48</v>
      </c>
      <c r="D49" s="10"/>
      <c r="E49" s="118">
        <v>43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170101170068</v>
      </c>
      <c r="C50" s="118">
        <v>41</v>
      </c>
      <c r="D50" s="10"/>
      <c r="E50" s="118">
        <v>34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170101170069</v>
      </c>
      <c r="C51" s="118">
        <v>45</v>
      </c>
      <c r="D51" s="10"/>
      <c r="E51" s="118">
        <v>33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170101170071</v>
      </c>
      <c r="C52" s="118">
        <v>47</v>
      </c>
      <c r="D52" s="15"/>
      <c r="E52" s="118">
        <v>41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170101170072</v>
      </c>
      <c r="C53" s="118">
        <v>36</v>
      </c>
      <c r="D53" s="15"/>
      <c r="E53" s="118">
        <v>32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170101170073</v>
      </c>
      <c r="C54" s="118">
        <v>38</v>
      </c>
      <c r="D54" s="10"/>
      <c r="E54" s="118">
        <v>36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170101170074</v>
      </c>
      <c r="C55" s="118">
        <v>43</v>
      </c>
      <c r="D55" s="10"/>
      <c r="E55" s="118">
        <v>38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170101170076</v>
      </c>
      <c r="C56" s="118">
        <v>49</v>
      </c>
      <c r="D56" s="10"/>
      <c r="E56" s="118">
        <v>44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170101170079</v>
      </c>
      <c r="C57" s="118">
        <v>33</v>
      </c>
      <c r="D57" s="10"/>
      <c r="E57" s="118">
        <v>31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170101170080</v>
      </c>
      <c r="C58" s="118">
        <v>45</v>
      </c>
      <c r="D58" s="10"/>
      <c r="E58" s="118">
        <v>40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170101170081</v>
      </c>
      <c r="C59" s="118">
        <v>48</v>
      </c>
      <c r="D59" s="10"/>
      <c r="E59" s="118">
        <v>40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170101170082</v>
      </c>
      <c r="C60" s="118">
        <v>35</v>
      </c>
      <c r="D60" s="10"/>
      <c r="E60" s="118">
        <v>33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170101170083</v>
      </c>
      <c r="C61" s="118">
        <v>35</v>
      </c>
      <c r="D61" s="10"/>
      <c r="E61" s="118">
        <v>28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170101170084</v>
      </c>
      <c r="C62" s="118">
        <v>45</v>
      </c>
      <c r="D62" s="10"/>
      <c r="E62" s="118">
        <v>46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170101170085</v>
      </c>
      <c r="C63" s="118">
        <v>36</v>
      </c>
      <c r="D63" s="10"/>
      <c r="E63" s="118">
        <v>37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170101170088</v>
      </c>
      <c r="C64" s="118">
        <v>38</v>
      </c>
      <c r="D64" s="10"/>
      <c r="E64" s="118">
        <v>37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170101170089</v>
      </c>
      <c r="C65" s="118">
        <v>22</v>
      </c>
      <c r="D65" s="10"/>
      <c r="E65" s="118">
        <v>24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170101170090</v>
      </c>
      <c r="C66" s="118">
        <v>41</v>
      </c>
      <c r="D66" s="10"/>
      <c r="E66" s="118">
        <v>38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170101170091</v>
      </c>
      <c r="C67" s="118">
        <v>38</v>
      </c>
      <c r="D67" s="10"/>
      <c r="E67" s="118">
        <v>32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170101170092</v>
      </c>
      <c r="C68" s="118">
        <v>39</v>
      </c>
      <c r="D68" s="10"/>
      <c r="E68" s="118">
        <v>37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170101170094</v>
      </c>
      <c r="C69" s="118">
        <v>39</v>
      </c>
      <c r="D69" s="10"/>
      <c r="E69" s="118">
        <v>36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170101170096</v>
      </c>
      <c r="C70" s="118">
        <v>37</v>
      </c>
      <c r="D70" s="10"/>
      <c r="E70" s="118">
        <v>39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170101170098</v>
      </c>
      <c r="C71" s="118">
        <v>37</v>
      </c>
      <c r="D71" s="10"/>
      <c r="E71" s="118">
        <v>32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170101170099</v>
      </c>
      <c r="C72" s="118">
        <v>45</v>
      </c>
      <c r="D72" s="10"/>
      <c r="E72" s="118">
        <v>34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170101170100</v>
      </c>
      <c r="C73" s="118">
        <v>34</v>
      </c>
      <c r="D73" s="10"/>
      <c r="E73" s="118">
        <v>32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170101170101</v>
      </c>
      <c r="C74" s="118">
        <v>47</v>
      </c>
      <c r="D74" s="10"/>
      <c r="E74" s="118">
        <v>44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170101170102</v>
      </c>
      <c r="C75" s="118">
        <v>40</v>
      </c>
      <c r="D75" s="10"/>
      <c r="E75" s="118">
        <v>34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/>
      <c r="B76" s="14">
        <v>170101170104</v>
      </c>
      <c r="C76" s="118">
        <v>40</v>
      </c>
      <c r="D76" s="10"/>
      <c r="E76" s="118">
        <v>30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/>
      <c r="B77" s="14">
        <v>170101170105</v>
      </c>
      <c r="C77" s="118">
        <v>46</v>
      </c>
      <c r="D77" s="10"/>
      <c r="E77" s="118">
        <v>44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11"/>
      <c r="B78" s="14">
        <v>170101170108</v>
      </c>
      <c r="C78" s="118">
        <v>43</v>
      </c>
      <c r="D78" s="10"/>
      <c r="E78" s="118">
        <v>42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11"/>
      <c r="B79" s="14">
        <v>170101171109</v>
      </c>
      <c r="C79" s="118">
        <v>39</v>
      </c>
      <c r="D79" s="10"/>
      <c r="E79" s="118">
        <v>27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D4">
      <selection activeCell="H15" sqref="H15:V15"/>
    </sheetView>
  </sheetViews>
  <sheetFormatPr defaultColWidth="9.140625" defaultRowHeight="15"/>
  <cols>
    <col min="2" max="2" width="14.00390625" style="0" bestFit="1" customWidth="1"/>
    <col min="5" max="5" width="10.57421875" style="0" customWidth="1"/>
  </cols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128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129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92" t="s">
        <v>30</v>
      </c>
      <c r="B5" s="92"/>
      <c r="C5" s="92"/>
      <c r="D5" s="92"/>
      <c r="E5" s="92"/>
      <c r="F5" s="93"/>
      <c r="G5" s="41" t="s">
        <v>32</v>
      </c>
      <c r="H5" s="63">
        <f>60/70*100</f>
        <v>85.71428571428571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34/70*100</f>
        <v>48.57142857142857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67.14285714285714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08">
        <v>170101170013</v>
      </c>
      <c r="C11" s="10">
        <v>32.5</v>
      </c>
      <c r="D11" s="10">
        <f>COUNTIF(C11:C80,"&gt;="&amp;D10)</f>
        <v>60</v>
      </c>
      <c r="E11" s="10">
        <v>11.666666666666666</v>
      </c>
      <c r="F11" s="31">
        <f>COUNTIF(E11:E80,"&gt;="&amp;F10)</f>
        <v>34</v>
      </c>
      <c r="G11" s="25" t="s">
        <v>6</v>
      </c>
      <c r="H11" s="50">
        <v>2</v>
      </c>
      <c r="I11" s="109">
        <v>3</v>
      </c>
      <c r="J11" s="101">
        <v>3</v>
      </c>
      <c r="K11" s="114">
        <v>2</v>
      </c>
      <c r="L11" s="101">
        <v>1</v>
      </c>
      <c r="M11" s="101"/>
      <c r="N11" s="101"/>
      <c r="O11" s="101"/>
      <c r="P11" s="101"/>
      <c r="Q11" s="101"/>
      <c r="R11" s="101"/>
      <c r="S11" s="101"/>
      <c r="T11" s="101">
        <v>3</v>
      </c>
      <c r="U11" s="101">
        <v>2</v>
      </c>
      <c r="V11" s="101">
        <v>2</v>
      </c>
      <c r="W11" s="21"/>
    </row>
    <row r="12" spans="1:23" ht="15">
      <c r="A12" s="4">
        <v>2</v>
      </c>
      <c r="B12" s="108">
        <v>170101170014</v>
      </c>
      <c r="C12" s="10">
        <v>33.75</v>
      </c>
      <c r="D12" s="63">
        <f>(60/70)*100</f>
        <v>85.71428571428571</v>
      </c>
      <c r="E12" s="10">
        <v>32.5</v>
      </c>
      <c r="F12" s="64">
        <f>(34/70)*100</f>
        <v>48.57142857142857</v>
      </c>
      <c r="G12" s="25" t="s">
        <v>7</v>
      </c>
      <c r="H12" s="20">
        <v>1.5</v>
      </c>
      <c r="I12" s="110">
        <v>2</v>
      </c>
      <c r="J12" s="103">
        <v>2</v>
      </c>
      <c r="K12" s="101">
        <v>2</v>
      </c>
      <c r="L12" s="103">
        <v>1.5</v>
      </c>
      <c r="M12" s="103"/>
      <c r="N12" s="103"/>
      <c r="O12" s="103"/>
      <c r="P12" s="103"/>
      <c r="Q12" s="103"/>
      <c r="R12" s="103"/>
      <c r="S12" s="103"/>
      <c r="T12" s="103">
        <v>3</v>
      </c>
      <c r="U12" s="103">
        <v>3</v>
      </c>
      <c r="V12" s="103">
        <v>3</v>
      </c>
      <c r="W12" s="21"/>
    </row>
    <row r="13" spans="1:23" ht="15">
      <c r="A13" s="4">
        <v>3</v>
      </c>
      <c r="B13" s="108">
        <v>170101170015</v>
      </c>
      <c r="C13" s="10">
        <v>42.5</v>
      </c>
      <c r="D13" s="10"/>
      <c r="E13" s="10">
        <v>37.5</v>
      </c>
      <c r="F13" s="32"/>
      <c r="G13" s="25" t="s">
        <v>9</v>
      </c>
      <c r="H13" s="20">
        <v>1.5</v>
      </c>
      <c r="I13" s="110">
        <v>3</v>
      </c>
      <c r="J13" s="103">
        <v>2</v>
      </c>
      <c r="K13" s="103">
        <v>3</v>
      </c>
      <c r="L13" s="103">
        <v>1.5</v>
      </c>
      <c r="M13" s="103"/>
      <c r="N13" s="103"/>
      <c r="O13" s="103"/>
      <c r="P13" s="103"/>
      <c r="Q13" s="103"/>
      <c r="R13" s="103"/>
      <c r="S13" s="103"/>
      <c r="T13" s="103">
        <v>3</v>
      </c>
      <c r="U13" s="103">
        <v>3</v>
      </c>
      <c r="V13" s="103">
        <v>3</v>
      </c>
      <c r="W13" s="21"/>
    </row>
    <row r="14" spans="1:23" ht="15">
      <c r="A14" s="4">
        <v>4</v>
      </c>
      <c r="B14" s="108">
        <v>170101170016</v>
      </c>
      <c r="C14" s="10">
        <v>27.500000000000004</v>
      </c>
      <c r="D14" s="10"/>
      <c r="E14" s="10">
        <v>7.5</v>
      </c>
      <c r="F14" s="32"/>
      <c r="G14" s="26" t="s">
        <v>45</v>
      </c>
      <c r="H14" s="20">
        <f>AVERAGE(H11:H13)</f>
        <v>1.6666666666666667</v>
      </c>
      <c r="I14" s="20">
        <f>AVERAGE(I13)</f>
        <v>3</v>
      </c>
      <c r="J14" s="20">
        <f>AVERAGE(J11:J13)</f>
        <v>2.3333333333333335</v>
      </c>
      <c r="K14" s="20">
        <f>AVERAGE(K11:K13)</f>
        <v>2.3333333333333335</v>
      </c>
      <c r="L14" s="20">
        <f>AVERAGE(L11:L13)</f>
        <v>1.3333333333333333</v>
      </c>
      <c r="M14" s="20"/>
      <c r="N14" s="20"/>
      <c r="O14" s="20"/>
      <c r="P14" s="20"/>
      <c r="Q14" s="20"/>
      <c r="R14" s="20"/>
      <c r="S14" s="20"/>
      <c r="T14" s="20">
        <f>AVERAGE(T11:T13)</f>
        <v>3</v>
      </c>
      <c r="U14" s="20">
        <f>AVERAGE(U11:U13)</f>
        <v>2.6666666666666665</v>
      </c>
      <c r="V14" s="20">
        <f>AVERAGE(V11:V13)</f>
        <v>2.6666666666666665</v>
      </c>
      <c r="W14" s="21"/>
    </row>
    <row r="15" spans="1:23" ht="15">
      <c r="A15" s="4">
        <v>5</v>
      </c>
      <c r="B15" s="108">
        <v>170101170019</v>
      </c>
      <c r="C15" s="10">
        <v>33.75</v>
      </c>
      <c r="D15" s="10"/>
      <c r="E15" s="10">
        <v>15.833333333333332</v>
      </c>
      <c r="F15" s="32"/>
      <c r="G15" s="51" t="s">
        <v>47</v>
      </c>
      <c r="H15" s="69">
        <f>(67.14*H14)/100</f>
        <v>1.119</v>
      </c>
      <c r="I15" s="69">
        <f aca="true" t="shared" si="0" ref="I15:V15">(67.14*I14)/100</f>
        <v>2.0142</v>
      </c>
      <c r="J15" s="69">
        <f t="shared" si="0"/>
        <v>1.5666000000000002</v>
      </c>
      <c r="K15" s="69">
        <f t="shared" si="0"/>
        <v>1.5666000000000002</v>
      </c>
      <c r="L15" s="69">
        <f t="shared" si="0"/>
        <v>0.8952</v>
      </c>
      <c r="M15" s="69"/>
      <c r="N15" s="69"/>
      <c r="O15" s="69"/>
      <c r="P15" s="69"/>
      <c r="Q15" s="69"/>
      <c r="R15" s="69"/>
      <c r="S15" s="69"/>
      <c r="T15" s="69">
        <f t="shared" si="0"/>
        <v>2.0142</v>
      </c>
      <c r="U15" s="69">
        <f t="shared" si="0"/>
        <v>1.7904</v>
      </c>
      <c r="V15" s="69">
        <f t="shared" si="0"/>
        <v>1.7904</v>
      </c>
      <c r="W15" s="21"/>
    </row>
    <row r="16" spans="1:23" ht="14.25">
      <c r="A16" s="4">
        <v>6</v>
      </c>
      <c r="B16" s="108">
        <v>170101170020</v>
      </c>
      <c r="C16" s="10">
        <v>35</v>
      </c>
      <c r="D16" s="10"/>
      <c r="E16" s="10">
        <v>38.333333333333336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08">
        <v>170101170021</v>
      </c>
      <c r="C17" s="10">
        <v>25</v>
      </c>
      <c r="D17" s="10"/>
      <c r="E17" s="10">
        <v>5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08">
        <v>170101170023</v>
      </c>
      <c r="C18" s="10">
        <v>33.75</v>
      </c>
      <c r="D18" s="10"/>
      <c r="E18" s="10">
        <v>41.66666666666667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08">
        <v>170101170024</v>
      </c>
      <c r="C19" s="10">
        <v>27.500000000000004</v>
      </c>
      <c r="D19" s="10"/>
      <c r="E19" s="10">
        <v>18.333333333333332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08">
        <v>170101170025</v>
      </c>
      <c r="C20" s="10">
        <v>42.5</v>
      </c>
      <c r="D20" s="10"/>
      <c r="E20" s="10">
        <v>38.333333333333336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08">
        <v>170101170027</v>
      </c>
      <c r="C21" s="10">
        <v>26.25</v>
      </c>
      <c r="D21" s="10"/>
      <c r="E21" s="10">
        <v>8.333333333333332</v>
      </c>
      <c r="F21" s="33"/>
      <c r="G21" s="4"/>
      <c r="H21" s="91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08">
        <v>170101170029</v>
      </c>
      <c r="C22" s="10">
        <v>30</v>
      </c>
      <c r="D22" s="10"/>
      <c r="E22" s="10">
        <v>15.833333333333332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08">
        <v>170101170030</v>
      </c>
      <c r="C23" s="10">
        <v>28.749999999999996</v>
      </c>
      <c r="D23" s="10"/>
      <c r="E23" s="10">
        <v>14.166666666666666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08">
        <v>170101170031</v>
      </c>
      <c r="C24" s="10">
        <v>32.5</v>
      </c>
      <c r="D24" s="10"/>
      <c r="E24" s="10">
        <v>27.500000000000004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08">
        <v>170101170033</v>
      </c>
      <c r="C25" s="10">
        <v>35</v>
      </c>
      <c r="D25" s="15"/>
      <c r="E25" s="10">
        <v>40.833333333333336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08">
        <v>170101170034</v>
      </c>
      <c r="C26" s="10">
        <v>30</v>
      </c>
      <c r="D26" s="10"/>
      <c r="E26" s="10">
        <v>13.333333333333334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08">
        <v>170101170035</v>
      </c>
      <c r="C27" s="10">
        <v>33.75</v>
      </c>
      <c r="D27" s="10"/>
      <c r="E27" s="10">
        <v>25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08">
        <v>170101170036</v>
      </c>
      <c r="C28" s="10">
        <v>27.500000000000004</v>
      </c>
      <c r="D28" s="10"/>
      <c r="E28" s="10">
        <v>25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08">
        <v>170101170037</v>
      </c>
      <c r="C29" s="10">
        <v>28.749999999999996</v>
      </c>
      <c r="D29" s="10"/>
      <c r="E29" s="10">
        <v>15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08">
        <v>170101170038</v>
      </c>
      <c r="C30" s="10">
        <v>32.5</v>
      </c>
      <c r="D30" s="10"/>
      <c r="E30" s="10">
        <v>11.666666666666666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08">
        <v>170101170040</v>
      </c>
      <c r="C31" s="10">
        <v>32.5</v>
      </c>
      <c r="D31" s="10"/>
      <c r="E31" s="10">
        <v>25.833333333333336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08">
        <v>170101170041</v>
      </c>
      <c r="C32" s="10">
        <v>36.25</v>
      </c>
      <c r="D32" s="10"/>
      <c r="E32" s="10">
        <v>40.833333333333336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08">
        <v>170101170046</v>
      </c>
      <c r="C33" s="10">
        <v>31.25</v>
      </c>
      <c r="D33" s="10"/>
      <c r="E33" s="10">
        <v>25.833333333333336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08">
        <v>170101170047</v>
      </c>
      <c r="C34" s="10">
        <v>31.25</v>
      </c>
      <c r="D34" s="10"/>
      <c r="E34" s="10">
        <v>30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08">
        <v>170101170048</v>
      </c>
      <c r="C35" s="10">
        <v>28.749999999999996</v>
      </c>
      <c r="D35" s="10"/>
      <c r="E35" s="10">
        <v>25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08">
        <v>170101170049</v>
      </c>
      <c r="C36" s="10">
        <v>27.500000000000004</v>
      </c>
      <c r="D36" s="10"/>
      <c r="E36" s="10">
        <v>25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08">
        <v>170101170050</v>
      </c>
      <c r="C37" s="10">
        <v>33.75</v>
      </c>
      <c r="D37" s="10"/>
      <c r="E37" s="10">
        <v>33.33333333333333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08">
        <v>170101170051</v>
      </c>
      <c r="C38" s="10">
        <v>30</v>
      </c>
      <c r="D38" s="10"/>
      <c r="E38" s="10">
        <v>33.33333333333333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08">
        <v>170101170054</v>
      </c>
      <c r="C39" s="10">
        <v>26.25</v>
      </c>
      <c r="D39" s="10"/>
      <c r="E39" s="10">
        <v>25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08">
        <v>170101170055</v>
      </c>
      <c r="C40" s="10">
        <v>40</v>
      </c>
      <c r="D40" s="10"/>
      <c r="E40" s="10">
        <v>46.666666666666664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08">
        <v>170101170056</v>
      </c>
      <c r="C41" s="10">
        <v>38.75</v>
      </c>
      <c r="D41" s="10"/>
      <c r="E41" s="10">
        <v>45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08">
        <v>170101170057</v>
      </c>
      <c r="C42" s="10">
        <v>38.75</v>
      </c>
      <c r="D42" s="10"/>
      <c r="E42" s="10">
        <v>43.333333333333336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08">
        <v>170101170058</v>
      </c>
      <c r="C43" s="10">
        <v>31.25</v>
      </c>
      <c r="D43" s="10"/>
      <c r="E43" s="10">
        <v>40.833333333333336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08">
        <v>170101170060</v>
      </c>
      <c r="C44" s="10">
        <v>31.25</v>
      </c>
      <c r="D44" s="10"/>
      <c r="E44" s="10">
        <v>15.833333333333332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08">
        <v>170101170061</v>
      </c>
      <c r="C45" s="10">
        <v>27.500000000000004</v>
      </c>
      <c r="D45" s="10"/>
      <c r="E45" s="10">
        <v>5.833333333333333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08">
        <v>170101170063</v>
      </c>
      <c r="C46" s="10">
        <v>42.5</v>
      </c>
      <c r="D46" s="10"/>
      <c r="E46" s="10">
        <v>28.333333333333332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08">
        <v>170101170064</v>
      </c>
      <c r="C47" s="10">
        <v>28.749999999999996</v>
      </c>
      <c r="D47" s="10"/>
      <c r="E47" s="10">
        <v>25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08">
        <v>170101170066</v>
      </c>
      <c r="C48" s="10">
        <v>27.500000000000004</v>
      </c>
      <c r="D48" s="10"/>
      <c r="E48" s="10">
        <v>30.833333333333336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08">
        <v>170101170067</v>
      </c>
      <c r="C49" s="10">
        <v>47.5</v>
      </c>
      <c r="D49" s="10"/>
      <c r="E49" s="10">
        <v>47.5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08">
        <v>170101170068</v>
      </c>
      <c r="C50" s="10">
        <v>25</v>
      </c>
      <c r="D50" s="10"/>
      <c r="E50" s="10">
        <v>25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08">
        <v>170101170069</v>
      </c>
      <c r="C51" s="10">
        <v>35</v>
      </c>
      <c r="D51" s="10"/>
      <c r="E51" s="10">
        <v>18.333333333333332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08">
        <v>170101170071</v>
      </c>
      <c r="C52" s="10">
        <v>40</v>
      </c>
      <c r="D52" s="15"/>
      <c r="E52" s="10">
        <v>40.833333333333336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08">
        <v>170101170072</v>
      </c>
      <c r="C53" s="10">
        <v>32.5</v>
      </c>
      <c r="D53" s="15"/>
      <c r="E53" s="10">
        <v>42.5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08">
        <v>170101170073</v>
      </c>
      <c r="C54" s="10">
        <v>31.25</v>
      </c>
      <c r="D54" s="10"/>
      <c r="E54" s="10">
        <v>25.833333333333336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08">
        <v>170101170074</v>
      </c>
      <c r="C55" s="10">
        <v>35</v>
      </c>
      <c r="D55" s="10"/>
      <c r="E55" s="10">
        <v>40.833333333333336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08">
        <v>170101170076</v>
      </c>
      <c r="C56" s="10">
        <v>41.25</v>
      </c>
      <c r="D56" s="10"/>
      <c r="E56" s="10">
        <v>49.166666666666664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08">
        <v>170101170079</v>
      </c>
      <c r="C57" s="10">
        <v>28.749999999999996</v>
      </c>
      <c r="D57" s="10"/>
      <c r="E57" s="10">
        <v>25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08">
        <v>170101170080</v>
      </c>
      <c r="C58" s="10">
        <v>36.25</v>
      </c>
      <c r="D58" s="10"/>
      <c r="E58" s="10">
        <v>36.666666666666664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08">
        <v>170101170081</v>
      </c>
      <c r="C59" s="10">
        <v>37.5</v>
      </c>
      <c r="D59" s="10"/>
      <c r="E59" s="10">
        <v>43.333333333333336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08">
        <v>170101170082</v>
      </c>
      <c r="C60" s="10">
        <v>26.25</v>
      </c>
      <c r="D60" s="10"/>
      <c r="E60" s="10">
        <v>21.666666666666668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08">
        <v>170101170083</v>
      </c>
      <c r="C61" s="10">
        <v>26.25</v>
      </c>
      <c r="D61" s="10"/>
      <c r="E61" s="10">
        <v>5.833333333333333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08">
        <v>170101170084</v>
      </c>
      <c r="C62" s="10">
        <v>46.25</v>
      </c>
      <c r="D62" s="10"/>
      <c r="E62" s="10">
        <v>44.166666666666664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08">
        <v>170101170085</v>
      </c>
      <c r="C63" s="10">
        <v>35</v>
      </c>
      <c r="D63" s="10"/>
      <c r="E63" s="10">
        <v>34.166666666666664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08">
        <v>170101170088</v>
      </c>
      <c r="C64" s="10">
        <v>27.500000000000004</v>
      </c>
      <c r="D64" s="10"/>
      <c r="E64" s="10">
        <v>18.333333333333332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08">
        <v>170101170089</v>
      </c>
      <c r="C65" s="10">
        <v>25</v>
      </c>
      <c r="D65" s="10"/>
      <c r="E65" s="10">
        <v>10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08">
        <v>170101170090</v>
      </c>
      <c r="C66" s="10">
        <v>32.5</v>
      </c>
      <c r="D66" s="10"/>
      <c r="E66" s="10">
        <v>45.83333333333333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08">
        <v>170101170091</v>
      </c>
      <c r="C67" s="10">
        <v>30</v>
      </c>
      <c r="D67" s="10"/>
      <c r="E67" s="10">
        <v>13.333333333333334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08">
        <v>170101170092</v>
      </c>
      <c r="C68" s="10">
        <v>32.5</v>
      </c>
      <c r="D68" s="10"/>
      <c r="E68" s="10">
        <v>38.333333333333336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08">
        <v>170101170094</v>
      </c>
      <c r="C69" s="10">
        <v>31.25</v>
      </c>
      <c r="D69" s="10"/>
      <c r="E69" s="10">
        <v>31.666666666666664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08">
        <v>170101170096</v>
      </c>
      <c r="C70" s="10">
        <v>26.25</v>
      </c>
      <c r="D70" s="10"/>
      <c r="E70" s="10">
        <v>25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08">
        <v>170101170098</v>
      </c>
      <c r="C71" s="10">
        <v>28.749999999999996</v>
      </c>
      <c r="D71" s="10"/>
      <c r="E71" s="10">
        <v>14.166666666666666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08">
        <v>170101170099</v>
      </c>
      <c r="C72" s="10">
        <v>38.75</v>
      </c>
      <c r="D72" s="10"/>
      <c r="E72" s="10">
        <v>26.666666666666668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08">
        <v>170101170100</v>
      </c>
      <c r="C73" s="10">
        <v>30</v>
      </c>
      <c r="D73" s="10"/>
      <c r="E73" s="10">
        <v>15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08">
        <v>170101170101</v>
      </c>
      <c r="C74" s="10">
        <v>42.5</v>
      </c>
      <c r="D74" s="10"/>
      <c r="E74" s="10">
        <v>40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08">
        <v>170101170102</v>
      </c>
      <c r="C75" s="10">
        <v>30</v>
      </c>
      <c r="D75" s="10"/>
      <c r="E75" s="10">
        <v>15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4">
        <v>170101170103</v>
      </c>
      <c r="C76" s="115">
        <v>25</v>
      </c>
      <c r="D76" s="10"/>
      <c r="E76" s="4">
        <v>2.5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4">
        <v>170101170104</v>
      </c>
      <c r="C77" s="115">
        <v>32.5</v>
      </c>
      <c r="D77" s="10"/>
      <c r="E77" s="4">
        <v>30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11">
        <v>68</v>
      </c>
      <c r="B78" s="11">
        <v>170101170105</v>
      </c>
      <c r="C78" s="117">
        <v>41.25</v>
      </c>
      <c r="D78" s="10"/>
      <c r="E78" s="11">
        <v>39.166666666666664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11">
        <v>69</v>
      </c>
      <c r="B79" s="11">
        <v>170101170108</v>
      </c>
      <c r="C79" s="117">
        <v>45</v>
      </c>
      <c r="D79" s="10"/>
      <c r="E79" s="11">
        <v>48.333333333333336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5" ht="14.25">
      <c r="A80" s="11">
        <v>70</v>
      </c>
      <c r="B80" s="11">
        <v>170101171109</v>
      </c>
      <c r="C80" s="117">
        <v>26.25</v>
      </c>
      <c r="E80" s="11">
        <v>34.166666666666664</v>
      </c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80"/>
  <sheetViews>
    <sheetView zoomScale="77" zoomScaleNormal="77" zoomScalePageLayoutView="0" workbookViewId="0" topLeftCell="A4">
      <selection activeCell="H15" sqref="H15:V15"/>
    </sheetView>
  </sheetViews>
  <sheetFormatPr defaultColWidth="9.140625" defaultRowHeight="15"/>
  <cols>
    <col min="2" max="2" width="13.140625" style="0" bestFit="1" customWidth="1"/>
  </cols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130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131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92" t="s">
        <v>30</v>
      </c>
      <c r="B5" s="92"/>
      <c r="C5" s="92"/>
      <c r="D5" s="92"/>
      <c r="E5" s="92"/>
      <c r="F5" s="93"/>
      <c r="G5" s="41" t="s">
        <v>32</v>
      </c>
      <c r="H5" s="63">
        <f>66/70*100</f>
        <v>94.28571428571428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4/70*100</f>
        <v>5.714285714285714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49.99999999999999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08">
        <v>170101170013</v>
      </c>
      <c r="C11" s="10">
        <v>38</v>
      </c>
      <c r="D11" s="10">
        <f>COUNTIF(C11:C80,"&gt;="&amp;D10)</f>
        <v>66</v>
      </c>
      <c r="E11" s="10">
        <v>10</v>
      </c>
      <c r="F11" s="31">
        <f>COUNTIF(E11:E80,"&gt;="&amp;F10)</f>
        <v>4</v>
      </c>
      <c r="G11" s="25" t="s">
        <v>6</v>
      </c>
      <c r="H11" s="50">
        <v>2</v>
      </c>
      <c r="I11" s="109">
        <v>3</v>
      </c>
      <c r="J11" s="101">
        <v>2</v>
      </c>
      <c r="K11" s="114">
        <v>1</v>
      </c>
      <c r="L11" s="101"/>
      <c r="M11" s="101">
        <v>1</v>
      </c>
      <c r="N11" s="101"/>
      <c r="O11" s="101"/>
      <c r="P11" s="101"/>
      <c r="Q11" s="101"/>
      <c r="R11" s="101"/>
      <c r="S11" s="101"/>
      <c r="T11" s="101">
        <v>3</v>
      </c>
      <c r="U11" s="101">
        <v>2</v>
      </c>
      <c r="V11" s="101">
        <v>1</v>
      </c>
      <c r="W11" s="21"/>
    </row>
    <row r="12" spans="1:23" ht="15">
      <c r="A12" s="4">
        <v>2</v>
      </c>
      <c r="B12" s="108">
        <v>170101170014</v>
      </c>
      <c r="C12" s="10">
        <v>37</v>
      </c>
      <c r="D12" s="63">
        <f>(66/70)*100</f>
        <v>94.28571428571428</v>
      </c>
      <c r="E12" s="10">
        <v>15</v>
      </c>
      <c r="F12" s="64">
        <f>(4/70)*100</f>
        <v>5.714285714285714</v>
      </c>
      <c r="G12" s="25" t="s">
        <v>7</v>
      </c>
      <c r="H12" s="20">
        <v>1.5</v>
      </c>
      <c r="I12" s="110">
        <v>2</v>
      </c>
      <c r="J12" s="103">
        <v>2</v>
      </c>
      <c r="K12" s="101">
        <v>1</v>
      </c>
      <c r="L12" s="103"/>
      <c r="M12" s="103">
        <v>1</v>
      </c>
      <c r="N12" s="103"/>
      <c r="O12" s="103"/>
      <c r="P12" s="103"/>
      <c r="Q12" s="103"/>
      <c r="R12" s="103"/>
      <c r="S12" s="103"/>
      <c r="T12" s="103">
        <v>3</v>
      </c>
      <c r="U12" s="103">
        <v>2</v>
      </c>
      <c r="V12" s="103">
        <v>3</v>
      </c>
      <c r="W12" s="21"/>
    </row>
    <row r="13" spans="1:23" ht="15">
      <c r="A13" s="4">
        <v>3</v>
      </c>
      <c r="B13" s="108">
        <v>170101170015</v>
      </c>
      <c r="C13" s="10">
        <v>41</v>
      </c>
      <c r="D13" s="10"/>
      <c r="E13" s="10">
        <v>23</v>
      </c>
      <c r="F13" s="32"/>
      <c r="G13" s="25" t="s">
        <v>9</v>
      </c>
      <c r="H13" s="20">
        <v>1.5</v>
      </c>
      <c r="I13" s="110">
        <v>2</v>
      </c>
      <c r="J13" s="103">
        <v>3</v>
      </c>
      <c r="K13" s="103">
        <v>1</v>
      </c>
      <c r="L13" s="103"/>
      <c r="M13" s="103">
        <v>1</v>
      </c>
      <c r="N13" s="103"/>
      <c r="O13" s="103"/>
      <c r="P13" s="103"/>
      <c r="Q13" s="103"/>
      <c r="R13" s="103"/>
      <c r="S13" s="103"/>
      <c r="T13" s="103">
        <v>3</v>
      </c>
      <c r="U13" s="103">
        <v>2</v>
      </c>
      <c r="V13" s="103">
        <v>2</v>
      </c>
      <c r="W13" s="21"/>
    </row>
    <row r="14" spans="1:23" ht="15">
      <c r="A14" s="4">
        <v>4</v>
      </c>
      <c r="B14" s="108">
        <v>170101170016</v>
      </c>
      <c r="C14" s="10">
        <v>36</v>
      </c>
      <c r="D14" s="10"/>
      <c r="E14" s="10">
        <v>11</v>
      </c>
      <c r="F14" s="32"/>
      <c r="G14" s="26" t="s">
        <v>45</v>
      </c>
      <c r="H14" s="20">
        <f>AVERAGE(H11:H13)</f>
        <v>1.6666666666666667</v>
      </c>
      <c r="I14" s="20">
        <f>AVERAGE(I13)</f>
        <v>2</v>
      </c>
      <c r="J14" s="20">
        <f>AVERAGE(J11:J13)</f>
        <v>2.3333333333333335</v>
      </c>
      <c r="K14" s="20">
        <f>AVERAGE(K11:K13)</f>
        <v>1</v>
      </c>
      <c r="L14" s="20"/>
      <c r="M14" s="20">
        <f>AVERAGE(M11:M13)</f>
        <v>1</v>
      </c>
      <c r="N14" s="20"/>
      <c r="O14" s="20"/>
      <c r="P14" s="20"/>
      <c r="Q14" s="20"/>
      <c r="R14" s="20"/>
      <c r="S14" s="20"/>
      <c r="T14" s="20">
        <f>AVERAGE(T11:T13)</f>
        <v>3</v>
      </c>
      <c r="U14" s="20">
        <f>AVERAGE(U11:U13)</f>
        <v>2</v>
      </c>
      <c r="V14" s="20">
        <f>AVERAGE(V11:V13)</f>
        <v>2</v>
      </c>
      <c r="W14" s="21"/>
    </row>
    <row r="15" spans="1:23" ht="15">
      <c r="A15" s="4">
        <v>5</v>
      </c>
      <c r="B15" s="108">
        <v>170101170019</v>
      </c>
      <c r="C15" s="10">
        <v>37</v>
      </c>
      <c r="D15" s="10"/>
      <c r="E15" s="10">
        <v>15</v>
      </c>
      <c r="F15" s="32"/>
      <c r="G15" s="51" t="s">
        <v>47</v>
      </c>
      <c r="H15" s="69">
        <f>(50*H14)/100</f>
        <v>0.8333333333333335</v>
      </c>
      <c r="I15" s="69">
        <f aca="true" t="shared" si="0" ref="I15:V15">(50*I14)/100</f>
        <v>1</v>
      </c>
      <c r="J15" s="69">
        <f t="shared" si="0"/>
        <v>1.1666666666666667</v>
      </c>
      <c r="K15" s="69">
        <f t="shared" si="0"/>
        <v>0.5</v>
      </c>
      <c r="L15" s="69"/>
      <c r="M15" s="69">
        <f t="shared" si="0"/>
        <v>0.5</v>
      </c>
      <c r="N15" s="69"/>
      <c r="O15" s="69"/>
      <c r="P15" s="69"/>
      <c r="Q15" s="69"/>
      <c r="R15" s="69"/>
      <c r="S15" s="69"/>
      <c r="T15" s="69">
        <f t="shared" si="0"/>
        <v>1.5</v>
      </c>
      <c r="U15" s="69">
        <f t="shared" si="0"/>
        <v>1</v>
      </c>
      <c r="V15" s="69">
        <f t="shared" si="0"/>
        <v>1</v>
      </c>
      <c r="W15" s="21"/>
    </row>
    <row r="16" spans="1:23" ht="14.25">
      <c r="A16" s="4">
        <v>6</v>
      </c>
      <c r="B16" s="108">
        <v>170101170020</v>
      </c>
      <c r="C16" s="10">
        <v>41</v>
      </c>
      <c r="D16" s="10"/>
      <c r="E16" s="10">
        <v>27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08">
        <v>170101170021</v>
      </c>
      <c r="C17" s="10">
        <v>26</v>
      </c>
      <c r="D17" s="10"/>
      <c r="E17" s="10">
        <v>4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08">
        <v>170101170023</v>
      </c>
      <c r="C18" s="10">
        <v>38</v>
      </c>
      <c r="D18" s="10"/>
      <c r="E18" s="10">
        <v>25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08">
        <v>170101170024</v>
      </c>
      <c r="C19" s="10">
        <v>29</v>
      </c>
      <c r="D19" s="10"/>
      <c r="E19" s="10">
        <v>15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08">
        <v>170101170025</v>
      </c>
      <c r="C20" s="10">
        <v>41</v>
      </c>
      <c r="D20" s="10"/>
      <c r="E20" s="10">
        <v>23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08">
        <v>170101170027</v>
      </c>
      <c r="C21" s="10">
        <v>33</v>
      </c>
      <c r="D21" s="10"/>
      <c r="E21" s="10">
        <v>11</v>
      </c>
      <c r="F21" s="33"/>
      <c r="G21" s="4"/>
      <c r="H21" s="91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08">
        <v>170101170029</v>
      </c>
      <c r="C22" s="10">
        <v>35</v>
      </c>
      <c r="D22" s="10"/>
      <c r="E22" s="10">
        <v>15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08">
        <v>170101170030</v>
      </c>
      <c r="C23" s="10">
        <v>33</v>
      </c>
      <c r="D23" s="10"/>
      <c r="E23" s="10">
        <v>5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08">
        <v>170101170031</v>
      </c>
      <c r="C24" s="10">
        <v>37</v>
      </c>
      <c r="D24" s="10"/>
      <c r="E24" s="10">
        <v>15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08">
        <v>170101170033</v>
      </c>
      <c r="C25" s="10">
        <v>39</v>
      </c>
      <c r="D25" s="15"/>
      <c r="E25" s="10">
        <v>27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08">
        <v>170101170034</v>
      </c>
      <c r="C26" s="10">
        <v>34</v>
      </c>
      <c r="D26" s="10"/>
      <c r="E26" s="10">
        <v>10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08">
        <v>170101170035</v>
      </c>
      <c r="C27" s="10">
        <v>37</v>
      </c>
      <c r="D27" s="10"/>
      <c r="E27" s="10">
        <v>15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08">
        <v>170101170036</v>
      </c>
      <c r="C28" s="10">
        <v>37</v>
      </c>
      <c r="D28" s="10"/>
      <c r="E28" s="10">
        <v>15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08">
        <v>170101170037</v>
      </c>
      <c r="C29" s="10">
        <v>36</v>
      </c>
      <c r="D29" s="10"/>
      <c r="E29" s="10">
        <v>15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08">
        <v>170101170038</v>
      </c>
      <c r="C30" s="10">
        <v>35</v>
      </c>
      <c r="D30" s="10"/>
      <c r="E30" s="10">
        <v>10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08">
        <v>170101170040</v>
      </c>
      <c r="C31" s="10">
        <v>38</v>
      </c>
      <c r="D31" s="10"/>
      <c r="E31" s="10">
        <v>15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08">
        <v>170101170041</v>
      </c>
      <c r="C32" s="10">
        <v>39</v>
      </c>
      <c r="D32" s="10"/>
      <c r="E32" s="10">
        <v>18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08">
        <v>170101170046</v>
      </c>
      <c r="C33" s="10">
        <v>36</v>
      </c>
      <c r="D33" s="10"/>
      <c r="E33" s="10">
        <v>15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08">
        <v>170101170047</v>
      </c>
      <c r="C34" s="10">
        <v>35</v>
      </c>
      <c r="D34" s="10"/>
      <c r="E34" s="10">
        <v>20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08">
        <v>170101170048</v>
      </c>
      <c r="C35" s="10">
        <v>32</v>
      </c>
      <c r="D35" s="10"/>
      <c r="E35" s="10">
        <v>15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08">
        <v>170101170049</v>
      </c>
      <c r="C36" s="10">
        <v>32</v>
      </c>
      <c r="D36" s="10"/>
      <c r="E36" s="10">
        <v>6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08">
        <v>170101170050</v>
      </c>
      <c r="C37" s="10">
        <v>34</v>
      </c>
      <c r="D37" s="10"/>
      <c r="E37" s="10">
        <v>16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08">
        <v>170101170051</v>
      </c>
      <c r="C38" s="10">
        <v>37</v>
      </c>
      <c r="D38" s="10"/>
      <c r="E38" s="10">
        <v>18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08">
        <v>170101170054</v>
      </c>
      <c r="C39" s="10">
        <v>34</v>
      </c>
      <c r="D39" s="10"/>
      <c r="E39" s="10">
        <v>3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08">
        <v>170101170055</v>
      </c>
      <c r="C40" s="10">
        <v>43</v>
      </c>
      <c r="D40" s="10"/>
      <c r="E40" s="10">
        <v>24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08">
        <v>170101170056</v>
      </c>
      <c r="C41" s="10">
        <v>38</v>
      </c>
      <c r="D41" s="10"/>
      <c r="E41" s="10">
        <v>26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08">
        <v>170101170057</v>
      </c>
      <c r="C42" s="10">
        <v>37</v>
      </c>
      <c r="D42" s="10"/>
      <c r="E42" s="10">
        <v>27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08">
        <v>170101170058</v>
      </c>
      <c r="C43" s="10">
        <v>38</v>
      </c>
      <c r="D43" s="10"/>
      <c r="E43" s="10">
        <v>21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08">
        <v>170101170060</v>
      </c>
      <c r="C44" s="10">
        <v>35</v>
      </c>
      <c r="D44" s="10"/>
      <c r="E44" s="10">
        <v>11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08">
        <v>170101170061</v>
      </c>
      <c r="C45" s="10">
        <v>36</v>
      </c>
      <c r="D45" s="10"/>
      <c r="E45" s="10">
        <v>6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08">
        <v>170101170063</v>
      </c>
      <c r="C46" s="10">
        <v>41</v>
      </c>
      <c r="D46" s="10"/>
      <c r="E46" s="10">
        <v>23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08">
        <v>170101170064</v>
      </c>
      <c r="C47" s="10">
        <v>38</v>
      </c>
      <c r="D47" s="10"/>
      <c r="E47" s="10">
        <v>22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08">
        <v>170101170066</v>
      </c>
      <c r="C48" s="10">
        <v>36</v>
      </c>
      <c r="D48" s="10"/>
      <c r="E48" s="10">
        <v>22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08">
        <v>170101170067</v>
      </c>
      <c r="C49" s="10">
        <v>46</v>
      </c>
      <c r="D49" s="10"/>
      <c r="E49" s="10">
        <v>28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08">
        <v>170101170068</v>
      </c>
      <c r="C50" s="10">
        <v>25</v>
      </c>
      <c r="D50" s="10"/>
      <c r="E50" s="10">
        <v>15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08">
        <v>170101170069</v>
      </c>
      <c r="C51" s="10">
        <v>35</v>
      </c>
      <c r="D51" s="10"/>
      <c r="E51" s="10">
        <v>15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08">
        <v>170101170071</v>
      </c>
      <c r="C52" s="10">
        <v>37</v>
      </c>
      <c r="D52" s="15"/>
      <c r="E52" s="10">
        <v>19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08">
        <v>170101170072</v>
      </c>
      <c r="C53" s="10">
        <v>39</v>
      </c>
      <c r="D53" s="15"/>
      <c r="E53" s="10">
        <v>15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08">
        <v>170101170073</v>
      </c>
      <c r="C54" s="10">
        <v>37</v>
      </c>
      <c r="D54" s="10"/>
      <c r="E54" s="10">
        <v>6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08">
        <v>170101170074</v>
      </c>
      <c r="C55" s="10">
        <v>41</v>
      </c>
      <c r="D55" s="10"/>
      <c r="E55" s="10">
        <v>15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08">
        <v>170101170076</v>
      </c>
      <c r="C56" s="10">
        <v>40</v>
      </c>
      <c r="D56" s="10"/>
      <c r="E56" s="10">
        <v>25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08">
        <v>170101170079</v>
      </c>
      <c r="C57" s="10">
        <v>36</v>
      </c>
      <c r="D57" s="10"/>
      <c r="E57" s="10">
        <v>10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08">
        <v>170101170080</v>
      </c>
      <c r="C58" s="10">
        <v>37</v>
      </c>
      <c r="D58" s="10"/>
      <c r="E58" s="10">
        <v>15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08">
        <v>170101170081</v>
      </c>
      <c r="C59" s="10">
        <v>41</v>
      </c>
      <c r="D59" s="10"/>
      <c r="E59" s="10">
        <v>24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08">
        <v>170101170082</v>
      </c>
      <c r="C60" s="10">
        <v>35</v>
      </c>
      <c r="D60" s="10"/>
      <c r="E60" s="10">
        <v>10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08">
        <v>170101170083</v>
      </c>
      <c r="C61" s="10">
        <v>19</v>
      </c>
      <c r="D61" s="10"/>
      <c r="E61" s="10">
        <v>4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08">
        <v>170101170084</v>
      </c>
      <c r="C62" s="10">
        <v>44</v>
      </c>
      <c r="D62" s="10"/>
      <c r="E62" s="10">
        <v>29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08">
        <v>170101170085</v>
      </c>
      <c r="C63" s="10">
        <v>37</v>
      </c>
      <c r="D63" s="10"/>
      <c r="E63" s="10">
        <v>20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08">
        <v>170101170088</v>
      </c>
      <c r="C64" s="10">
        <v>37</v>
      </c>
      <c r="D64" s="10"/>
      <c r="E64" s="10">
        <v>15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08">
        <v>170101170089</v>
      </c>
      <c r="C65" s="10">
        <v>30</v>
      </c>
      <c r="D65" s="10"/>
      <c r="E65" s="10">
        <v>4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08">
        <v>170101170090</v>
      </c>
      <c r="C66" s="10">
        <v>37</v>
      </c>
      <c r="D66" s="10"/>
      <c r="E66" s="10">
        <v>19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08">
        <v>170101170091</v>
      </c>
      <c r="C67" s="10">
        <v>39</v>
      </c>
      <c r="D67" s="10"/>
      <c r="E67" s="10">
        <v>15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08">
        <v>170101170092</v>
      </c>
      <c r="C68" s="10">
        <v>40</v>
      </c>
      <c r="D68" s="10"/>
      <c r="E68" s="10">
        <v>26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08">
        <v>170101170094</v>
      </c>
      <c r="C69" s="10">
        <v>37</v>
      </c>
      <c r="D69" s="10"/>
      <c r="E69" s="10">
        <v>22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08">
        <v>170101170096</v>
      </c>
      <c r="C70" s="10">
        <v>37</v>
      </c>
      <c r="D70" s="10"/>
      <c r="E70" s="10">
        <v>17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08">
        <v>170101170098</v>
      </c>
      <c r="C71" s="10">
        <v>37</v>
      </c>
      <c r="D71" s="10"/>
      <c r="E71" s="10">
        <v>16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08">
        <v>170101170099</v>
      </c>
      <c r="C72" s="10">
        <v>41</v>
      </c>
      <c r="D72" s="10"/>
      <c r="E72" s="10">
        <v>15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08">
        <v>170101170100</v>
      </c>
      <c r="C73" s="10">
        <v>36</v>
      </c>
      <c r="D73" s="10"/>
      <c r="E73" s="10">
        <v>15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08">
        <v>170101170101</v>
      </c>
      <c r="C74" s="10">
        <v>40</v>
      </c>
      <c r="D74" s="10"/>
      <c r="E74" s="10">
        <v>28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08">
        <v>170101170102</v>
      </c>
      <c r="C75" s="10">
        <v>37</v>
      </c>
      <c r="D75" s="10"/>
      <c r="E75" s="10">
        <v>2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4">
        <v>170101170103</v>
      </c>
      <c r="C76" s="4">
        <v>5</v>
      </c>
      <c r="D76" s="10"/>
      <c r="E76" s="4">
        <v>0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4">
        <v>170101170104</v>
      </c>
      <c r="C77" s="4">
        <v>38</v>
      </c>
      <c r="D77" s="10"/>
      <c r="E77" s="4">
        <v>15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11">
        <v>68</v>
      </c>
      <c r="B78" s="11">
        <v>170101170105</v>
      </c>
      <c r="C78" s="11">
        <v>41</v>
      </c>
      <c r="D78" s="10"/>
      <c r="E78" s="11">
        <v>25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11">
        <v>69</v>
      </c>
      <c r="B79" s="11">
        <v>170101170108</v>
      </c>
      <c r="C79" s="11">
        <v>46</v>
      </c>
      <c r="D79" s="10"/>
      <c r="E79" s="11">
        <v>29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5" ht="14.25">
      <c r="A80" s="11">
        <v>70</v>
      </c>
      <c r="B80" s="11">
        <v>170101171109</v>
      </c>
      <c r="C80" s="11">
        <v>38</v>
      </c>
      <c r="E80" s="11">
        <v>18</v>
      </c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D7">
      <selection activeCell="H15" sqref="H15:V15"/>
    </sheetView>
  </sheetViews>
  <sheetFormatPr defaultColWidth="9.140625" defaultRowHeight="15"/>
  <cols>
    <col min="2" max="2" width="13.140625" style="0" bestFit="1" customWidth="1"/>
  </cols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132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133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92" t="s">
        <v>30</v>
      </c>
      <c r="B5" s="92"/>
      <c r="C5" s="92"/>
      <c r="D5" s="92"/>
      <c r="E5" s="92"/>
      <c r="F5" s="93"/>
      <c r="G5" s="41" t="s">
        <v>32</v>
      </c>
      <c r="H5" s="63">
        <f>70/71*100</f>
        <v>98.59154929577466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0/71*100</f>
        <v>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49.29577464788733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115">
        <v>1</v>
      </c>
      <c r="B11" s="116">
        <v>170101170011</v>
      </c>
      <c r="C11" s="10">
        <v>3</v>
      </c>
      <c r="D11" s="10">
        <f>COUNTIF(C11:C81,"&gt;="&amp;D10)</f>
        <v>70</v>
      </c>
      <c r="E11" s="10">
        <v>5</v>
      </c>
      <c r="F11" s="31">
        <f>COUNTIF(E11:E81,"&gt;="&amp;F10)</f>
        <v>0</v>
      </c>
      <c r="G11" s="25" t="s">
        <v>6</v>
      </c>
      <c r="H11" s="50">
        <v>2</v>
      </c>
      <c r="I11" s="109">
        <v>2</v>
      </c>
      <c r="J11" s="101">
        <v>2</v>
      </c>
      <c r="K11" s="114"/>
      <c r="L11" s="101"/>
      <c r="M11" s="101"/>
      <c r="N11" s="101">
        <v>2</v>
      </c>
      <c r="O11" s="101"/>
      <c r="P11" s="101"/>
      <c r="Q11" s="101"/>
      <c r="R11" s="101"/>
      <c r="S11" s="101"/>
      <c r="T11" s="101">
        <v>2</v>
      </c>
      <c r="U11" s="101">
        <v>2</v>
      </c>
      <c r="V11" s="101">
        <v>1</v>
      </c>
      <c r="W11" s="21"/>
    </row>
    <row r="12" spans="1:23" ht="15">
      <c r="A12" s="115">
        <v>2</v>
      </c>
      <c r="B12" s="116">
        <v>170101170013</v>
      </c>
      <c r="C12" s="10">
        <v>35</v>
      </c>
      <c r="D12" s="63">
        <f>(70/71)*100</f>
        <v>98.59154929577466</v>
      </c>
      <c r="E12" s="10">
        <v>13</v>
      </c>
      <c r="F12" s="64">
        <f>(0/71)*100</f>
        <v>0</v>
      </c>
      <c r="G12" s="25" t="s">
        <v>7</v>
      </c>
      <c r="H12" s="20">
        <v>2</v>
      </c>
      <c r="I12" s="110">
        <v>2</v>
      </c>
      <c r="J12" s="103">
        <v>1.5</v>
      </c>
      <c r="K12" s="101"/>
      <c r="L12" s="103"/>
      <c r="M12" s="103"/>
      <c r="N12" s="103">
        <v>1</v>
      </c>
      <c r="O12" s="103"/>
      <c r="P12" s="103"/>
      <c r="Q12" s="103"/>
      <c r="R12" s="103"/>
      <c r="S12" s="103"/>
      <c r="T12" s="103">
        <v>2</v>
      </c>
      <c r="U12" s="103">
        <v>2</v>
      </c>
      <c r="V12" s="103">
        <v>1</v>
      </c>
      <c r="W12" s="21"/>
    </row>
    <row r="13" spans="1:23" ht="15">
      <c r="A13" s="115">
        <v>3</v>
      </c>
      <c r="B13" s="116">
        <v>170101170014</v>
      </c>
      <c r="C13" s="10">
        <v>39</v>
      </c>
      <c r="D13" s="10"/>
      <c r="E13" s="10">
        <v>17</v>
      </c>
      <c r="F13" s="32"/>
      <c r="G13" s="25" t="s">
        <v>9</v>
      </c>
      <c r="H13" s="20">
        <v>2</v>
      </c>
      <c r="I13" s="110">
        <v>1</v>
      </c>
      <c r="J13" s="103">
        <v>1.5</v>
      </c>
      <c r="K13" s="103"/>
      <c r="L13" s="103"/>
      <c r="M13" s="103"/>
      <c r="N13" s="103">
        <v>1</v>
      </c>
      <c r="O13" s="103"/>
      <c r="P13" s="103"/>
      <c r="Q13" s="103"/>
      <c r="R13" s="103"/>
      <c r="S13" s="103"/>
      <c r="T13" s="103">
        <v>2</v>
      </c>
      <c r="U13" s="103">
        <v>2</v>
      </c>
      <c r="V13" s="103">
        <v>1</v>
      </c>
      <c r="W13" s="21"/>
    </row>
    <row r="14" spans="1:23" ht="15">
      <c r="A14" s="115">
        <v>4</v>
      </c>
      <c r="B14" s="116">
        <v>170101170015</v>
      </c>
      <c r="C14" s="10">
        <v>44</v>
      </c>
      <c r="D14" s="10"/>
      <c r="E14" s="10">
        <v>23</v>
      </c>
      <c r="F14" s="32"/>
      <c r="G14" s="26" t="s">
        <v>45</v>
      </c>
      <c r="H14" s="20">
        <f>AVERAGE(H11:H13)</f>
        <v>2</v>
      </c>
      <c r="I14" s="20">
        <f>AVERAGE(I13)</f>
        <v>1</v>
      </c>
      <c r="J14" s="20">
        <f>AVERAGE(J11:J13)</f>
        <v>1.6666666666666667</v>
      </c>
      <c r="K14" s="20"/>
      <c r="L14" s="20"/>
      <c r="M14" s="20"/>
      <c r="N14" s="20">
        <f>AVERAGE(N11:N13)</f>
        <v>1.3333333333333333</v>
      </c>
      <c r="O14" s="20"/>
      <c r="P14" s="20"/>
      <c r="Q14" s="20"/>
      <c r="R14" s="20"/>
      <c r="S14" s="20"/>
      <c r="T14" s="20">
        <f>AVERAGE(T11:T12)</f>
        <v>2</v>
      </c>
      <c r="U14" s="20">
        <f>AVERAGE(U11:U13)</f>
        <v>2</v>
      </c>
      <c r="V14" s="20">
        <f>AVERAGE(V11:V13)</f>
        <v>1</v>
      </c>
      <c r="W14" s="21"/>
    </row>
    <row r="15" spans="1:23" ht="15">
      <c r="A15" s="115">
        <v>5</v>
      </c>
      <c r="B15" s="116">
        <v>170101170016</v>
      </c>
      <c r="C15" s="10">
        <v>38</v>
      </c>
      <c r="D15" s="10"/>
      <c r="E15" s="10">
        <v>8</v>
      </c>
      <c r="F15" s="32"/>
      <c r="G15" s="51" t="s">
        <v>47</v>
      </c>
      <c r="H15" s="111">
        <f>(49.3*H14)/100</f>
        <v>0.986</v>
      </c>
      <c r="I15" s="111">
        <f>(49.3*I14)/100</f>
        <v>0.493</v>
      </c>
      <c r="J15" s="111">
        <f>(49.3*J14)/100</f>
        <v>0.8216666666666668</v>
      </c>
      <c r="K15" s="111"/>
      <c r="L15" s="111"/>
      <c r="M15" s="111"/>
      <c r="N15" s="111">
        <f>(49.3*N14)/100</f>
        <v>0.6573333333333332</v>
      </c>
      <c r="O15" s="111"/>
      <c r="P15" s="111"/>
      <c r="Q15" s="111"/>
      <c r="R15" s="111"/>
      <c r="S15" s="111"/>
      <c r="T15" s="111">
        <f>(49.3*T14)/100</f>
        <v>0.986</v>
      </c>
      <c r="U15" s="111">
        <f>(49.3*U14)/100</f>
        <v>0.986</v>
      </c>
      <c r="V15" s="111">
        <f>(49.3*V14)/100</f>
        <v>0.493</v>
      </c>
      <c r="W15" s="21"/>
    </row>
    <row r="16" spans="1:23" ht="14.25">
      <c r="A16" s="115">
        <v>6</v>
      </c>
      <c r="B16" s="116">
        <v>170101170019</v>
      </c>
      <c r="C16" s="10">
        <v>38</v>
      </c>
      <c r="D16" s="10"/>
      <c r="E16" s="10">
        <v>18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115">
        <v>7</v>
      </c>
      <c r="B17" s="116">
        <v>170101170020</v>
      </c>
      <c r="C17" s="10">
        <v>39</v>
      </c>
      <c r="D17" s="10"/>
      <c r="E17" s="10">
        <v>15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115">
        <v>8</v>
      </c>
      <c r="B18" s="116">
        <v>170101170021</v>
      </c>
      <c r="C18" s="10">
        <v>30</v>
      </c>
      <c r="D18" s="10"/>
      <c r="E18" s="10">
        <v>2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115">
        <v>9</v>
      </c>
      <c r="B19" s="116">
        <v>170101170023</v>
      </c>
      <c r="C19" s="10">
        <v>40</v>
      </c>
      <c r="D19" s="10"/>
      <c r="E19" s="10">
        <v>14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115">
        <v>10</v>
      </c>
      <c r="B20" s="116">
        <v>170101170024</v>
      </c>
      <c r="C20" s="10">
        <v>38</v>
      </c>
      <c r="D20" s="10"/>
      <c r="E20" s="10">
        <v>13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115">
        <v>11</v>
      </c>
      <c r="B21" s="116">
        <v>170101170025</v>
      </c>
      <c r="C21" s="10">
        <v>44</v>
      </c>
      <c r="D21" s="10"/>
      <c r="E21" s="10">
        <v>16</v>
      </c>
      <c r="F21" s="33"/>
      <c r="G21" s="4"/>
      <c r="H21" s="91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115">
        <v>12</v>
      </c>
      <c r="B22" s="116">
        <v>170101170027</v>
      </c>
      <c r="C22" s="10">
        <v>37</v>
      </c>
      <c r="D22" s="10"/>
      <c r="E22" s="10">
        <v>11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115">
        <v>13</v>
      </c>
      <c r="B23" s="116">
        <v>170101170029</v>
      </c>
      <c r="C23" s="10">
        <v>36</v>
      </c>
      <c r="D23" s="10"/>
      <c r="E23" s="10">
        <v>7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115">
        <v>14</v>
      </c>
      <c r="B24" s="116">
        <v>170101170030</v>
      </c>
      <c r="C24" s="10">
        <v>39</v>
      </c>
      <c r="D24" s="10"/>
      <c r="E24" s="10">
        <v>9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115">
        <v>15</v>
      </c>
      <c r="B25" s="116">
        <v>170101170031</v>
      </c>
      <c r="C25" s="10">
        <v>38</v>
      </c>
      <c r="D25" s="15"/>
      <c r="E25" s="10">
        <v>14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115">
        <v>16</v>
      </c>
      <c r="B26" s="116">
        <v>170101170033</v>
      </c>
      <c r="C26" s="10">
        <v>40</v>
      </c>
      <c r="D26" s="10"/>
      <c r="E26" s="10">
        <v>25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115">
        <v>17</v>
      </c>
      <c r="B27" s="116">
        <v>170101170034</v>
      </c>
      <c r="C27" s="10">
        <v>34</v>
      </c>
      <c r="D27" s="10"/>
      <c r="E27" s="10">
        <v>3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115">
        <v>18</v>
      </c>
      <c r="B28" s="116">
        <v>170101170035</v>
      </c>
      <c r="C28" s="10">
        <v>41</v>
      </c>
      <c r="D28" s="10"/>
      <c r="E28" s="10">
        <v>9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115">
        <v>19</v>
      </c>
      <c r="B29" s="116">
        <v>170101170036</v>
      </c>
      <c r="C29" s="10">
        <v>37</v>
      </c>
      <c r="D29" s="10"/>
      <c r="E29" s="10">
        <v>19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115">
        <v>20</v>
      </c>
      <c r="B30" s="116">
        <v>170101170037</v>
      </c>
      <c r="C30" s="10">
        <v>37</v>
      </c>
      <c r="D30" s="10"/>
      <c r="E30" s="10">
        <v>14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115">
        <v>21</v>
      </c>
      <c r="B31" s="116">
        <v>170101170038</v>
      </c>
      <c r="C31" s="10">
        <v>41</v>
      </c>
      <c r="D31" s="10"/>
      <c r="E31" s="10">
        <v>8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115">
        <v>22</v>
      </c>
      <c r="B32" s="116">
        <v>170101170040</v>
      </c>
      <c r="C32" s="10">
        <v>40</v>
      </c>
      <c r="D32" s="10"/>
      <c r="E32" s="10">
        <v>16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115">
        <v>23</v>
      </c>
      <c r="B33" s="116">
        <v>170101170041</v>
      </c>
      <c r="C33" s="10">
        <v>44</v>
      </c>
      <c r="D33" s="10"/>
      <c r="E33" s="10">
        <v>17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115">
        <v>24</v>
      </c>
      <c r="B34" s="116">
        <v>170101170046</v>
      </c>
      <c r="C34" s="10">
        <v>40</v>
      </c>
      <c r="D34" s="10"/>
      <c r="E34" s="10">
        <v>14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115">
        <v>25</v>
      </c>
      <c r="B35" s="116">
        <v>170101170047</v>
      </c>
      <c r="C35" s="10">
        <v>40</v>
      </c>
      <c r="D35" s="10"/>
      <c r="E35" s="10">
        <v>14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115">
        <v>26</v>
      </c>
      <c r="B36" s="116">
        <v>170101170048</v>
      </c>
      <c r="C36" s="10">
        <v>38</v>
      </c>
      <c r="D36" s="10"/>
      <c r="E36" s="10">
        <v>9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115">
        <v>27</v>
      </c>
      <c r="B37" s="116">
        <v>170101170049</v>
      </c>
      <c r="C37" s="10">
        <v>40</v>
      </c>
      <c r="D37" s="10"/>
      <c r="E37" s="10">
        <v>14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115">
        <v>28</v>
      </c>
      <c r="B38" s="116">
        <v>170101170050</v>
      </c>
      <c r="C38" s="10">
        <v>41</v>
      </c>
      <c r="D38" s="10"/>
      <c r="E38" s="10">
        <v>13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115">
        <v>29</v>
      </c>
      <c r="B39" s="116">
        <v>170101170051</v>
      </c>
      <c r="C39" s="10">
        <v>41</v>
      </c>
      <c r="D39" s="10"/>
      <c r="E39" s="10">
        <v>9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115">
        <v>30</v>
      </c>
      <c r="B40" s="116">
        <v>170101170054</v>
      </c>
      <c r="C40" s="10">
        <v>41</v>
      </c>
      <c r="D40" s="10"/>
      <c r="E40" s="10">
        <v>10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115">
        <v>31</v>
      </c>
      <c r="B41" s="116">
        <v>170101170055</v>
      </c>
      <c r="C41" s="10">
        <v>44</v>
      </c>
      <c r="D41" s="10"/>
      <c r="E41" s="10">
        <v>15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115">
        <v>32</v>
      </c>
      <c r="B42" s="116">
        <v>170101170056</v>
      </c>
      <c r="C42" s="10">
        <v>45</v>
      </c>
      <c r="D42" s="10"/>
      <c r="E42" s="10">
        <v>20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115">
        <v>33</v>
      </c>
      <c r="B43" s="116">
        <v>170101170057</v>
      </c>
      <c r="C43" s="10">
        <v>46</v>
      </c>
      <c r="D43" s="10"/>
      <c r="E43" s="10">
        <v>16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115">
        <v>34</v>
      </c>
      <c r="B44" s="116">
        <v>170101170058</v>
      </c>
      <c r="C44" s="10">
        <v>40</v>
      </c>
      <c r="D44" s="10"/>
      <c r="E44" s="10">
        <v>15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115">
        <v>35</v>
      </c>
      <c r="B45" s="116">
        <v>170101170060</v>
      </c>
      <c r="C45" s="10">
        <v>34</v>
      </c>
      <c r="D45" s="10"/>
      <c r="E45" s="10">
        <v>5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115">
        <v>36</v>
      </c>
      <c r="B46" s="116">
        <v>170101170061</v>
      </c>
      <c r="C46" s="10">
        <v>38</v>
      </c>
      <c r="D46" s="10"/>
      <c r="E46" s="10">
        <v>8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115">
        <v>37</v>
      </c>
      <c r="B47" s="116">
        <v>170101170063</v>
      </c>
      <c r="C47" s="10">
        <v>45</v>
      </c>
      <c r="D47" s="10"/>
      <c r="E47" s="10">
        <v>17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115">
        <v>38</v>
      </c>
      <c r="B48" s="116">
        <v>170101170064</v>
      </c>
      <c r="C48" s="10">
        <v>41</v>
      </c>
      <c r="D48" s="10"/>
      <c r="E48" s="10">
        <v>23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115">
        <v>39</v>
      </c>
      <c r="B49" s="116">
        <v>170101170066</v>
      </c>
      <c r="C49" s="10">
        <v>41</v>
      </c>
      <c r="D49" s="10"/>
      <c r="E49" s="10">
        <v>9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115">
        <v>40</v>
      </c>
      <c r="B50" s="116">
        <v>170101170067</v>
      </c>
      <c r="C50" s="10">
        <v>46</v>
      </c>
      <c r="D50" s="10"/>
      <c r="E50" s="10">
        <v>24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115">
        <v>41</v>
      </c>
      <c r="B51" s="116">
        <v>170101170068</v>
      </c>
      <c r="C51" s="10">
        <v>41</v>
      </c>
      <c r="D51" s="10"/>
      <c r="E51" s="10">
        <v>13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115">
        <v>42</v>
      </c>
      <c r="B52" s="116">
        <v>170101170069</v>
      </c>
      <c r="C52" s="10">
        <v>42</v>
      </c>
      <c r="D52" s="15"/>
      <c r="E52" s="10">
        <v>12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115">
        <v>43</v>
      </c>
      <c r="B53" s="116">
        <v>170101170071</v>
      </c>
      <c r="C53" s="10">
        <v>42</v>
      </c>
      <c r="D53" s="15"/>
      <c r="E53" s="10">
        <v>12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115">
        <v>44</v>
      </c>
      <c r="B54" s="116">
        <v>170101170072</v>
      </c>
      <c r="C54" s="10">
        <v>42</v>
      </c>
      <c r="D54" s="10"/>
      <c r="E54" s="10">
        <v>11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115">
        <v>45</v>
      </c>
      <c r="B55" s="116">
        <v>170101170073</v>
      </c>
      <c r="C55" s="10">
        <v>41</v>
      </c>
      <c r="D55" s="10"/>
      <c r="E55" s="10">
        <v>12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115">
        <v>46</v>
      </c>
      <c r="B56" s="116">
        <v>170101170074</v>
      </c>
      <c r="C56" s="10">
        <v>42</v>
      </c>
      <c r="D56" s="10"/>
      <c r="E56" s="10">
        <v>10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115">
        <v>47</v>
      </c>
      <c r="B57" s="116">
        <v>170101170076</v>
      </c>
      <c r="C57" s="10">
        <v>43</v>
      </c>
      <c r="D57" s="10"/>
      <c r="E57" s="10">
        <v>19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115">
        <v>48</v>
      </c>
      <c r="B58" s="116">
        <v>170101170079</v>
      </c>
      <c r="C58" s="10">
        <v>41</v>
      </c>
      <c r="D58" s="10"/>
      <c r="E58" s="10">
        <v>12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115">
        <v>49</v>
      </c>
      <c r="B59" s="116">
        <v>170101170080</v>
      </c>
      <c r="C59" s="10">
        <v>42</v>
      </c>
      <c r="D59" s="10"/>
      <c r="E59" s="10">
        <v>16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115">
        <v>50</v>
      </c>
      <c r="B60" s="116">
        <v>170101170081</v>
      </c>
      <c r="C60" s="10">
        <v>42</v>
      </c>
      <c r="D60" s="10"/>
      <c r="E60" s="10">
        <v>16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115">
        <v>51</v>
      </c>
      <c r="B61" s="116">
        <v>170101170082</v>
      </c>
      <c r="C61" s="10">
        <v>41</v>
      </c>
      <c r="D61" s="10"/>
      <c r="E61" s="10">
        <v>7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115">
        <v>52</v>
      </c>
      <c r="B62" s="116">
        <v>170101170083</v>
      </c>
      <c r="C62" s="10">
        <v>41</v>
      </c>
      <c r="D62" s="10"/>
      <c r="E62" s="10">
        <v>6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115">
        <v>53</v>
      </c>
      <c r="B63" s="116">
        <v>170101170084</v>
      </c>
      <c r="C63" s="10">
        <v>45</v>
      </c>
      <c r="D63" s="10"/>
      <c r="E63" s="10">
        <v>19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115">
        <v>54</v>
      </c>
      <c r="B64" s="116">
        <v>170101170085</v>
      </c>
      <c r="C64" s="10">
        <v>41</v>
      </c>
      <c r="D64" s="10"/>
      <c r="E64" s="10">
        <v>14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115">
        <v>55</v>
      </c>
      <c r="B65" s="116">
        <v>170101170088</v>
      </c>
      <c r="C65" s="10">
        <v>42</v>
      </c>
      <c r="D65" s="10"/>
      <c r="E65" s="10">
        <v>14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115">
        <v>56</v>
      </c>
      <c r="B66" s="116">
        <v>170101170089</v>
      </c>
      <c r="C66" s="10">
        <v>38</v>
      </c>
      <c r="D66" s="10"/>
      <c r="E66" s="10">
        <v>11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115">
        <v>57</v>
      </c>
      <c r="B67" s="116">
        <v>170101170090</v>
      </c>
      <c r="C67" s="10">
        <v>38</v>
      </c>
      <c r="D67" s="10"/>
      <c r="E67" s="10">
        <v>10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115">
        <v>58</v>
      </c>
      <c r="B68" s="116">
        <v>170101170091</v>
      </c>
      <c r="C68" s="10">
        <v>42</v>
      </c>
      <c r="D68" s="10"/>
      <c r="E68" s="10">
        <v>10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115">
        <v>59</v>
      </c>
      <c r="B69" s="116">
        <v>170101170092</v>
      </c>
      <c r="C69" s="10">
        <v>41</v>
      </c>
      <c r="D69" s="10"/>
      <c r="E69" s="10">
        <v>11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115">
        <v>60</v>
      </c>
      <c r="B70" s="116">
        <v>170101170094</v>
      </c>
      <c r="C70" s="10">
        <v>41</v>
      </c>
      <c r="D70" s="10"/>
      <c r="E70" s="10">
        <v>12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115">
        <v>61</v>
      </c>
      <c r="B71" s="116">
        <v>170101170096</v>
      </c>
      <c r="C71" s="10">
        <v>40</v>
      </c>
      <c r="D71" s="10"/>
      <c r="E71" s="10">
        <v>10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115">
        <v>62</v>
      </c>
      <c r="B72" s="116">
        <v>170101170098</v>
      </c>
      <c r="C72" s="10">
        <v>41</v>
      </c>
      <c r="D72" s="10"/>
      <c r="E72" s="10">
        <v>9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115">
        <v>63</v>
      </c>
      <c r="B73" s="116">
        <v>170101170099</v>
      </c>
      <c r="C73" s="10">
        <v>39</v>
      </c>
      <c r="D73" s="10"/>
      <c r="E73" s="10">
        <v>17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115">
        <v>64</v>
      </c>
      <c r="B74" s="116">
        <v>170101170100</v>
      </c>
      <c r="C74" s="10">
        <v>39</v>
      </c>
      <c r="D74" s="10"/>
      <c r="E74" s="10">
        <v>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115">
        <v>65</v>
      </c>
      <c r="B75" s="116">
        <v>170101170101</v>
      </c>
      <c r="C75" s="10">
        <v>38</v>
      </c>
      <c r="D75" s="10"/>
      <c r="E75" s="10">
        <v>19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115">
        <v>66</v>
      </c>
      <c r="B76" s="115">
        <v>170101170102</v>
      </c>
      <c r="C76" s="115">
        <v>33</v>
      </c>
      <c r="D76" s="10"/>
      <c r="E76" s="115">
        <v>3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115">
        <v>67</v>
      </c>
      <c r="B77" s="115">
        <v>170101170103</v>
      </c>
      <c r="C77" s="115">
        <v>38</v>
      </c>
      <c r="D77" s="10"/>
      <c r="E77" s="115">
        <v>4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115">
        <v>68</v>
      </c>
      <c r="B78" s="117">
        <v>170101170104</v>
      </c>
      <c r="C78" s="117">
        <v>41</v>
      </c>
      <c r="D78" s="10"/>
      <c r="E78" s="117">
        <v>15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115">
        <v>69</v>
      </c>
      <c r="B79" s="117">
        <v>170101170105</v>
      </c>
      <c r="C79" s="117">
        <v>43</v>
      </c>
      <c r="D79" s="10"/>
      <c r="E79" s="117">
        <v>24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5" ht="14.25">
      <c r="A80" s="115">
        <v>70</v>
      </c>
      <c r="B80" s="117">
        <v>170101170108</v>
      </c>
      <c r="C80" s="117">
        <v>44</v>
      </c>
      <c r="E80" s="117">
        <v>19</v>
      </c>
    </row>
    <row r="81" spans="1:5" ht="14.25">
      <c r="A81" s="115">
        <v>71</v>
      </c>
      <c r="B81" s="117">
        <v>170101171109</v>
      </c>
      <c r="C81" s="117">
        <v>40</v>
      </c>
      <c r="E81" s="117">
        <v>18</v>
      </c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80"/>
  <sheetViews>
    <sheetView zoomScale="95" zoomScaleNormal="95" zoomScalePageLayoutView="0" workbookViewId="0" topLeftCell="D7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134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135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92" t="s">
        <v>30</v>
      </c>
      <c r="B5" s="92"/>
      <c r="C5" s="92"/>
      <c r="D5" s="92"/>
      <c r="E5" s="92"/>
      <c r="F5" s="93"/>
      <c r="G5" s="41" t="s">
        <v>32</v>
      </c>
      <c r="H5" s="63">
        <f>66/70*100</f>
        <v>94.28571428571428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34/70*100</f>
        <v>48.57142857142857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71.42857142857142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08">
        <v>170101170013</v>
      </c>
      <c r="C11" s="10">
        <v>35</v>
      </c>
      <c r="D11" s="10">
        <f>COUNTIF(C11:C80,"&gt;="&amp;D10)</f>
        <v>66</v>
      </c>
      <c r="E11" s="10">
        <v>21</v>
      </c>
      <c r="F11" s="31">
        <f>COUNTIF(E11:E80,"&gt;="&amp;F10)</f>
        <v>34</v>
      </c>
      <c r="G11" s="25" t="s">
        <v>6</v>
      </c>
      <c r="H11" s="50">
        <v>2</v>
      </c>
      <c r="I11" s="109">
        <v>2</v>
      </c>
      <c r="J11" s="101">
        <v>2</v>
      </c>
      <c r="K11" s="114">
        <v>2</v>
      </c>
      <c r="L11" s="101"/>
      <c r="M11" s="101"/>
      <c r="N11" s="101"/>
      <c r="O11" s="101"/>
      <c r="P11" s="101"/>
      <c r="Q11" s="101"/>
      <c r="R11" s="101"/>
      <c r="S11" s="101"/>
      <c r="T11" s="101">
        <v>3</v>
      </c>
      <c r="U11" s="101">
        <v>1.5</v>
      </c>
      <c r="V11" s="101">
        <v>1.5</v>
      </c>
      <c r="W11" s="21"/>
    </row>
    <row r="12" spans="1:23" ht="15">
      <c r="A12" s="4">
        <v>2</v>
      </c>
      <c r="B12" s="108">
        <v>170101170014</v>
      </c>
      <c r="C12" s="10">
        <v>46</v>
      </c>
      <c r="D12" s="63">
        <f>(66/70)*100</f>
        <v>94.28571428571428</v>
      </c>
      <c r="E12" s="10">
        <v>25</v>
      </c>
      <c r="F12" s="64">
        <f>(34/70)*100</f>
        <v>48.57142857142857</v>
      </c>
      <c r="G12" s="25" t="s">
        <v>7</v>
      </c>
      <c r="H12" s="20">
        <v>1.5</v>
      </c>
      <c r="I12" s="110">
        <v>3</v>
      </c>
      <c r="J12" s="103">
        <v>2</v>
      </c>
      <c r="K12" s="101">
        <v>1.5</v>
      </c>
      <c r="L12" s="103"/>
      <c r="M12" s="103"/>
      <c r="N12" s="103"/>
      <c r="O12" s="103"/>
      <c r="P12" s="103"/>
      <c r="Q12" s="103"/>
      <c r="R12" s="103"/>
      <c r="S12" s="103"/>
      <c r="T12" s="103">
        <v>2</v>
      </c>
      <c r="U12" s="103">
        <v>1</v>
      </c>
      <c r="V12" s="103">
        <v>2</v>
      </c>
      <c r="W12" s="21"/>
    </row>
    <row r="13" spans="1:23" ht="15">
      <c r="A13" s="4">
        <v>3</v>
      </c>
      <c r="B13" s="108">
        <v>170101170015</v>
      </c>
      <c r="C13" s="10">
        <v>46</v>
      </c>
      <c r="D13" s="10"/>
      <c r="E13" s="10">
        <v>28</v>
      </c>
      <c r="F13" s="32"/>
      <c r="G13" s="25" t="s">
        <v>9</v>
      </c>
      <c r="H13" s="20">
        <v>1.5</v>
      </c>
      <c r="I13" s="110">
        <v>2</v>
      </c>
      <c r="J13" s="103">
        <v>2</v>
      </c>
      <c r="K13" s="103">
        <v>1.5</v>
      </c>
      <c r="L13" s="103"/>
      <c r="M13" s="103"/>
      <c r="N13" s="103"/>
      <c r="O13" s="103"/>
      <c r="P13" s="103"/>
      <c r="Q13" s="103"/>
      <c r="R13" s="103"/>
      <c r="S13" s="103"/>
      <c r="T13" s="103">
        <v>2</v>
      </c>
      <c r="U13" s="103">
        <v>1.5</v>
      </c>
      <c r="V13" s="103">
        <v>1.5</v>
      </c>
      <c r="W13" s="21"/>
    </row>
    <row r="14" spans="1:23" ht="15">
      <c r="A14" s="4">
        <v>4</v>
      </c>
      <c r="B14" s="108">
        <v>170101170016</v>
      </c>
      <c r="C14" s="10">
        <v>40</v>
      </c>
      <c r="D14" s="10"/>
      <c r="E14" s="10">
        <v>22</v>
      </c>
      <c r="F14" s="32"/>
      <c r="G14" s="26" t="s">
        <v>45</v>
      </c>
      <c r="H14" s="20">
        <f>AVERAGE(H11:H13)</f>
        <v>1.6666666666666667</v>
      </c>
      <c r="I14" s="20">
        <f>AVERAGE(I11:I13)</f>
        <v>2.3333333333333335</v>
      </c>
      <c r="J14" s="20">
        <f>AVERAGE(J11:J13)</f>
        <v>2</v>
      </c>
      <c r="K14" s="20">
        <f>AVERAGE(K11:K13)</f>
        <v>1.6666666666666667</v>
      </c>
      <c r="L14" s="20"/>
      <c r="M14" s="20"/>
      <c r="N14" s="20"/>
      <c r="O14" s="20"/>
      <c r="P14" s="20"/>
      <c r="Q14" s="20"/>
      <c r="R14" s="20"/>
      <c r="S14" s="20"/>
      <c r="T14" s="20">
        <f>AVERAGE(T11:T13)</f>
        <v>2.3333333333333335</v>
      </c>
      <c r="U14" s="20">
        <f>AVERAGE(U11:U13)</f>
        <v>1.3333333333333333</v>
      </c>
      <c r="V14" s="20">
        <f>AVERAGE(V11:V13)</f>
        <v>1.6666666666666667</v>
      </c>
      <c r="W14" s="21"/>
    </row>
    <row r="15" spans="1:23" ht="15">
      <c r="A15" s="4">
        <v>5</v>
      </c>
      <c r="B15" s="108">
        <v>170101170019</v>
      </c>
      <c r="C15" s="10">
        <v>41</v>
      </c>
      <c r="D15" s="10"/>
      <c r="E15" s="10">
        <v>25</v>
      </c>
      <c r="F15" s="32"/>
      <c r="G15" s="51" t="s">
        <v>47</v>
      </c>
      <c r="H15" s="69">
        <f>(71.43*H14)/100</f>
        <v>1.1905000000000001</v>
      </c>
      <c r="I15" s="69">
        <f>(71.43*I14)/100</f>
        <v>1.6667</v>
      </c>
      <c r="J15" s="69">
        <f>(71.43*J14)/100</f>
        <v>1.4286</v>
      </c>
      <c r="K15" s="69">
        <f>(71.43*K14)/100</f>
        <v>1.1905000000000001</v>
      </c>
      <c r="L15" s="69"/>
      <c r="M15" s="69"/>
      <c r="N15" s="69"/>
      <c r="O15" s="69"/>
      <c r="P15" s="69"/>
      <c r="Q15" s="69"/>
      <c r="R15" s="69"/>
      <c r="S15" s="69"/>
      <c r="T15" s="69">
        <f>(71.43*T14)/100</f>
        <v>1.6667</v>
      </c>
      <c r="U15" s="69">
        <f>(71.43*U14)/100</f>
        <v>0.9524000000000001</v>
      </c>
      <c r="V15" s="69">
        <f>(71.43*V14)/100</f>
        <v>1.1905000000000001</v>
      </c>
      <c r="W15" s="21"/>
    </row>
    <row r="16" spans="1:23" ht="14.25">
      <c r="A16" s="4">
        <v>6</v>
      </c>
      <c r="B16" s="108">
        <v>170101170020</v>
      </c>
      <c r="C16" s="10">
        <v>48</v>
      </c>
      <c r="D16" s="10"/>
      <c r="E16" s="10">
        <v>32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08">
        <v>170101170021</v>
      </c>
      <c r="C17" s="10">
        <v>28</v>
      </c>
      <c r="D17" s="10"/>
      <c r="E17" s="10">
        <v>18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08">
        <v>170101170023</v>
      </c>
      <c r="C18" s="10">
        <v>43</v>
      </c>
      <c r="D18" s="10"/>
      <c r="E18" s="10">
        <v>28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08">
        <v>170101170024</v>
      </c>
      <c r="C19" s="10">
        <v>37</v>
      </c>
      <c r="D19" s="10"/>
      <c r="E19" s="10">
        <v>32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08">
        <v>170101170025</v>
      </c>
      <c r="C20" s="10">
        <v>50</v>
      </c>
      <c r="D20" s="10"/>
      <c r="E20" s="10">
        <v>35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08">
        <v>170101170027</v>
      </c>
      <c r="C21" s="10">
        <v>37</v>
      </c>
      <c r="D21" s="10"/>
      <c r="E21" s="10">
        <v>23</v>
      </c>
      <c r="F21" s="33"/>
      <c r="G21" s="4"/>
      <c r="H21" s="91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08">
        <v>170101170029</v>
      </c>
      <c r="C22" s="10">
        <v>34</v>
      </c>
      <c r="D22" s="10"/>
      <c r="E22" s="10">
        <v>20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08">
        <v>170101170030</v>
      </c>
      <c r="C23" s="10">
        <v>31</v>
      </c>
      <c r="D23" s="10"/>
      <c r="E23" s="10">
        <v>27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08">
        <v>170101170031</v>
      </c>
      <c r="C24" s="10">
        <v>40</v>
      </c>
      <c r="D24" s="10"/>
      <c r="E24" s="10">
        <v>27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08">
        <v>170101170033</v>
      </c>
      <c r="C25" s="10">
        <v>38</v>
      </c>
      <c r="D25" s="15"/>
      <c r="E25" s="10">
        <v>33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08">
        <v>170101170034</v>
      </c>
      <c r="C26" s="10">
        <v>31</v>
      </c>
      <c r="D26" s="10"/>
      <c r="E26" s="10">
        <v>27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08">
        <v>170101170035</v>
      </c>
      <c r="C27" s="10">
        <v>39</v>
      </c>
      <c r="D27" s="10"/>
      <c r="E27" s="10">
        <v>25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08">
        <v>170101170036</v>
      </c>
      <c r="C28" s="10">
        <v>34</v>
      </c>
      <c r="D28" s="10"/>
      <c r="E28" s="10">
        <v>25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08">
        <v>170101170037</v>
      </c>
      <c r="C29" s="10">
        <v>36</v>
      </c>
      <c r="D29" s="10"/>
      <c r="E29" s="10">
        <v>26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08">
        <v>170101170038</v>
      </c>
      <c r="C30" s="10">
        <v>35</v>
      </c>
      <c r="D30" s="10"/>
      <c r="E30" s="10">
        <v>28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08">
        <v>170101170040</v>
      </c>
      <c r="C31" s="10">
        <v>35</v>
      </c>
      <c r="D31" s="10"/>
      <c r="E31" s="10">
        <v>24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08">
        <v>170101170041</v>
      </c>
      <c r="C32" s="10">
        <v>39</v>
      </c>
      <c r="D32" s="10"/>
      <c r="E32" s="10">
        <v>31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08">
        <v>170101170046</v>
      </c>
      <c r="C33" s="10">
        <v>42</v>
      </c>
      <c r="D33" s="10"/>
      <c r="E33" s="10">
        <v>32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08">
        <v>170101170047</v>
      </c>
      <c r="C34" s="10">
        <v>35</v>
      </c>
      <c r="D34" s="10"/>
      <c r="E34" s="10">
        <v>24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08">
        <v>170101170048</v>
      </c>
      <c r="C35" s="10">
        <v>34</v>
      </c>
      <c r="D35" s="10"/>
      <c r="E35" s="10">
        <v>25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08">
        <v>170101170049</v>
      </c>
      <c r="C36" s="10">
        <v>30</v>
      </c>
      <c r="D36" s="10"/>
      <c r="E36" s="10">
        <v>19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08">
        <v>170101170050</v>
      </c>
      <c r="C37" s="10">
        <v>44</v>
      </c>
      <c r="D37" s="10"/>
      <c r="E37" s="10">
        <v>26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08">
        <v>170101170051</v>
      </c>
      <c r="C38" s="10">
        <v>36</v>
      </c>
      <c r="D38" s="10"/>
      <c r="E38" s="10">
        <v>23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08">
        <v>170101170054</v>
      </c>
      <c r="C39" s="10">
        <v>29</v>
      </c>
      <c r="D39" s="10"/>
      <c r="E39" s="10">
        <v>21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08">
        <v>170101170055</v>
      </c>
      <c r="C40" s="10">
        <v>50</v>
      </c>
      <c r="D40" s="10"/>
      <c r="E40" s="10">
        <v>34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08">
        <v>170101170056</v>
      </c>
      <c r="C41" s="10">
        <v>48</v>
      </c>
      <c r="D41" s="10"/>
      <c r="E41" s="10">
        <v>33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08">
        <v>170101170057</v>
      </c>
      <c r="C42" s="10">
        <v>50</v>
      </c>
      <c r="D42" s="10"/>
      <c r="E42" s="10">
        <v>33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08">
        <v>170101170058</v>
      </c>
      <c r="C43" s="10">
        <v>42</v>
      </c>
      <c r="D43" s="10"/>
      <c r="E43" s="10">
        <v>27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08">
        <v>170101170060</v>
      </c>
      <c r="C44" s="10">
        <v>37</v>
      </c>
      <c r="D44" s="10"/>
      <c r="E44" s="10">
        <v>23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08">
        <v>170101170061</v>
      </c>
      <c r="C45" s="10">
        <v>26</v>
      </c>
      <c r="D45" s="10"/>
      <c r="E45" s="10">
        <v>24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08">
        <v>170101170063</v>
      </c>
      <c r="C46" s="10">
        <v>50</v>
      </c>
      <c r="D46" s="10"/>
      <c r="E46" s="10">
        <v>36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08">
        <v>170101170064</v>
      </c>
      <c r="C47" s="10">
        <v>35</v>
      </c>
      <c r="D47" s="10"/>
      <c r="E47" s="10">
        <v>26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08">
        <v>170101170066</v>
      </c>
      <c r="C48" s="10">
        <v>39</v>
      </c>
      <c r="D48" s="10"/>
      <c r="E48" s="10">
        <v>32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08">
        <v>170101170067</v>
      </c>
      <c r="C49" s="10">
        <v>50</v>
      </c>
      <c r="D49" s="10"/>
      <c r="E49" s="10">
        <v>44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08">
        <v>170101170068</v>
      </c>
      <c r="C50" s="10">
        <v>40</v>
      </c>
      <c r="D50" s="10"/>
      <c r="E50" s="10">
        <v>30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08">
        <v>170101170069</v>
      </c>
      <c r="C51" s="10">
        <v>40</v>
      </c>
      <c r="D51" s="10"/>
      <c r="E51" s="10">
        <v>32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08">
        <v>170101170071</v>
      </c>
      <c r="C52" s="10">
        <v>37</v>
      </c>
      <c r="D52" s="15"/>
      <c r="E52" s="10">
        <v>35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08">
        <v>170101170072</v>
      </c>
      <c r="C53" s="10">
        <v>35</v>
      </c>
      <c r="D53" s="15"/>
      <c r="E53" s="10">
        <v>35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08">
        <v>170101170073</v>
      </c>
      <c r="C54" s="10">
        <v>26</v>
      </c>
      <c r="D54" s="10"/>
      <c r="E54" s="10">
        <v>33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08">
        <v>170101170074</v>
      </c>
      <c r="C55" s="10">
        <v>48</v>
      </c>
      <c r="D55" s="10"/>
      <c r="E55" s="10">
        <v>38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08">
        <v>170101170076</v>
      </c>
      <c r="C56" s="10">
        <v>50</v>
      </c>
      <c r="D56" s="10"/>
      <c r="E56" s="10">
        <v>41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08">
        <v>170101170079</v>
      </c>
      <c r="C57" s="10">
        <v>35</v>
      </c>
      <c r="D57" s="10"/>
      <c r="E57" s="10">
        <v>30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08">
        <v>170101170080</v>
      </c>
      <c r="C58" s="10">
        <v>40</v>
      </c>
      <c r="D58" s="10"/>
      <c r="E58" s="10">
        <v>29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08">
        <v>170101170081</v>
      </c>
      <c r="C59" s="10">
        <v>50</v>
      </c>
      <c r="D59" s="10"/>
      <c r="E59" s="10">
        <v>38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08">
        <v>170101170082</v>
      </c>
      <c r="C60" s="10">
        <v>32</v>
      </c>
      <c r="D60" s="10"/>
      <c r="E60" s="10">
        <v>30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08">
        <v>170101170083</v>
      </c>
      <c r="C61" s="10">
        <v>32</v>
      </c>
      <c r="D61" s="10"/>
      <c r="E61" s="10">
        <v>26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08">
        <v>170101170084</v>
      </c>
      <c r="C62" s="10">
        <v>50</v>
      </c>
      <c r="D62" s="10"/>
      <c r="E62" s="10">
        <v>39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08">
        <v>170101170085</v>
      </c>
      <c r="C63" s="10">
        <v>29</v>
      </c>
      <c r="D63" s="10"/>
      <c r="E63" s="10">
        <v>26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08">
        <v>170101170088</v>
      </c>
      <c r="C64" s="10">
        <v>33</v>
      </c>
      <c r="D64" s="10"/>
      <c r="E64" s="10">
        <v>28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08">
        <v>170101170089</v>
      </c>
      <c r="C65" s="10">
        <v>25</v>
      </c>
      <c r="D65" s="10"/>
      <c r="E65" s="10">
        <v>15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08">
        <v>170101170090</v>
      </c>
      <c r="C66" s="10">
        <v>29</v>
      </c>
      <c r="D66" s="10"/>
      <c r="E66" s="10">
        <v>40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08">
        <v>170101170091</v>
      </c>
      <c r="C67" s="10">
        <v>43</v>
      </c>
      <c r="D67" s="10"/>
      <c r="E67" s="10">
        <v>21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08">
        <v>170101170092</v>
      </c>
      <c r="C68" s="10">
        <v>42</v>
      </c>
      <c r="D68" s="10"/>
      <c r="E68" s="10">
        <v>27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08">
        <v>170101170094</v>
      </c>
      <c r="C69" s="10">
        <v>40</v>
      </c>
      <c r="D69" s="10"/>
      <c r="E69" s="10">
        <v>30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08">
        <v>170101170096</v>
      </c>
      <c r="C70" s="10">
        <v>42</v>
      </c>
      <c r="D70" s="10"/>
      <c r="E70" s="10">
        <v>27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08">
        <v>170101170098</v>
      </c>
      <c r="C71" s="10">
        <v>36</v>
      </c>
      <c r="D71" s="10"/>
      <c r="E71" s="10">
        <v>26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08">
        <v>170101170099</v>
      </c>
      <c r="C72" s="10">
        <v>43</v>
      </c>
      <c r="D72" s="10"/>
      <c r="E72" s="10">
        <v>24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08">
        <v>170101170100</v>
      </c>
      <c r="C73" s="10">
        <v>32</v>
      </c>
      <c r="D73" s="10"/>
      <c r="E73" s="10">
        <v>27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08">
        <v>170101170101</v>
      </c>
      <c r="C74" s="10">
        <v>50</v>
      </c>
      <c r="D74" s="10"/>
      <c r="E74" s="10">
        <v>37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08">
        <v>170101170102</v>
      </c>
      <c r="C75" s="10">
        <v>25</v>
      </c>
      <c r="D75" s="10"/>
      <c r="E75" s="10">
        <v>19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4">
        <v>170101170103</v>
      </c>
      <c r="C76" s="4">
        <v>30</v>
      </c>
      <c r="D76" s="10"/>
      <c r="E76" s="4">
        <v>18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4">
        <v>170101170104</v>
      </c>
      <c r="C77" s="4">
        <v>39</v>
      </c>
      <c r="D77" s="10"/>
      <c r="E77" s="4">
        <v>25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1">
        <v>170101170105</v>
      </c>
      <c r="C78" s="11">
        <v>50</v>
      </c>
      <c r="D78" s="10"/>
      <c r="E78" s="11">
        <v>41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1">
        <v>170101170108</v>
      </c>
      <c r="C79" s="11">
        <v>48</v>
      </c>
      <c r="D79" s="10"/>
      <c r="E79" s="11">
        <v>46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5" ht="14.25">
      <c r="A80" s="4">
        <v>70</v>
      </c>
      <c r="B80" s="11">
        <v>170101171109</v>
      </c>
      <c r="C80" s="11">
        <v>37</v>
      </c>
      <c r="E80" s="11">
        <v>31</v>
      </c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0"/>
  <sheetViews>
    <sheetView zoomScale="75" zoomScaleNormal="75" zoomScalePageLayoutView="0" workbookViewId="0" topLeftCell="A7">
      <selection activeCell="H15" sqref="H15:V15"/>
    </sheetView>
  </sheetViews>
  <sheetFormatPr defaultColWidth="9.140625" defaultRowHeight="15"/>
  <cols>
    <col min="2" max="2" width="16.57421875" style="0" customWidth="1"/>
  </cols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136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137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92" t="s">
        <v>30</v>
      </c>
      <c r="B5" s="92"/>
      <c r="C5" s="92"/>
      <c r="D5" s="92"/>
      <c r="E5" s="92"/>
      <c r="F5" s="93"/>
      <c r="G5" s="41" t="s">
        <v>32</v>
      </c>
      <c r="H5" s="63">
        <f>70/70*100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40/70*100</f>
        <v>57.14285714285714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78.57142857142857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115">
        <v>1</v>
      </c>
      <c r="B11" s="116">
        <v>170101170013</v>
      </c>
      <c r="C11" s="10">
        <v>40</v>
      </c>
      <c r="D11" s="10">
        <f>COUNTIF(C11:C80,"&gt;="&amp;D10)</f>
        <v>70</v>
      </c>
      <c r="E11" s="10">
        <v>26</v>
      </c>
      <c r="F11" s="31">
        <f>COUNTIF(E11:E80,"&gt;="&amp;F10)</f>
        <v>40</v>
      </c>
      <c r="G11" s="25" t="s">
        <v>6</v>
      </c>
      <c r="H11" s="50">
        <v>2</v>
      </c>
      <c r="I11" s="109">
        <v>2</v>
      </c>
      <c r="J11" s="101">
        <v>1.5</v>
      </c>
      <c r="K11" s="114">
        <v>1</v>
      </c>
      <c r="L11" s="101"/>
      <c r="M11" s="101"/>
      <c r="N11" s="101"/>
      <c r="O11" s="101"/>
      <c r="P11" s="101"/>
      <c r="Q11" s="101"/>
      <c r="R11" s="101"/>
      <c r="S11" s="101"/>
      <c r="T11" s="101">
        <v>2</v>
      </c>
      <c r="U11" s="101">
        <v>2</v>
      </c>
      <c r="V11" s="101">
        <v>2</v>
      </c>
      <c r="W11" s="21"/>
    </row>
    <row r="12" spans="1:23" ht="15">
      <c r="A12" s="115">
        <v>2</v>
      </c>
      <c r="B12" s="116">
        <v>170101170014</v>
      </c>
      <c r="C12" s="10">
        <v>42</v>
      </c>
      <c r="D12" s="63">
        <f>(70/70)*100</f>
        <v>100</v>
      </c>
      <c r="E12" s="10">
        <v>39</v>
      </c>
      <c r="F12" s="64">
        <f>(40/70)*100</f>
        <v>57.14285714285714</v>
      </c>
      <c r="G12" s="25" t="s">
        <v>7</v>
      </c>
      <c r="H12" s="20">
        <v>1.5</v>
      </c>
      <c r="I12" s="110">
        <v>2</v>
      </c>
      <c r="J12" s="103">
        <v>2</v>
      </c>
      <c r="K12" s="101">
        <v>1</v>
      </c>
      <c r="L12" s="103"/>
      <c r="M12" s="103"/>
      <c r="N12" s="103"/>
      <c r="O12" s="103"/>
      <c r="P12" s="103"/>
      <c r="Q12" s="103"/>
      <c r="R12" s="103"/>
      <c r="S12" s="103"/>
      <c r="T12" s="103">
        <v>2</v>
      </c>
      <c r="U12" s="103">
        <v>1.5</v>
      </c>
      <c r="V12" s="103">
        <v>2</v>
      </c>
      <c r="W12" s="21"/>
    </row>
    <row r="13" spans="1:23" ht="15">
      <c r="A13" s="115">
        <v>3</v>
      </c>
      <c r="B13" s="116">
        <v>170101170015</v>
      </c>
      <c r="C13" s="10">
        <v>47</v>
      </c>
      <c r="D13" s="10"/>
      <c r="E13" s="10">
        <v>32</v>
      </c>
      <c r="F13" s="32"/>
      <c r="G13" s="25" t="s">
        <v>9</v>
      </c>
      <c r="H13" s="20">
        <v>1.5</v>
      </c>
      <c r="I13" s="110">
        <v>2</v>
      </c>
      <c r="J13" s="103">
        <v>1.5</v>
      </c>
      <c r="K13" s="103">
        <v>1</v>
      </c>
      <c r="L13" s="103"/>
      <c r="M13" s="103"/>
      <c r="N13" s="103"/>
      <c r="O13" s="103"/>
      <c r="P13" s="103"/>
      <c r="Q13" s="103"/>
      <c r="R13" s="103"/>
      <c r="S13" s="103"/>
      <c r="T13" s="103">
        <v>2</v>
      </c>
      <c r="U13" s="103">
        <v>1.5</v>
      </c>
      <c r="V13" s="103">
        <v>1</v>
      </c>
      <c r="W13" s="21"/>
    </row>
    <row r="14" spans="1:23" ht="15">
      <c r="A14" s="115">
        <v>4</v>
      </c>
      <c r="B14" s="116">
        <v>170101170016</v>
      </c>
      <c r="C14" s="10">
        <v>37</v>
      </c>
      <c r="D14" s="10"/>
      <c r="E14" s="10">
        <v>25</v>
      </c>
      <c r="F14" s="32"/>
      <c r="G14" s="26" t="s">
        <v>45</v>
      </c>
      <c r="H14" s="20">
        <f>AVERAGE(H11:H13)</f>
        <v>1.6666666666666667</v>
      </c>
      <c r="I14" s="20">
        <f>AVERAGE(I11:I13)</f>
        <v>2</v>
      </c>
      <c r="J14" s="20">
        <f>AVERAGE(J11:J13)</f>
        <v>1.6666666666666667</v>
      </c>
      <c r="K14" s="20">
        <f>AVERAGE(K11:K13)</f>
        <v>1</v>
      </c>
      <c r="L14" s="20"/>
      <c r="M14" s="20"/>
      <c r="N14" s="20"/>
      <c r="O14" s="20"/>
      <c r="P14" s="20"/>
      <c r="Q14" s="20"/>
      <c r="R14" s="20"/>
      <c r="S14" s="20"/>
      <c r="T14" s="20">
        <f>AVERAGE(T11:T13)</f>
        <v>2</v>
      </c>
      <c r="U14" s="20">
        <f>AVERAGE(U11:U13)</f>
        <v>1.6666666666666667</v>
      </c>
      <c r="V14" s="20">
        <f>AVERAGE(V11:V13)</f>
        <v>1.6666666666666667</v>
      </c>
      <c r="W14" s="21"/>
    </row>
    <row r="15" spans="1:23" ht="15">
      <c r="A15" s="115">
        <v>5</v>
      </c>
      <c r="B15" s="116">
        <v>170101170019</v>
      </c>
      <c r="C15" s="10">
        <v>40</v>
      </c>
      <c r="D15" s="10"/>
      <c r="E15" s="10">
        <v>27</v>
      </c>
      <c r="F15" s="32"/>
      <c r="G15" s="51" t="s">
        <v>47</v>
      </c>
      <c r="H15" s="111">
        <f>(78.57*H14)/100</f>
        <v>1.3094999999999999</v>
      </c>
      <c r="I15" s="111">
        <f>(78.57*I14)/100</f>
        <v>1.5714</v>
      </c>
      <c r="J15" s="111">
        <f>(78.57*J14)/100</f>
        <v>1.3094999999999999</v>
      </c>
      <c r="K15" s="111">
        <f>(78.57*K14)/100</f>
        <v>0.7857</v>
      </c>
      <c r="L15" s="111"/>
      <c r="M15" s="111"/>
      <c r="N15" s="111"/>
      <c r="O15" s="111"/>
      <c r="P15" s="111"/>
      <c r="Q15" s="111"/>
      <c r="R15" s="111"/>
      <c r="S15" s="111"/>
      <c r="T15" s="111">
        <f>(78.57*T14)/100</f>
        <v>1.5714</v>
      </c>
      <c r="U15" s="111">
        <f>(78.57*U14)/100</f>
        <v>1.3094999999999999</v>
      </c>
      <c r="V15" s="111">
        <f>(78.57*V14)/100</f>
        <v>1.3094999999999999</v>
      </c>
      <c r="W15" s="21"/>
    </row>
    <row r="16" spans="1:23" ht="14.25">
      <c r="A16" s="115">
        <v>6</v>
      </c>
      <c r="B16" s="116">
        <v>170101170020</v>
      </c>
      <c r="C16" s="10">
        <v>45</v>
      </c>
      <c r="D16" s="10"/>
      <c r="E16" s="10">
        <v>36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115">
        <v>7</v>
      </c>
      <c r="B17" s="116">
        <v>170101170021</v>
      </c>
      <c r="C17" s="10">
        <v>36</v>
      </c>
      <c r="D17" s="10"/>
      <c r="E17" s="10">
        <v>16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115">
        <v>8</v>
      </c>
      <c r="B18" s="116">
        <v>170101170023</v>
      </c>
      <c r="C18" s="10">
        <v>44</v>
      </c>
      <c r="D18" s="10"/>
      <c r="E18" s="10">
        <v>30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115">
        <v>9</v>
      </c>
      <c r="B19" s="116">
        <v>170101170024</v>
      </c>
      <c r="C19" s="10">
        <v>37</v>
      </c>
      <c r="D19" s="10"/>
      <c r="E19" s="10">
        <v>29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115">
        <v>10</v>
      </c>
      <c r="B20" s="116">
        <v>170101170025</v>
      </c>
      <c r="C20" s="10">
        <v>47</v>
      </c>
      <c r="D20" s="10"/>
      <c r="E20" s="10">
        <v>35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115">
        <v>11</v>
      </c>
      <c r="B21" s="116">
        <v>170101170027</v>
      </c>
      <c r="C21" s="10">
        <v>37</v>
      </c>
      <c r="D21" s="10"/>
      <c r="E21" s="10">
        <v>26</v>
      </c>
      <c r="F21" s="33"/>
      <c r="G21" s="4"/>
      <c r="H21" s="91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115">
        <v>12</v>
      </c>
      <c r="B22" s="116">
        <v>170101170029</v>
      </c>
      <c r="C22" s="10">
        <v>42</v>
      </c>
      <c r="D22" s="10"/>
      <c r="E22" s="10">
        <v>24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115">
        <v>13</v>
      </c>
      <c r="B23" s="116">
        <v>170101170030</v>
      </c>
      <c r="C23" s="10">
        <v>38</v>
      </c>
      <c r="D23" s="10"/>
      <c r="E23" s="10">
        <v>25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115">
        <v>14</v>
      </c>
      <c r="B24" s="116">
        <v>170101170031</v>
      </c>
      <c r="C24" s="10">
        <v>41</v>
      </c>
      <c r="D24" s="10"/>
      <c r="E24" s="10">
        <v>32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115">
        <v>15</v>
      </c>
      <c r="B25" s="116">
        <v>170101170033</v>
      </c>
      <c r="C25" s="10">
        <v>45</v>
      </c>
      <c r="D25" s="15"/>
      <c r="E25" s="10">
        <v>38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115">
        <v>16</v>
      </c>
      <c r="B26" s="116">
        <v>170101170034</v>
      </c>
      <c r="C26" s="10">
        <v>39</v>
      </c>
      <c r="D26" s="10"/>
      <c r="E26" s="10">
        <v>26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115">
        <v>17</v>
      </c>
      <c r="B27" s="116">
        <v>170101170035</v>
      </c>
      <c r="C27" s="10">
        <v>42</v>
      </c>
      <c r="D27" s="10"/>
      <c r="E27" s="10">
        <v>28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115">
        <v>18</v>
      </c>
      <c r="B28" s="116">
        <v>170101170036</v>
      </c>
      <c r="C28" s="10">
        <v>42</v>
      </c>
      <c r="D28" s="10"/>
      <c r="E28" s="10">
        <v>33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115">
        <v>19</v>
      </c>
      <c r="B29" s="116">
        <v>170101170037</v>
      </c>
      <c r="C29" s="10">
        <v>40</v>
      </c>
      <c r="D29" s="10"/>
      <c r="E29" s="10">
        <v>27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115">
        <v>20</v>
      </c>
      <c r="B30" s="116">
        <v>170101170038</v>
      </c>
      <c r="C30" s="10">
        <v>39</v>
      </c>
      <c r="D30" s="10"/>
      <c r="E30" s="10">
        <v>25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115">
        <v>21</v>
      </c>
      <c r="B31" s="116">
        <v>170101170040</v>
      </c>
      <c r="C31" s="10">
        <v>43</v>
      </c>
      <c r="D31" s="10"/>
      <c r="E31" s="10">
        <v>28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115">
        <v>22</v>
      </c>
      <c r="B32" s="116">
        <v>170101170041</v>
      </c>
      <c r="C32" s="10">
        <v>47</v>
      </c>
      <c r="D32" s="10"/>
      <c r="E32" s="10">
        <v>41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115">
        <v>23</v>
      </c>
      <c r="B33" s="116">
        <v>170101170046</v>
      </c>
      <c r="C33" s="10">
        <v>41</v>
      </c>
      <c r="D33" s="10"/>
      <c r="E33" s="10">
        <v>28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115">
        <v>24</v>
      </c>
      <c r="B34" s="116">
        <v>170101170047</v>
      </c>
      <c r="C34" s="10">
        <v>43</v>
      </c>
      <c r="D34" s="10"/>
      <c r="E34" s="10">
        <v>28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115">
        <v>25</v>
      </c>
      <c r="B35" s="116">
        <v>170101170048</v>
      </c>
      <c r="C35" s="10">
        <v>43</v>
      </c>
      <c r="D35" s="10"/>
      <c r="E35" s="10">
        <v>27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115">
        <v>26</v>
      </c>
      <c r="B36" s="116">
        <v>170101170049</v>
      </c>
      <c r="C36" s="10">
        <v>40</v>
      </c>
      <c r="D36" s="10"/>
      <c r="E36" s="10">
        <v>29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115">
        <v>27</v>
      </c>
      <c r="B37" s="116">
        <v>170101170050</v>
      </c>
      <c r="C37" s="10">
        <v>39</v>
      </c>
      <c r="D37" s="10"/>
      <c r="E37" s="10">
        <v>25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115">
        <v>28</v>
      </c>
      <c r="B38" s="116">
        <v>170101170051</v>
      </c>
      <c r="C38" s="10">
        <v>39</v>
      </c>
      <c r="D38" s="10"/>
      <c r="E38" s="10">
        <v>20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115">
        <v>29</v>
      </c>
      <c r="B39" s="116">
        <v>170101170054</v>
      </c>
      <c r="C39" s="10">
        <v>40</v>
      </c>
      <c r="D39" s="10"/>
      <c r="E39" s="10">
        <v>26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115">
        <v>30</v>
      </c>
      <c r="B40" s="116">
        <v>170101170055</v>
      </c>
      <c r="C40" s="10">
        <v>49</v>
      </c>
      <c r="D40" s="10"/>
      <c r="E40" s="10">
        <v>37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115">
        <v>31</v>
      </c>
      <c r="B41" s="116">
        <v>170101170056</v>
      </c>
      <c r="C41" s="10">
        <v>48</v>
      </c>
      <c r="D41" s="10"/>
      <c r="E41" s="10">
        <v>35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115">
        <v>32</v>
      </c>
      <c r="B42" s="116">
        <v>170101170057</v>
      </c>
      <c r="C42" s="10">
        <v>43</v>
      </c>
      <c r="D42" s="10"/>
      <c r="E42" s="10">
        <v>37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115">
        <v>33</v>
      </c>
      <c r="B43" s="116">
        <v>170101170058</v>
      </c>
      <c r="C43" s="10">
        <v>44</v>
      </c>
      <c r="D43" s="10"/>
      <c r="E43" s="10">
        <v>29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115">
        <v>34</v>
      </c>
      <c r="B44" s="116">
        <v>170101170060</v>
      </c>
      <c r="C44" s="10">
        <v>42</v>
      </c>
      <c r="D44" s="10"/>
      <c r="E44" s="10">
        <v>32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115">
        <v>35</v>
      </c>
      <c r="B45" s="116">
        <v>170101170061</v>
      </c>
      <c r="C45" s="10">
        <v>39</v>
      </c>
      <c r="D45" s="10"/>
      <c r="E45" s="10">
        <v>15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115">
        <v>36</v>
      </c>
      <c r="B46" s="116">
        <v>170101170063</v>
      </c>
      <c r="C46" s="10">
        <v>46</v>
      </c>
      <c r="D46" s="10"/>
      <c r="E46" s="10">
        <v>36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115">
        <v>37</v>
      </c>
      <c r="B47" s="116">
        <v>170101170064</v>
      </c>
      <c r="C47" s="10">
        <v>42</v>
      </c>
      <c r="D47" s="10"/>
      <c r="E47" s="10">
        <v>31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115">
        <v>38</v>
      </c>
      <c r="B48" s="116">
        <v>170101170066</v>
      </c>
      <c r="C48" s="10">
        <v>38</v>
      </c>
      <c r="D48" s="10"/>
      <c r="E48" s="10">
        <v>24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115">
        <v>39</v>
      </c>
      <c r="B49" s="116">
        <v>170101170067</v>
      </c>
      <c r="C49" s="10">
        <v>49</v>
      </c>
      <c r="D49" s="10"/>
      <c r="E49" s="10">
        <v>43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115">
        <v>40</v>
      </c>
      <c r="B50" s="116">
        <v>170101170068</v>
      </c>
      <c r="C50" s="10">
        <v>39</v>
      </c>
      <c r="D50" s="10"/>
      <c r="E50" s="10">
        <v>21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115">
        <v>41</v>
      </c>
      <c r="B51" s="116">
        <v>170101170069</v>
      </c>
      <c r="C51" s="10">
        <v>43</v>
      </c>
      <c r="D51" s="10"/>
      <c r="E51" s="10">
        <v>22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115">
        <v>42</v>
      </c>
      <c r="B52" s="116">
        <v>170101170071</v>
      </c>
      <c r="C52" s="10">
        <v>46</v>
      </c>
      <c r="D52" s="15"/>
      <c r="E52" s="10">
        <v>31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115">
        <v>43</v>
      </c>
      <c r="B53" s="116">
        <v>170101170072</v>
      </c>
      <c r="C53" s="10">
        <v>42</v>
      </c>
      <c r="D53" s="15"/>
      <c r="E53" s="10">
        <v>30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115">
        <v>44</v>
      </c>
      <c r="B54" s="116">
        <v>170101170073</v>
      </c>
      <c r="C54" s="10">
        <v>42</v>
      </c>
      <c r="D54" s="10"/>
      <c r="E54" s="10">
        <v>26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115">
        <v>45</v>
      </c>
      <c r="B55" s="116">
        <v>170101170074</v>
      </c>
      <c r="C55" s="10">
        <v>41</v>
      </c>
      <c r="D55" s="10"/>
      <c r="E55" s="10">
        <v>29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115">
        <v>46</v>
      </c>
      <c r="B56" s="116">
        <v>170101170076</v>
      </c>
      <c r="C56" s="10">
        <v>48</v>
      </c>
      <c r="D56" s="10"/>
      <c r="E56" s="10">
        <v>40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115">
        <v>47</v>
      </c>
      <c r="B57" s="116">
        <v>170101170079</v>
      </c>
      <c r="C57" s="10">
        <v>37</v>
      </c>
      <c r="D57" s="10"/>
      <c r="E57" s="10">
        <v>22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115">
        <v>48</v>
      </c>
      <c r="B58" s="116">
        <v>170101170080</v>
      </c>
      <c r="C58" s="10">
        <v>41</v>
      </c>
      <c r="D58" s="10"/>
      <c r="E58" s="10">
        <v>26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115">
        <v>49</v>
      </c>
      <c r="B59" s="116">
        <v>170101170081</v>
      </c>
      <c r="C59" s="10">
        <v>47</v>
      </c>
      <c r="D59" s="10"/>
      <c r="E59" s="10">
        <v>42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115">
        <v>50</v>
      </c>
      <c r="B60" s="116">
        <v>170101170082</v>
      </c>
      <c r="C60" s="10">
        <v>37</v>
      </c>
      <c r="D60" s="10"/>
      <c r="E60" s="10">
        <v>21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115">
        <v>51</v>
      </c>
      <c r="B61" s="116">
        <v>170101170083</v>
      </c>
      <c r="C61" s="10">
        <v>37</v>
      </c>
      <c r="D61" s="10"/>
      <c r="E61" s="10">
        <v>28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115">
        <v>52</v>
      </c>
      <c r="B62" s="116">
        <v>170101170084</v>
      </c>
      <c r="C62" s="10">
        <v>48</v>
      </c>
      <c r="D62" s="10"/>
      <c r="E62" s="10">
        <v>46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115">
        <v>53</v>
      </c>
      <c r="B63" s="116">
        <v>170101170085</v>
      </c>
      <c r="C63" s="10">
        <v>43</v>
      </c>
      <c r="D63" s="10"/>
      <c r="E63" s="10">
        <v>27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115">
        <v>54</v>
      </c>
      <c r="B64" s="116">
        <v>170101170088</v>
      </c>
      <c r="C64" s="10">
        <v>40</v>
      </c>
      <c r="D64" s="10"/>
      <c r="E64" s="10">
        <v>24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115">
        <v>55</v>
      </c>
      <c r="B65" s="116">
        <v>170101170089</v>
      </c>
      <c r="C65" s="10">
        <v>38</v>
      </c>
      <c r="D65" s="10"/>
      <c r="E65" s="10">
        <v>25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115">
        <v>56</v>
      </c>
      <c r="B66" s="116">
        <v>170101170090</v>
      </c>
      <c r="C66" s="10">
        <v>44</v>
      </c>
      <c r="D66" s="10"/>
      <c r="E66" s="10">
        <v>38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115">
        <v>57</v>
      </c>
      <c r="B67" s="116">
        <v>170101170091</v>
      </c>
      <c r="C67" s="10">
        <v>42</v>
      </c>
      <c r="D67" s="10"/>
      <c r="E67" s="10">
        <v>25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115">
        <v>58</v>
      </c>
      <c r="B68" s="116">
        <v>170101170092</v>
      </c>
      <c r="C68" s="10">
        <v>42</v>
      </c>
      <c r="D68" s="10"/>
      <c r="E68" s="10">
        <v>37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115">
        <v>59</v>
      </c>
      <c r="B69" s="116">
        <v>170101170094</v>
      </c>
      <c r="C69" s="10">
        <v>46</v>
      </c>
      <c r="D69" s="10"/>
      <c r="E69" s="10">
        <v>34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115">
        <v>60</v>
      </c>
      <c r="B70" s="116">
        <v>170101170096</v>
      </c>
      <c r="C70" s="10">
        <v>40</v>
      </c>
      <c r="D70" s="10"/>
      <c r="E70" s="10">
        <v>27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115">
        <v>61</v>
      </c>
      <c r="B71" s="116">
        <v>170101170098</v>
      </c>
      <c r="C71" s="10">
        <v>39</v>
      </c>
      <c r="D71" s="10"/>
      <c r="E71" s="10">
        <v>26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115">
        <v>62</v>
      </c>
      <c r="B72" s="116">
        <v>170101170099</v>
      </c>
      <c r="C72" s="10">
        <v>42</v>
      </c>
      <c r="D72" s="10"/>
      <c r="E72" s="10">
        <v>31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115">
        <v>63</v>
      </c>
      <c r="B73" s="116">
        <v>170101170100</v>
      </c>
      <c r="C73" s="10">
        <v>36</v>
      </c>
      <c r="D73" s="10"/>
      <c r="E73" s="10">
        <v>29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115">
        <v>64</v>
      </c>
      <c r="B74" s="116">
        <v>170101170101</v>
      </c>
      <c r="C74" s="10">
        <v>48</v>
      </c>
      <c r="D74" s="10"/>
      <c r="E74" s="10">
        <v>39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115">
        <v>65</v>
      </c>
      <c r="B75" s="116">
        <v>170101170102</v>
      </c>
      <c r="C75" s="10">
        <v>36</v>
      </c>
      <c r="D75" s="10"/>
      <c r="E75" s="10">
        <v>21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115">
        <v>66</v>
      </c>
      <c r="B76" s="115">
        <v>170101170103</v>
      </c>
      <c r="C76" s="115">
        <v>36</v>
      </c>
      <c r="D76" s="10"/>
      <c r="E76" s="115">
        <v>12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115">
        <v>67</v>
      </c>
      <c r="B77" s="115">
        <v>170101170104</v>
      </c>
      <c r="C77" s="115">
        <v>39</v>
      </c>
      <c r="D77" s="10"/>
      <c r="E77" s="115">
        <v>29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115">
        <v>68</v>
      </c>
      <c r="B78" s="117">
        <v>170101170105</v>
      </c>
      <c r="C78" s="117">
        <v>44</v>
      </c>
      <c r="D78" s="10"/>
      <c r="E78" s="117">
        <v>38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115">
        <v>69</v>
      </c>
      <c r="B79" s="117">
        <v>170101170108</v>
      </c>
      <c r="C79" s="117">
        <v>48</v>
      </c>
      <c r="D79" s="10"/>
      <c r="E79" s="117">
        <v>39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5" ht="14.25">
      <c r="A80" s="115">
        <v>70</v>
      </c>
      <c r="B80" s="117">
        <v>170101171109</v>
      </c>
      <c r="C80" s="117">
        <v>37</v>
      </c>
      <c r="E80" s="117">
        <v>29</v>
      </c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104"/>
  <sheetViews>
    <sheetView zoomScale="57" zoomScaleNormal="57" zoomScalePageLayoutView="0" workbookViewId="0" topLeftCell="C4">
      <selection activeCell="H15" sqref="H15:V15"/>
    </sheetView>
  </sheetViews>
  <sheetFormatPr defaultColWidth="5.8515625" defaultRowHeight="15"/>
  <cols>
    <col min="1" max="1" width="38.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138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139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39" t="s">
        <v>140</v>
      </c>
      <c r="B5" s="107"/>
      <c r="C5" s="107"/>
      <c r="D5" s="107"/>
      <c r="E5" s="107"/>
      <c r="F5" s="93"/>
      <c r="G5" s="41" t="s">
        <v>32</v>
      </c>
      <c r="H5" s="63">
        <f>$D12</f>
        <v>95.83333333333334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37.5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66.66666666666667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23</v>
      </c>
      <c r="D11" s="10">
        <f>COUNTIF(C11:C82,"&gt;="&amp;D10)</f>
        <v>69</v>
      </c>
      <c r="E11" s="10">
        <v>21</v>
      </c>
      <c r="F11" s="31">
        <f>COUNTIF(E11:E82,"&gt;="&amp;F10)</f>
        <v>27</v>
      </c>
      <c r="G11" s="25" t="s">
        <v>6</v>
      </c>
      <c r="H11" s="42">
        <v>1</v>
      </c>
      <c r="I11" s="42"/>
      <c r="J11" s="42">
        <v>1</v>
      </c>
      <c r="K11" s="42">
        <v>1</v>
      </c>
      <c r="L11" s="42">
        <v>1</v>
      </c>
      <c r="M11" s="42">
        <v>2</v>
      </c>
      <c r="N11" s="42"/>
      <c r="O11" s="42"/>
      <c r="P11" s="42">
        <v>1</v>
      </c>
      <c r="Q11" s="42"/>
      <c r="R11" s="42">
        <v>2</v>
      </c>
      <c r="S11" s="42">
        <v>1</v>
      </c>
      <c r="T11" s="42">
        <v>2</v>
      </c>
      <c r="U11" s="42">
        <v>2</v>
      </c>
      <c r="V11" s="42">
        <v>1</v>
      </c>
      <c r="W11" s="21"/>
    </row>
    <row r="12" spans="1:23" ht="24.75" customHeight="1">
      <c r="A12" s="4">
        <v>2</v>
      </c>
      <c r="B12" s="14">
        <v>170101170011</v>
      </c>
      <c r="C12" s="10">
        <v>34</v>
      </c>
      <c r="D12" s="63">
        <f>(D$11/72)*100</f>
        <v>95.83333333333334</v>
      </c>
      <c r="E12" s="10">
        <v>27</v>
      </c>
      <c r="F12" s="64">
        <f>(F$11/72)*100</f>
        <v>37.5</v>
      </c>
      <c r="G12" s="25" t="s">
        <v>7</v>
      </c>
      <c r="H12" s="42">
        <v>1</v>
      </c>
      <c r="I12" s="42"/>
      <c r="J12" s="42">
        <v>2</v>
      </c>
      <c r="K12" s="42">
        <v>1</v>
      </c>
      <c r="L12" s="42">
        <v>1</v>
      </c>
      <c r="M12" s="42"/>
      <c r="N12" s="42"/>
      <c r="O12" s="42">
        <v>2</v>
      </c>
      <c r="P12" s="42">
        <v>2</v>
      </c>
      <c r="Q12" s="42"/>
      <c r="R12" s="42">
        <v>2</v>
      </c>
      <c r="S12" s="42">
        <v>2</v>
      </c>
      <c r="T12" s="42">
        <v>1</v>
      </c>
      <c r="U12" s="42">
        <v>2</v>
      </c>
      <c r="V12" s="42">
        <v>2</v>
      </c>
      <c r="W12" s="21"/>
    </row>
    <row r="13" spans="1:23" ht="24.75" customHeight="1">
      <c r="A13" s="4">
        <v>3</v>
      </c>
      <c r="B13" s="14">
        <v>170101170013</v>
      </c>
      <c r="C13" s="10">
        <v>32</v>
      </c>
      <c r="D13" s="10"/>
      <c r="E13" s="10">
        <v>35</v>
      </c>
      <c r="F13" s="32"/>
      <c r="G13" s="25" t="s">
        <v>9</v>
      </c>
      <c r="H13" s="116">
        <v>1</v>
      </c>
      <c r="I13" s="116"/>
      <c r="J13" s="42">
        <v>2</v>
      </c>
      <c r="K13" s="42">
        <v>2</v>
      </c>
      <c r="L13" s="42">
        <v>2</v>
      </c>
      <c r="M13" s="42">
        <v>1</v>
      </c>
      <c r="N13" s="42"/>
      <c r="O13" s="42">
        <v>1</v>
      </c>
      <c r="P13" s="42">
        <v>2</v>
      </c>
      <c r="Q13" s="42"/>
      <c r="R13" s="42">
        <v>1</v>
      </c>
      <c r="S13" s="42">
        <v>1</v>
      </c>
      <c r="T13" s="42"/>
      <c r="U13" s="42">
        <v>2</v>
      </c>
      <c r="V13" s="42">
        <v>1</v>
      </c>
      <c r="W13" s="21"/>
    </row>
    <row r="14" spans="1:23" ht="35.25" customHeight="1">
      <c r="A14" s="4">
        <v>4</v>
      </c>
      <c r="B14" s="14">
        <v>170101170014</v>
      </c>
      <c r="C14" s="10">
        <v>40</v>
      </c>
      <c r="D14" s="10"/>
      <c r="E14" s="10">
        <v>33</v>
      </c>
      <c r="F14" s="32"/>
      <c r="G14" s="26" t="s">
        <v>45</v>
      </c>
      <c r="H14" s="20">
        <f>AVERAGE(H11:H13)</f>
        <v>1</v>
      </c>
      <c r="I14" s="20"/>
      <c r="J14" s="20">
        <f aca="true" t="shared" si="0" ref="I14:V14">AVERAGE(J11:J13)</f>
        <v>1.6666666666666667</v>
      </c>
      <c r="K14" s="20">
        <f t="shared" si="0"/>
        <v>1.3333333333333333</v>
      </c>
      <c r="L14" s="20">
        <f t="shared" si="0"/>
        <v>1.3333333333333333</v>
      </c>
      <c r="M14" s="20">
        <f t="shared" si="0"/>
        <v>1.5</v>
      </c>
      <c r="N14" s="20"/>
      <c r="O14" s="20">
        <f t="shared" si="0"/>
        <v>1.5</v>
      </c>
      <c r="P14" s="20">
        <f t="shared" si="0"/>
        <v>1.6666666666666667</v>
      </c>
      <c r="Q14" s="20"/>
      <c r="R14" s="20">
        <f t="shared" si="0"/>
        <v>1.6666666666666667</v>
      </c>
      <c r="S14" s="20">
        <f t="shared" si="0"/>
        <v>1.3333333333333333</v>
      </c>
      <c r="T14" s="20">
        <f t="shared" si="0"/>
        <v>1.5</v>
      </c>
      <c r="U14" s="20">
        <f t="shared" si="0"/>
        <v>2</v>
      </c>
      <c r="V14" s="20">
        <f t="shared" si="0"/>
        <v>1.3333333333333333</v>
      </c>
      <c r="W14" s="21"/>
    </row>
    <row r="15" spans="1:23" ht="37.5" customHeight="1">
      <c r="A15" s="4">
        <v>5</v>
      </c>
      <c r="B15" s="14">
        <v>170101170015</v>
      </c>
      <c r="C15" s="10">
        <v>43</v>
      </c>
      <c r="D15" s="10"/>
      <c r="E15" s="10">
        <v>28</v>
      </c>
      <c r="F15" s="32"/>
      <c r="G15" s="51" t="s">
        <v>47</v>
      </c>
      <c r="H15" s="69">
        <f>($H7*H14)/100</f>
        <v>0.6666666666666667</v>
      </c>
      <c r="I15" s="69"/>
      <c r="J15" s="69">
        <f aca="true" t="shared" si="1" ref="J15:V15">($H7*J14)/100</f>
        <v>1.1111111111111114</v>
      </c>
      <c r="K15" s="69">
        <f t="shared" si="1"/>
        <v>0.8888888888888888</v>
      </c>
      <c r="L15" s="69">
        <f t="shared" si="1"/>
        <v>0.8888888888888888</v>
      </c>
      <c r="M15" s="69">
        <f t="shared" si="1"/>
        <v>1</v>
      </c>
      <c r="N15" s="69"/>
      <c r="O15" s="69">
        <f t="shared" si="1"/>
        <v>1</v>
      </c>
      <c r="P15" s="69">
        <f t="shared" si="1"/>
        <v>1.1111111111111114</v>
      </c>
      <c r="Q15" s="69"/>
      <c r="R15" s="69">
        <f t="shared" si="1"/>
        <v>1.1111111111111114</v>
      </c>
      <c r="S15" s="69">
        <f t="shared" si="1"/>
        <v>0.8888888888888888</v>
      </c>
      <c r="T15" s="69">
        <f t="shared" si="1"/>
        <v>1</v>
      </c>
      <c r="U15" s="69">
        <f t="shared" si="1"/>
        <v>1.3333333333333335</v>
      </c>
      <c r="V15" s="69">
        <f t="shared" si="1"/>
        <v>0.8888888888888888</v>
      </c>
      <c r="W15" s="21"/>
    </row>
    <row r="16" spans="1:22" ht="24.75" customHeight="1">
      <c r="A16" s="4">
        <v>6</v>
      </c>
      <c r="B16" s="14">
        <v>170101170016</v>
      </c>
      <c r="C16" s="10">
        <v>35</v>
      </c>
      <c r="D16" s="10"/>
      <c r="E16" s="10">
        <v>25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39</v>
      </c>
      <c r="D17" s="10"/>
      <c r="E17" s="10">
        <v>26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40</v>
      </c>
      <c r="D18" s="10"/>
      <c r="E18" s="10">
        <v>23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22</v>
      </c>
      <c r="D19" s="10"/>
      <c r="E19" s="10">
        <v>31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40</v>
      </c>
      <c r="D20" s="10"/>
      <c r="E20" s="10">
        <v>21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35</v>
      </c>
      <c r="D21" s="10"/>
      <c r="E21" s="10">
        <v>17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39</v>
      </c>
      <c r="D22" s="10"/>
      <c r="E22" s="10">
        <v>26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34</v>
      </c>
      <c r="D23" s="10"/>
      <c r="E23" s="10">
        <v>34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33</v>
      </c>
      <c r="D24" s="10"/>
      <c r="E24" s="10">
        <v>21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33</v>
      </c>
      <c r="D25" s="15"/>
      <c r="E25" s="15">
        <v>27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38</v>
      </c>
      <c r="D26" s="10"/>
      <c r="E26" s="10">
        <v>25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40</v>
      </c>
      <c r="D27" s="10"/>
      <c r="E27" s="10">
        <v>25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34</v>
      </c>
      <c r="D28" s="10"/>
      <c r="E28" s="10">
        <v>15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35</v>
      </c>
      <c r="D29" s="10"/>
      <c r="E29" s="10">
        <v>31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38</v>
      </c>
      <c r="D30" s="10"/>
      <c r="E30" s="10">
        <v>42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37</v>
      </c>
      <c r="D31" s="10"/>
      <c r="E31" s="10">
        <v>22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35</v>
      </c>
      <c r="D32" s="10"/>
      <c r="E32" s="10">
        <v>24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35</v>
      </c>
      <c r="D33" s="10"/>
      <c r="E33" s="10">
        <v>24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40</v>
      </c>
      <c r="D34" s="10"/>
      <c r="E34" s="10">
        <v>21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170101170046</v>
      </c>
      <c r="C35" s="10">
        <v>38</v>
      </c>
      <c r="D35" s="10"/>
      <c r="E35" s="10">
        <v>25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170101170047</v>
      </c>
      <c r="C36" s="10">
        <v>38</v>
      </c>
      <c r="D36" s="10"/>
      <c r="E36" s="10">
        <v>38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170101170048</v>
      </c>
      <c r="C37" s="10">
        <v>35</v>
      </c>
      <c r="D37" s="10"/>
      <c r="E37" s="10">
        <v>33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170101170049</v>
      </c>
      <c r="C38" s="10">
        <v>33</v>
      </c>
      <c r="D38" s="10"/>
      <c r="E38" s="10">
        <v>32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170101170050</v>
      </c>
      <c r="C39" s="10">
        <v>36</v>
      </c>
      <c r="D39" s="10"/>
      <c r="E39" s="10">
        <v>24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170101170051</v>
      </c>
      <c r="C40" s="10">
        <v>32</v>
      </c>
      <c r="D40" s="10"/>
      <c r="E40" s="10">
        <v>30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170101170054</v>
      </c>
      <c r="C41" s="10">
        <v>35</v>
      </c>
      <c r="D41" s="10"/>
      <c r="E41" s="10">
        <v>20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170101170055</v>
      </c>
      <c r="C42" s="10">
        <v>46</v>
      </c>
      <c r="D42" s="10"/>
      <c r="E42" s="10">
        <v>19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170101170056</v>
      </c>
      <c r="C43" s="10">
        <v>45</v>
      </c>
      <c r="D43" s="10"/>
      <c r="E43" s="10">
        <v>34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170101170057</v>
      </c>
      <c r="C44" s="10">
        <v>46</v>
      </c>
      <c r="D44" s="10"/>
      <c r="E44" s="10">
        <v>26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170101170058</v>
      </c>
      <c r="C45" s="10">
        <v>36</v>
      </c>
      <c r="D45" s="10"/>
      <c r="E45" s="10">
        <v>33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170101170060</v>
      </c>
      <c r="C46" s="10">
        <v>32</v>
      </c>
      <c r="D46" s="10"/>
      <c r="E46" s="10">
        <v>26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170101170061</v>
      </c>
      <c r="C47" s="10">
        <v>30</v>
      </c>
      <c r="D47" s="10"/>
      <c r="E47" s="10">
        <v>30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170101170063</v>
      </c>
      <c r="C48" s="10">
        <v>46</v>
      </c>
      <c r="D48" s="10"/>
      <c r="E48" s="10">
        <v>28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170101170064</v>
      </c>
      <c r="C49" s="10">
        <v>35</v>
      </c>
      <c r="D49" s="10"/>
      <c r="E49" s="10">
        <v>34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170101170066</v>
      </c>
      <c r="C50" s="10">
        <v>36</v>
      </c>
      <c r="D50" s="10"/>
      <c r="E50" s="10">
        <v>23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170101170067</v>
      </c>
      <c r="C51" s="10">
        <v>47</v>
      </c>
      <c r="D51" s="10"/>
      <c r="E51" s="10">
        <v>30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170101170068</v>
      </c>
      <c r="C52" s="15">
        <v>34</v>
      </c>
      <c r="D52" s="15"/>
      <c r="E52" s="15">
        <v>28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170101170069</v>
      </c>
      <c r="C53" s="15">
        <v>42</v>
      </c>
      <c r="D53" s="15"/>
      <c r="E53" s="15">
        <v>23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170101170071</v>
      </c>
      <c r="C54" s="10">
        <v>38</v>
      </c>
      <c r="D54" s="10"/>
      <c r="E54" s="10">
        <v>23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170101170072</v>
      </c>
      <c r="C55" s="10">
        <v>36</v>
      </c>
      <c r="D55" s="10"/>
      <c r="E55" s="10">
        <v>34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170101170073</v>
      </c>
      <c r="C56" s="10">
        <v>33</v>
      </c>
      <c r="D56" s="10"/>
      <c r="E56" s="10">
        <v>25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170101170074</v>
      </c>
      <c r="C57" s="10">
        <v>38</v>
      </c>
      <c r="D57" s="10"/>
      <c r="E57" s="10">
        <v>25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170101170076</v>
      </c>
      <c r="C58" s="10">
        <v>42</v>
      </c>
      <c r="D58" s="10"/>
      <c r="E58" s="10">
        <v>21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170101170079</v>
      </c>
      <c r="C59" s="10">
        <v>34</v>
      </c>
      <c r="D59" s="10"/>
      <c r="E59" s="10">
        <v>28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170101170080</v>
      </c>
      <c r="C60" s="10">
        <v>38</v>
      </c>
      <c r="D60" s="10"/>
      <c r="E60" s="10">
        <v>24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170101170081</v>
      </c>
      <c r="C61" s="10">
        <v>38</v>
      </c>
      <c r="D61" s="10"/>
      <c r="E61" s="10">
        <v>31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170101170082</v>
      </c>
      <c r="C62" s="10">
        <v>32</v>
      </c>
      <c r="D62" s="10"/>
      <c r="E62" s="10">
        <v>28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170101170083</v>
      </c>
      <c r="C63" s="10">
        <v>34</v>
      </c>
      <c r="D63" s="10"/>
      <c r="E63" s="10">
        <v>34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170101170084</v>
      </c>
      <c r="C64" s="10">
        <v>47</v>
      </c>
      <c r="D64" s="10"/>
      <c r="E64" s="10">
        <v>18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170101170085</v>
      </c>
      <c r="C65" s="10">
        <v>36</v>
      </c>
      <c r="D65" s="10"/>
      <c r="E65" s="10">
        <v>39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170101170088</v>
      </c>
      <c r="C66" s="10">
        <v>35</v>
      </c>
      <c r="D66" s="10"/>
      <c r="E66" s="10">
        <v>26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170101170089</v>
      </c>
      <c r="C67" s="10">
        <v>32</v>
      </c>
      <c r="D67" s="10"/>
      <c r="E67" s="10">
        <v>39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170101170090</v>
      </c>
      <c r="C68" s="10">
        <v>37</v>
      </c>
      <c r="D68" s="10"/>
      <c r="E68" s="10">
        <v>35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170101170091</v>
      </c>
      <c r="C69" s="10">
        <v>33</v>
      </c>
      <c r="D69" s="10"/>
      <c r="E69" s="10">
        <v>31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170101170092</v>
      </c>
      <c r="C70" s="10">
        <v>39</v>
      </c>
      <c r="D70" s="10"/>
      <c r="E70" s="10">
        <v>21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170101170094</v>
      </c>
      <c r="C71" s="10">
        <v>37</v>
      </c>
      <c r="D71" s="10"/>
      <c r="E71" s="10">
        <v>23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170101170096</v>
      </c>
      <c r="C72" s="10">
        <v>33</v>
      </c>
      <c r="D72" s="10"/>
      <c r="E72" s="10">
        <v>21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170101170098</v>
      </c>
      <c r="C73" s="10">
        <v>34</v>
      </c>
      <c r="D73" s="10"/>
      <c r="E73" s="10">
        <v>23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170101170099</v>
      </c>
      <c r="C74" s="10">
        <v>42</v>
      </c>
      <c r="D74" s="10"/>
      <c r="E74" s="10">
        <v>18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170101170100</v>
      </c>
      <c r="C75" s="10">
        <v>33</v>
      </c>
      <c r="D75" s="10"/>
      <c r="E75" s="10">
        <v>21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170101170101</v>
      </c>
      <c r="C76" s="10">
        <v>42</v>
      </c>
      <c r="D76" s="10"/>
      <c r="E76" s="10">
        <v>18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170101170102</v>
      </c>
      <c r="C77" s="10">
        <v>22</v>
      </c>
      <c r="D77" s="10"/>
      <c r="E77" s="10">
        <v>17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170101170103</v>
      </c>
      <c r="C78" s="10">
        <v>34</v>
      </c>
      <c r="D78" s="10"/>
      <c r="E78" s="10">
        <v>18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170101170104</v>
      </c>
      <c r="C79" s="10">
        <v>35</v>
      </c>
      <c r="D79" s="10"/>
      <c r="E79" s="10">
        <v>16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170101170105</v>
      </c>
      <c r="C80" s="15">
        <v>46</v>
      </c>
      <c r="D80" s="15"/>
      <c r="E80" s="15">
        <v>18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170101170108</v>
      </c>
      <c r="C81" s="15">
        <v>47</v>
      </c>
      <c r="D81" s="15"/>
      <c r="E81" s="15">
        <v>25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170101171109</v>
      </c>
      <c r="C82" s="10">
        <v>34</v>
      </c>
      <c r="D82" s="10"/>
      <c r="E82" s="10">
        <v>10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82"/>
  <sheetViews>
    <sheetView zoomScale="72" zoomScaleNormal="72" zoomScalePageLayoutView="0" workbookViewId="0" topLeftCell="A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141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142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143</v>
      </c>
      <c r="B5" s="107"/>
      <c r="C5" s="107"/>
      <c r="D5" s="107"/>
      <c r="E5" s="107"/>
      <c r="F5" s="93"/>
      <c r="G5" s="41" t="s">
        <v>32</v>
      </c>
      <c r="H5" s="63">
        <f>$D12</f>
        <v>95.83333333333334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37.5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66.66666666666667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170101170007</v>
      </c>
      <c r="C11" s="10">
        <v>31</v>
      </c>
      <c r="D11" s="10">
        <f>COUNTIF(C11:C82,"&gt;="&amp;D10)</f>
        <v>69</v>
      </c>
      <c r="E11" s="10">
        <v>21</v>
      </c>
      <c r="F11" s="31">
        <f>COUNTIF(E11:E82,"&gt;="&amp;F10)</f>
        <v>27</v>
      </c>
      <c r="G11" s="25" t="s">
        <v>6</v>
      </c>
      <c r="H11" s="42">
        <v>1</v>
      </c>
      <c r="I11" s="42">
        <v>1</v>
      </c>
      <c r="J11" s="42">
        <v>1</v>
      </c>
      <c r="K11" s="42"/>
      <c r="L11" s="42"/>
      <c r="M11" s="42"/>
      <c r="N11" s="42">
        <v>1</v>
      </c>
      <c r="O11" s="42"/>
      <c r="P11" s="42">
        <v>1</v>
      </c>
      <c r="Q11" s="42">
        <v>1</v>
      </c>
      <c r="R11" s="42">
        <v>2</v>
      </c>
      <c r="S11" s="42">
        <v>1</v>
      </c>
      <c r="T11" s="42"/>
      <c r="U11" s="42">
        <v>2</v>
      </c>
      <c r="V11" s="42">
        <v>1</v>
      </c>
      <c r="W11" s="21"/>
    </row>
    <row r="12" spans="1:23" ht="15">
      <c r="A12" s="4">
        <v>2</v>
      </c>
      <c r="B12" s="14">
        <v>170101170011</v>
      </c>
      <c r="C12" s="10">
        <v>36</v>
      </c>
      <c r="D12" s="63">
        <f>(D$11/72)*100</f>
        <v>95.83333333333334</v>
      </c>
      <c r="E12" s="10">
        <v>27</v>
      </c>
      <c r="F12" s="64">
        <f>(F$11/72)*100</f>
        <v>37.5</v>
      </c>
      <c r="G12" s="25" t="s">
        <v>7</v>
      </c>
      <c r="H12" s="42">
        <v>2</v>
      </c>
      <c r="I12" s="42">
        <v>3</v>
      </c>
      <c r="J12" s="42">
        <v>3</v>
      </c>
      <c r="K12" s="42"/>
      <c r="L12" s="42"/>
      <c r="M12" s="42"/>
      <c r="N12" s="42">
        <v>2</v>
      </c>
      <c r="O12" s="42"/>
      <c r="P12" s="42">
        <v>2</v>
      </c>
      <c r="Q12" s="42"/>
      <c r="R12" s="42">
        <v>2</v>
      </c>
      <c r="S12" s="42">
        <v>2</v>
      </c>
      <c r="T12" s="42"/>
      <c r="U12" s="42">
        <v>2</v>
      </c>
      <c r="V12" s="42">
        <v>2</v>
      </c>
      <c r="W12" s="21"/>
    </row>
    <row r="13" spans="1:23" ht="15">
      <c r="A13" s="4">
        <v>3</v>
      </c>
      <c r="B13" s="14">
        <v>170101170013</v>
      </c>
      <c r="C13" s="10">
        <v>36</v>
      </c>
      <c r="D13" s="10"/>
      <c r="E13" s="10">
        <v>35</v>
      </c>
      <c r="F13" s="32"/>
      <c r="G13" s="25" t="s">
        <v>9</v>
      </c>
      <c r="H13" s="116">
        <v>1</v>
      </c>
      <c r="I13" s="116">
        <v>2</v>
      </c>
      <c r="J13" s="42">
        <v>3</v>
      </c>
      <c r="K13" s="42"/>
      <c r="L13" s="42"/>
      <c r="M13" s="42"/>
      <c r="N13" s="42">
        <v>2</v>
      </c>
      <c r="O13" s="42"/>
      <c r="P13" s="42">
        <v>2</v>
      </c>
      <c r="Q13" s="42">
        <v>3</v>
      </c>
      <c r="R13" s="42">
        <v>1</v>
      </c>
      <c r="S13" s="42">
        <v>1</v>
      </c>
      <c r="T13" s="42"/>
      <c r="U13" s="42">
        <v>2</v>
      </c>
      <c r="V13" s="42">
        <v>1</v>
      </c>
      <c r="W13" s="21"/>
    </row>
    <row r="14" spans="1:23" ht="15">
      <c r="A14" s="4">
        <v>4</v>
      </c>
      <c r="B14" s="14">
        <v>170101170014</v>
      </c>
      <c r="C14" s="10">
        <v>37</v>
      </c>
      <c r="D14" s="10"/>
      <c r="E14" s="10">
        <v>33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2</v>
      </c>
      <c r="J14" s="20">
        <f t="shared" si="0"/>
        <v>2.3333333333333335</v>
      </c>
      <c r="K14" s="20"/>
      <c r="L14" s="20"/>
      <c r="M14" s="20"/>
      <c r="N14" s="20">
        <f t="shared" si="0"/>
        <v>1.6666666666666667</v>
      </c>
      <c r="O14" s="20"/>
      <c r="P14" s="20">
        <f t="shared" si="0"/>
        <v>1.6666666666666667</v>
      </c>
      <c r="Q14" s="20">
        <f t="shared" si="0"/>
        <v>2</v>
      </c>
      <c r="R14" s="20">
        <f t="shared" si="0"/>
        <v>1.6666666666666667</v>
      </c>
      <c r="S14" s="20">
        <f t="shared" si="0"/>
        <v>1.3333333333333333</v>
      </c>
      <c r="T14" s="20"/>
      <c r="U14" s="20">
        <f t="shared" si="0"/>
        <v>2</v>
      </c>
      <c r="V14" s="20">
        <f t="shared" si="0"/>
        <v>1.3333333333333333</v>
      </c>
      <c r="W14" s="21"/>
    </row>
    <row r="15" spans="1:23" ht="15">
      <c r="A15" s="4">
        <v>5</v>
      </c>
      <c r="B15" s="14">
        <v>170101170015</v>
      </c>
      <c r="C15" s="10">
        <v>40</v>
      </c>
      <c r="D15" s="10"/>
      <c r="E15" s="10">
        <v>28</v>
      </c>
      <c r="F15" s="32"/>
      <c r="G15" s="51" t="s">
        <v>47</v>
      </c>
      <c r="H15" s="69">
        <f>($H7*H14)/100</f>
        <v>0.8888888888888888</v>
      </c>
      <c r="I15" s="69">
        <f>($H7*I14)/100</f>
        <v>1.3333333333333335</v>
      </c>
      <c r="J15" s="69">
        <f aca="true" t="shared" si="1" ref="J15:V15">($H7*J14)/100</f>
        <v>1.5555555555555558</v>
      </c>
      <c r="K15" s="69"/>
      <c r="L15" s="69"/>
      <c r="M15" s="69"/>
      <c r="N15" s="69">
        <f t="shared" si="1"/>
        <v>1.1111111111111114</v>
      </c>
      <c r="O15" s="69"/>
      <c r="P15" s="69">
        <f t="shared" si="1"/>
        <v>1.1111111111111114</v>
      </c>
      <c r="Q15" s="69">
        <f t="shared" si="1"/>
        <v>1.3333333333333335</v>
      </c>
      <c r="R15" s="69">
        <f t="shared" si="1"/>
        <v>1.1111111111111114</v>
      </c>
      <c r="S15" s="69">
        <f t="shared" si="1"/>
        <v>0.8888888888888888</v>
      </c>
      <c r="T15" s="69"/>
      <c r="U15" s="69">
        <f t="shared" si="1"/>
        <v>1.3333333333333335</v>
      </c>
      <c r="V15" s="69">
        <f t="shared" si="1"/>
        <v>0.8888888888888888</v>
      </c>
      <c r="W15" s="21"/>
    </row>
    <row r="16" spans="1:23" ht="14.25">
      <c r="A16" s="4">
        <v>6</v>
      </c>
      <c r="B16" s="14">
        <v>170101170016</v>
      </c>
      <c r="C16" s="10">
        <v>25</v>
      </c>
      <c r="D16" s="10"/>
      <c r="E16" s="10">
        <v>25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0">
        <v>37</v>
      </c>
      <c r="D17" s="10"/>
      <c r="E17" s="10">
        <v>26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0">
        <v>33</v>
      </c>
      <c r="D18" s="10"/>
      <c r="E18" s="10">
        <v>23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170101170021</v>
      </c>
      <c r="C19" s="10">
        <v>39</v>
      </c>
      <c r="D19" s="10"/>
      <c r="E19" s="10">
        <v>31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170101170023</v>
      </c>
      <c r="C20" s="10">
        <v>34</v>
      </c>
      <c r="D20" s="10"/>
      <c r="E20" s="10">
        <v>21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170101170024</v>
      </c>
      <c r="C21" s="10">
        <v>34</v>
      </c>
      <c r="D21" s="10"/>
      <c r="E21" s="10">
        <v>17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170101170025</v>
      </c>
      <c r="C22" s="10">
        <v>34</v>
      </c>
      <c r="D22" s="10"/>
      <c r="E22" s="10">
        <v>26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170101170027</v>
      </c>
      <c r="C23" s="10">
        <v>38</v>
      </c>
      <c r="D23" s="10"/>
      <c r="E23" s="10">
        <v>34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170101170029</v>
      </c>
      <c r="C24" s="10">
        <v>31</v>
      </c>
      <c r="D24" s="10"/>
      <c r="E24" s="10">
        <v>21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170101170030</v>
      </c>
      <c r="C25" s="15">
        <v>33</v>
      </c>
      <c r="D25" s="15"/>
      <c r="E25" s="15">
        <v>27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170101170031</v>
      </c>
      <c r="C26" s="10">
        <v>34</v>
      </c>
      <c r="D26" s="10"/>
      <c r="E26" s="10">
        <v>25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170101170033</v>
      </c>
      <c r="C27" s="10">
        <v>36</v>
      </c>
      <c r="D27" s="10"/>
      <c r="E27" s="10">
        <v>25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170101170034</v>
      </c>
      <c r="C28" s="10">
        <v>33</v>
      </c>
      <c r="D28" s="10"/>
      <c r="E28" s="10">
        <v>15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170101170035</v>
      </c>
      <c r="C29" s="10">
        <v>34</v>
      </c>
      <c r="D29" s="10"/>
      <c r="E29" s="10">
        <v>31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170101170036</v>
      </c>
      <c r="C30" s="10">
        <v>41</v>
      </c>
      <c r="D30" s="10"/>
      <c r="E30" s="10">
        <v>42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170101170037</v>
      </c>
      <c r="C31" s="10">
        <v>39</v>
      </c>
      <c r="D31" s="10"/>
      <c r="E31" s="10">
        <v>22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170101170038</v>
      </c>
      <c r="C32" s="10">
        <v>34</v>
      </c>
      <c r="D32" s="10"/>
      <c r="E32" s="10">
        <v>24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170101170040</v>
      </c>
      <c r="C33" s="10">
        <v>32</v>
      </c>
      <c r="D33" s="10"/>
      <c r="E33" s="10">
        <v>24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170101170041</v>
      </c>
      <c r="C34" s="10">
        <v>35</v>
      </c>
      <c r="D34" s="10"/>
      <c r="E34" s="10">
        <v>21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170101170046</v>
      </c>
      <c r="C35" s="10">
        <v>33</v>
      </c>
      <c r="D35" s="10"/>
      <c r="E35" s="10">
        <v>25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170101170047</v>
      </c>
      <c r="C36" s="10">
        <v>42</v>
      </c>
      <c r="D36" s="10"/>
      <c r="E36" s="10">
        <v>38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170101170048</v>
      </c>
      <c r="C37" s="10">
        <v>42</v>
      </c>
      <c r="D37" s="10"/>
      <c r="E37" s="10">
        <v>33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170101170049</v>
      </c>
      <c r="C38" s="10">
        <v>45</v>
      </c>
      <c r="D38" s="10"/>
      <c r="E38" s="10">
        <v>32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170101170050</v>
      </c>
      <c r="C39" s="10">
        <v>34</v>
      </c>
      <c r="D39" s="10"/>
      <c r="E39" s="10">
        <v>24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170101170051</v>
      </c>
      <c r="C40" s="10">
        <v>38</v>
      </c>
      <c r="D40" s="10"/>
      <c r="E40" s="10">
        <v>30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170101170054</v>
      </c>
      <c r="C41" s="10">
        <v>33</v>
      </c>
      <c r="D41" s="10"/>
      <c r="E41" s="10">
        <v>20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170101170055</v>
      </c>
      <c r="C42" s="10">
        <v>34</v>
      </c>
      <c r="D42" s="10"/>
      <c r="E42" s="10">
        <v>19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170101170056</v>
      </c>
      <c r="C43" s="10">
        <v>45</v>
      </c>
      <c r="D43" s="10"/>
      <c r="E43" s="10">
        <v>34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170101170057</v>
      </c>
      <c r="C44" s="10">
        <v>33</v>
      </c>
      <c r="D44" s="10"/>
      <c r="E44" s="10">
        <v>26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170101170058</v>
      </c>
      <c r="C45" s="10">
        <v>44</v>
      </c>
      <c r="D45" s="10"/>
      <c r="E45" s="10">
        <v>33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170101170060</v>
      </c>
      <c r="C46" s="10">
        <v>39</v>
      </c>
      <c r="D46" s="10"/>
      <c r="E46" s="10">
        <v>26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170101170061</v>
      </c>
      <c r="C47" s="10">
        <v>41</v>
      </c>
      <c r="D47" s="10"/>
      <c r="E47" s="10">
        <v>30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170101170063</v>
      </c>
      <c r="C48" s="10">
        <v>36</v>
      </c>
      <c r="D48" s="10"/>
      <c r="E48" s="10">
        <v>28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170101170064</v>
      </c>
      <c r="C49" s="10">
        <v>44</v>
      </c>
      <c r="D49" s="10"/>
      <c r="E49" s="10">
        <v>34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170101170066</v>
      </c>
      <c r="C50" s="10">
        <v>37</v>
      </c>
      <c r="D50" s="10"/>
      <c r="E50" s="10">
        <v>23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170101170067</v>
      </c>
      <c r="C51" s="10">
        <v>34</v>
      </c>
      <c r="D51" s="10"/>
      <c r="E51" s="10">
        <v>30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170101170068</v>
      </c>
      <c r="C52" s="15">
        <v>37</v>
      </c>
      <c r="D52" s="15"/>
      <c r="E52" s="15">
        <v>28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170101170069</v>
      </c>
      <c r="C53" s="15">
        <v>31</v>
      </c>
      <c r="D53" s="15"/>
      <c r="E53" s="15">
        <v>23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170101170071</v>
      </c>
      <c r="C54" s="10">
        <v>34</v>
      </c>
      <c r="D54" s="10"/>
      <c r="E54" s="10">
        <v>23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170101170072</v>
      </c>
      <c r="C55" s="10">
        <v>41</v>
      </c>
      <c r="D55" s="10"/>
      <c r="E55" s="10">
        <v>34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170101170073</v>
      </c>
      <c r="C56" s="10">
        <v>33</v>
      </c>
      <c r="D56" s="10"/>
      <c r="E56" s="10">
        <v>25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170101170074</v>
      </c>
      <c r="C57" s="10">
        <v>35</v>
      </c>
      <c r="D57" s="10"/>
      <c r="E57" s="10">
        <v>25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170101170076</v>
      </c>
      <c r="C58" s="10">
        <v>34</v>
      </c>
      <c r="D58" s="10"/>
      <c r="E58" s="10">
        <v>21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170101170079</v>
      </c>
      <c r="C59" s="10">
        <v>36</v>
      </c>
      <c r="D59" s="10"/>
      <c r="E59" s="10">
        <v>28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170101170080</v>
      </c>
      <c r="C60" s="10">
        <v>35</v>
      </c>
      <c r="D60" s="10"/>
      <c r="E60" s="10">
        <v>24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170101170081</v>
      </c>
      <c r="C61" s="10">
        <v>33</v>
      </c>
      <c r="D61" s="10"/>
      <c r="E61" s="10">
        <v>31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170101170082</v>
      </c>
      <c r="C62" s="10">
        <v>39</v>
      </c>
      <c r="D62" s="10"/>
      <c r="E62" s="10">
        <v>28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170101170083</v>
      </c>
      <c r="C63" s="10">
        <v>41</v>
      </c>
      <c r="D63" s="10"/>
      <c r="E63" s="10">
        <v>34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170101170084</v>
      </c>
      <c r="C64" s="10">
        <v>36</v>
      </c>
      <c r="D64" s="10"/>
      <c r="E64" s="10">
        <v>18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170101170085</v>
      </c>
      <c r="C65" s="10">
        <v>39</v>
      </c>
      <c r="D65" s="10"/>
      <c r="E65" s="10">
        <v>39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170101170088</v>
      </c>
      <c r="C66" s="10">
        <v>36</v>
      </c>
      <c r="D66" s="10"/>
      <c r="E66" s="10">
        <v>26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170101170089</v>
      </c>
      <c r="C67" s="10">
        <v>37</v>
      </c>
      <c r="D67" s="10"/>
      <c r="E67" s="10">
        <v>39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170101170090</v>
      </c>
      <c r="C68" s="10">
        <v>39</v>
      </c>
      <c r="D68" s="10"/>
      <c r="E68" s="10">
        <v>35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170101170091</v>
      </c>
      <c r="C69" s="10">
        <v>34</v>
      </c>
      <c r="D69" s="10"/>
      <c r="E69" s="10">
        <v>31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170101170092</v>
      </c>
      <c r="C70" s="10">
        <v>35</v>
      </c>
      <c r="D70" s="10"/>
      <c r="E70" s="10">
        <v>21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170101170094</v>
      </c>
      <c r="C71" s="10">
        <v>32</v>
      </c>
      <c r="D71" s="10"/>
      <c r="E71" s="10">
        <v>23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170101170096</v>
      </c>
      <c r="C72" s="10">
        <v>31</v>
      </c>
      <c r="D72" s="10"/>
      <c r="E72" s="10">
        <v>21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170101170098</v>
      </c>
      <c r="C73" s="10">
        <v>29</v>
      </c>
      <c r="D73" s="10"/>
      <c r="E73" s="10">
        <v>23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170101170099</v>
      </c>
      <c r="C74" s="10">
        <v>34</v>
      </c>
      <c r="D74" s="10"/>
      <c r="E74" s="10">
        <v>18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170101170100</v>
      </c>
      <c r="C75" s="10">
        <v>30</v>
      </c>
      <c r="D75" s="10"/>
      <c r="E75" s="10">
        <v>21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170101170101</v>
      </c>
      <c r="C76" s="10">
        <v>32</v>
      </c>
      <c r="D76" s="10"/>
      <c r="E76" s="10">
        <v>18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170101170102</v>
      </c>
      <c r="C77" s="10">
        <v>32</v>
      </c>
      <c r="D77" s="10"/>
      <c r="E77" s="10">
        <v>17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170101170103</v>
      </c>
      <c r="C78" s="10">
        <v>31</v>
      </c>
      <c r="D78" s="10"/>
      <c r="E78" s="10">
        <v>18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170101170104</v>
      </c>
      <c r="C79" s="10">
        <v>33</v>
      </c>
      <c r="D79" s="10"/>
      <c r="E79" s="10">
        <v>16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170101170105</v>
      </c>
      <c r="C80" s="15">
        <v>30</v>
      </c>
      <c r="D80" s="15"/>
      <c r="E80" s="15">
        <v>18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>
        <v>170101170108</v>
      </c>
      <c r="C81" s="15">
        <v>25</v>
      </c>
      <c r="D81" s="15"/>
      <c r="E81" s="15">
        <v>25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>
        <v>170101171109</v>
      </c>
      <c r="C82" s="10">
        <v>26</v>
      </c>
      <c r="D82" s="10"/>
      <c r="E82" s="10">
        <v>10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82"/>
  <sheetViews>
    <sheetView zoomScale="60" zoomScaleNormal="60" zoomScalePageLayoutView="0" workbookViewId="0" topLeftCell="A1">
      <selection activeCell="H15" sqref="H15:U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144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145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146</v>
      </c>
      <c r="B5" s="107"/>
      <c r="C5" s="107"/>
      <c r="D5" s="107"/>
      <c r="E5" s="107"/>
      <c r="F5" s="93"/>
      <c r="G5" s="41" t="s">
        <v>32</v>
      </c>
      <c r="H5" s="63">
        <f>$D12</f>
        <v>93.05555555555556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34.72222222222222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63.888888888888886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170101170007</v>
      </c>
      <c r="C11" s="10">
        <v>31</v>
      </c>
      <c r="D11" s="10">
        <f>COUNTIF(C11:C82,"&gt;="&amp;D10)</f>
        <v>67</v>
      </c>
      <c r="E11" s="10">
        <v>20</v>
      </c>
      <c r="F11" s="31">
        <f>COUNTIF(E11:E82,"&gt;="&amp;F10)</f>
        <v>25</v>
      </c>
      <c r="G11" s="25" t="s">
        <v>6</v>
      </c>
      <c r="H11" s="42">
        <v>1</v>
      </c>
      <c r="I11" s="42">
        <v>1</v>
      </c>
      <c r="J11" s="42">
        <v>1</v>
      </c>
      <c r="K11" s="42">
        <v>1</v>
      </c>
      <c r="L11" s="42"/>
      <c r="M11" s="42"/>
      <c r="N11" s="42"/>
      <c r="O11" s="42"/>
      <c r="P11" s="42"/>
      <c r="Q11" s="42">
        <v>1</v>
      </c>
      <c r="R11" s="42">
        <v>2</v>
      </c>
      <c r="S11" s="42">
        <v>1</v>
      </c>
      <c r="T11" s="42">
        <v>2</v>
      </c>
      <c r="U11" s="42">
        <v>2</v>
      </c>
      <c r="V11" s="42"/>
      <c r="W11" s="21"/>
    </row>
    <row r="12" spans="1:23" ht="15">
      <c r="A12" s="4">
        <v>2</v>
      </c>
      <c r="B12" s="14">
        <v>170101170011</v>
      </c>
      <c r="C12" s="10">
        <v>31</v>
      </c>
      <c r="D12" s="63">
        <f>(D$11/72)*100</f>
        <v>93.05555555555556</v>
      </c>
      <c r="E12" s="10">
        <v>19</v>
      </c>
      <c r="F12" s="64">
        <f>(F$11/72)*100</f>
        <v>34.72222222222222</v>
      </c>
      <c r="G12" s="25" t="s">
        <v>7</v>
      </c>
      <c r="H12" s="42">
        <v>2</v>
      </c>
      <c r="I12" s="42">
        <v>1</v>
      </c>
      <c r="J12" s="42">
        <v>1</v>
      </c>
      <c r="K12" s="42">
        <v>1</v>
      </c>
      <c r="L12" s="42"/>
      <c r="M12" s="42"/>
      <c r="N12" s="42"/>
      <c r="O12" s="42"/>
      <c r="P12" s="42"/>
      <c r="Q12" s="42">
        <v>1</v>
      </c>
      <c r="R12" s="42">
        <v>2</v>
      </c>
      <c r="S12" s="42">
        <v>2</v>
      </c>
      <c r="T12" s="42">
        <v>1</v>
      </c>
      <c r="U12" s="42">
        <v>2</v>
      </c>
      <c r="V12" s="42"/>
      <c r="W12" s="21"/>
    </row>
    <row r="13" spans="1:23" ht="15">
      <c r="A13" s="4">
        <v>3</v>
      </c>
      <c r="B13" s="14">
        <v>170101170013</v>
      </c>
      <c r="C13" s="10">
        <v>36</v>
      </c>
      <c r="D13" s="10"/>
      <c r="E13" s="10">
        <v>18</v>
      </c>
      <c r="F13" s="32"/>
      <c r="G13" s="25" t="s">
        <v>9</v>
      </c>
      <c r="H13" s="116">
        <v>1</v>
      </c>
      <c r="I13" s="116">
        <v>2</v>
      </c>
      <c r="J13" s="42">
        <v>3</v>
      </c>
      <c r="K13" s="42">
        <v>1</v>
      </c>
      <c r="L13" s="42"/>
      <c r="M13" s="42"/>
      <c r="N13" s="42"/>
      <c r="O13" s="42"/>
      <c r="P13" s="42"/>
      <c r="Q13" s="42">
        <v>2</v>
      </c>
      <c r="R13" s="42">
        <v>1</v>
      </c>
      <c r="S13" s="42">
        <v>1</v>
      </c>
      <c r="T13" s="42"/>
      <c r="U13" s="42">
        <v>2</v>
      </c>
      <c r="V13" s="42"/>
      <c r="W13" s="21"/>
    </row>
    <row r="14" spans="1:23" ht="15">
      <c r="A14" s="4">
        <v>4</v>
      </c>
      <c r="B14" s="14">
        <v>170101170014</v>
      </c>
      <c r="C14" s="10">
        <v>30</v>
      </c>
      <c r="D14" s="10"/>
      <c r="E14" s="10">
        <v>20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1.3333333333333333</v>
      </c>
      <c r="J14" s="20">
        <f t="shared" si="0"/>
        <v>1.6666666666666667</v>
      </c>
      <c r="K14" s="20">
        <f t="shared" si="0"/>
        <v>1</v>
      </c>
      <c r="L14" s="20"/>
      <c r="M14" s="20"/>
      <c r="N14" s="20"/>
      <c r="O14" s="20"/>
      <c r="P14" s="20"/>
      <c r="Q14" s="20">
        <f t="shared" si="0"/>
        <v>1.3333333333333333</v>
      </c>
      <c r="R14" s="20">
        <f t="shared" si="0"/>
        <v>1.6666666666666667</v>
      </c>
      <c r="S14" s="20">
        <f t="shared" si="0"/>
        <v>1.3333333333333333</v>
      </c>
      <c r="T14" s="20">
        <f t="shared" si="0"/>
        <v>1.5</v>
      </c>
      <c r="U14" s="20">
        <f t="shared" si="0"/>
        <v>2</v>
      </c>
      <c r="V14" s="20"/>
      <c r="W14" s="21"/>
    </row>
    <row r="15" spans="1:23" ht="15">
      <c r="A15" s="4">
        <v>5</v>
      </c>
      <c r="B15" s="14">
        <v>170101170015</v>
      </c>
      <c r="C15" s="10">
        <v>33</v>
      </c>
      <c r="D15" s="10"/>
      <c r="E15" s="10">
        <v>20</v>
      </c>
      <c r="F15" s="32"/>
      <c r="G15" s="51" t="s">
        <v>47</v>
      </c>
      <c r="H15" s="69">
        <f>($H7*H14)/100</f>
        <v>0.8518518518518517</v>
      </c>
      <c r="I15" s="69">
        <f>($H7*I14)/100</f>
        <v>0.8518518518518517</v>
      </c>
      <c r="J15" s="69">
        <f aca="true" t="shared" si="1" ref="J15:V15">($H7*J14)/100</f>
        <v>1.0648148148148149</v>
      </c>
      <c r="K15" s="69">
        <f t="shared" si="1"/>
        <v>0.6388888888888888</v>
      </c>
      <c r="L15" s="69"/>
      <c r="M15" s="69"/>
      <c r="N15" s="69"/>
      <c r="O15" s="69"/>
      <c r="P15" s="69"/>
      <c r="Q15" s="69">
        <f t="shared" si="1"/>
        <v>0.8518518518518517</v>
      </c>
      <c r="R15" s="69">
        <f t="shared" si="1"/>
        <v>1.0648148148148149</v>
      </c>
      <c r="S15" s="69">
        <f t="shared" si="1"/>
        <v>0.8518518518518517</v>
      </c>
      <c r="T15" s="69">
        <f t="shared" si="1"/>
        <v>0.9583333333333333</v>
      </c>
      <c r="U15" s="69">
        <f t="shared" si="1"/>
        <v>1.2777777777777777</v>
      </c>
      <c r="V15" s="69"/>
      <c r="W15" s="21"/>
    </row>
    <row r="16" spans="1:23" ht="14.25">
      <c r="A16" s="4">
        <v>6</v>
      </c>
      <c r="B16" s="14">
        <v>170101170016</v>
      </c>
      <c r="C16" s="10">
        <v>28</v>
      </c>
      <c r="D16" s="10"/>
      <c r="E16" s="10">
        <v>22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0">
        <v>33</v>
      </c>
      <c r="D17" s="10"/>
      <c r="E17" s="10">
        <v>20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0">
        <v>30</v>
      </c>
      <c r="D18" s="10"/>
      <c r="E18" s="10">
        <v>20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170101170021</v>
      </c>
      <c r="C19" s="10">
        <v>31</v>
      </c>
      <c r="D19" s="10"/>
      <c r="E19" s="10">
        <v>19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170101170023</v>
      </c>
      <c r="C20" s="10">
        <v>30</v>
      </c>
      <c r="D20" s="10"/>
      <c r="E20" s="10">
        <v>15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170101170024</v>
      </c>
      <c r="C21" s="10">
        <v>31</v>
      </c>
      <c r="D21" s="10"/>
      <c r="E21" s="10">
        <v>13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170101170025</v>
      </c>
      <c r="C22" s="10">
        <v>31</v>
      </c>
      <c r="D22" s="10"/>
      <c r="E22" s="10">
        <v>13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170101170027</v>
      </c>
      <c r="C23" s="10">
        <v>26</v>
      </c>
      <c r="D23" s="10"/>
      <c r="E23" s="10">
        <v>15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170101170029</v>
      </c>
      <c r="C24" s="10">
        <v>25</v>
      </c>
      <c r="D24" s="10"/>
      <c r="E24" s="10">
        <v>25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170101170030</v>
      </c>
      <c r="C25" s="15">
        <v>25</v>
      </c>
      <c r="D25" s="15"/>
      <c r="E25" s="15">
        <v>25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170101170031</v>
      </c>
      <c r="C26" s="10">
        <v>33</v>
      </c>
      <c r="D26" s="10"/>
      <c r="E26" s="10">
        <v>20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170101170033</v>
      </c>
      <c r="C27" s="10">
        <v>40</v>
      </c>
      <c r="D27" s="10"/>
      <c r="E27" s="10">
        <v>24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170101170034</v>
      </c>
      <c r="C28" s="10">
        <v>44</v>
      </c>
      <c r="D28" s="10"/>
      <c r="E28" s="10">
        <v>35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170101170035</v>
      </c>
      <c r="C29" s="10">
        <v>25</v>
      </c>
      <c r="D29" s="10"/>
      <c r="E29" s="10">
        <v>13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170101170036</v>
      </c>
      <c r="C30" s="10">
        <v>41</v>
      </c>
      <c r="D30" s="10"/>
      <c r="E30" s="10">
        <v>21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170101170037</v>
      </c>
      <c r="C31" s="10">
        <v>47</v>
      </c>
      <c r="D31" s="10"/>
      <c r="E31" s="10">
        <v>32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170101170038</v>
      </c>
      <c r="C32" s="10">
        <v>25</v>
      </c>
      <c r="D32" s="10"/>
      <c r="E32" s="10">
        <v>25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170101170040</v>
      </c>
      <c r="C33" s="10">
        <v>36</v>
      </c>
      <c r="D33" s="10"/>
      <c r="E33" s="10">
        <v>30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170101170041</v>
      </c>
      <c r="C34" s="10">
        <v>31</v>
      </c>
      <c r="D34" s="10"/>
      <c r="E34" s="10">
        <v>23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170101170046</v>
      </c>
      <c r="C35" s="10">
        <v>44</v>
      </c>
      <c r="D35" s="10"/>
      <c r="E35" s="10">
        <v>32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170101170047</v>
      </c>
      <c r="C36" s="10">
        <v>31</v>
      </c>
      <c r="D36" s="10"/>
      <c r="E36" s="10">
        <v>12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170101170048</v>
      </c>
      <c r="C37" s="10">
        <v>33</v>
      </c>
      <c r="D37" s="10"/>
      <c r="E37" s="10">
        <v>19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170101170049</v>
      </c>
      <c r="C38" s="10">
        <v>30</v>
      </c>
      <c r="D38" s="10"/>
      <c r="E38" s="10">
        <v>13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170101170050</v>
      </c>
      <c r="C39" s="10">
        <v>35</v>
      </c>
      <c r="D39" s="10"/>
      <c r="E39" s="10">
        <v>28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170101170051</v>
      </c>
      <c r="C40" s="10">
        <v>43</v>
      </c>
      <c r="D40" s="10"/>
      <c r="E40" s="10">
        <v>29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170101170054</v>
      </c>
      <c r="C41" s="10">
        <v>30</v>
      </c>
      <c r="D41" s="10"/>
      <c r="E41" s="10">
        <v>13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170101170055</v>
      </c>
      <c r="C42" s="10">
        <v>38</v>
      </c>
      <c r="D42" s="10"/>
      <c r="E42" s="10">
        <v>29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170101170056</v>
      </c>
      <c r="C43" s="10">
        <v>33</v>
      </c>
      <c r="D43" s="10"/>
      <c r="E43" s="10">
        <v>26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170101170057</v>
      </c>
      <c r="C44" s="10">
        <v>29</v>
      </c>
      <c r="D44" s="10"/>
      <c r="E44" s="10">
        <v>26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170101170058</v>
      </c>
      <c r="C45" s="10">
        <v>31</v>
      </c>
      <c r="D45" s="10"/>
      <c r="E45" s="10">
        <v>13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170101170060</v>
      </c>
      <c r="C46" s="10">
        <v>32</v>
      </c>
      <c r="D46" s="10"/>
      <c r="E46" s="10">
        <v>22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170101170061</v>
      </c>
      <c r="C47" s="10">
        <v>43</v>
      </c>
      <c r="D47" s="10"/>
      <c r="E47" s="10">
        <v>30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170101170063</v>
      </c>
      <c r="C48" s="10">
        <v>33</v>
      </c>
      <c r="D48" s="10"/>
      <c r="E48" s="10">
        <v>27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170101170064</v>
      </c>
      <c r="C49" s="10">
        <v>30</v>
      </c>
      <c r="D49" s="10"/>
      <c r="E49" s="10">
        <v>21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170101170066</v>
      </c>
      <c r="C50" s="10">
        <v>30</v>
      </c>
      <c r="D50" s="10"/>
      <c r="E50" s="10">
        <v>21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170101170067</v>
      </c>
      <c r="C51" s="10">
        <v>30</v>
      </c>
      <c r="D51" s="10"/>
      <c r="E51" s="10">
        <v>28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170101170068</v>
      </c>
      <c r="C52" s="15">
        <v>46</v>
      </c>
      <c r="D52" s="15"/>
      <c r="E52" s="15">
        <v>38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170101170069</v>
      </c>
      <c r="C53" s="15">
        <v>46</v>
      </c>
      <c r="D53" s="15"/>
      <c r="E53" s="15">
        <v>33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170101170071</v>
      </c>
      <c r="C54" s="10">
        <v>45</v>
      </c>
      <c r="D54" s="10"/>
      <c r="E54" s="10">
        <v>36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170101170072</v>
      </c>
      <c r="C55" s="10">
        <v>31</v>
      </c>
      <c r="D55" s="10"/>
      <c r="E55" s="10">
        <v>25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170101170073</v>
      </c>
      <c r="C56" s="10">
        <v>43</v>
      </c>
      <c r="D56" s="10"/>
      <c r="E56" s="10">
        <v>28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170101170074</v>
      </c>
      <c r="C57" s="10">
        <v>34</v>
      </c>
      <c r="D57" s="10"/>
      <c r="E57" s="10">
        <v>28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170101170076</v>
      </c>
      <c r="C58" s="10">
        <v>33</v>
      </c>
      <c r="D58" s="10"/>
      <c r="E58" s="10">
        <v>28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170101170079</v>
      </c>
      <c r="C59" s="10">
        <v>48</v>
      </c>
      <c r="D59" s="10"/>
      <c r="E59" s="10">
        <v>30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170101170080</v>
      </c>
      <c r="C60" s="10">
        <v>36</v>
      </c>
      <c r="D60" s="10"/>
      <c r="E60" s="10">
        <v>22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170101170081</v>
      </c>
      <c r="C61" s="10">
        <v>36</v>
      </c>
      <c r="D61" s="10"/>
      <c r="E61" s="10">
        <v>26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170101170082</v>
      </c>
      <c r="C62" s="10">
        <v>37</v>
      </c>
      <c r="D62" s="10"/>
      <c r="E62" s="10">
        <v>27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170101170083</v>
      </c>
      <c r="C63" s="10">
        <v>33</v>
      </c>
      <c r="D63" s="10"/>
      <c r="E63" s="10">
        <v>25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170101170084</v>
      </c>
      <c r="C64" s="10">
        <v>37</v>
      </c>
      <c r="D64" s="10"/>
      <c r="E64" s="10">
        <v>26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170101170085</v>
      </c>
      <c r="C65" s="10">
        <v>46</v>
      </c>
      <c r="D65" s="10"/>
      <c r="E65" s="10">
        <v>34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170101170088</v>
      </c>
      <c r="C66" s="10">
        <v>33</v>
      </c>
      <c r="D66" s="10"/>
      <c r="E66" s="10">
        <v>23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170101170089</v>
      </c>
      <c r="C67" s="10">
        <v>39</v>
      </c>
      <c r="D67" s="10"/>
      <c r="E67" s="10">
        <v>36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170101170090</v>
      </c>
      <c r="C68" s="10">
        <v>38</v>
      </c>
      <c r="D68" s="10"/>
      <c r="E68" s="10">
        <v>34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170101170091</v>
      </c>
      <c r="C69" s="10">
        <v>47</v>
      </c>
      <c r="D69" s="10"/>
      <c r="E69" s="10">
        <v>34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170101170092</v>
      </c>
      <c r="C70" s="10">
        <v>35</v>
      </c>
      <c r="D70" s="10"/>
      <c r="E70" s="10">
        <v>27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170101170094</v>
      </c>
      <c r="C71" s="10">
        <v>32</v>
      </c>
      <c r="D71" s="10"/>
      <c r="E71" s="10">
        <v>21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170101170096</v>
      </c>
      <c r="C72" s="10">
        <v>31</v>
      </c>
      <c r="D72" s="10"/>
      <c r="E72" s="10">
        <v>21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170101170098</v>
      </c>
      <c r="C73" s="10">
        <v>34</v>
      </c>
      <c r="D73" s="10"/>
      <c r="E73" s="10">
        <v>28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170101170099</v>
      </c>
      <c r="C74" s="10">
        <v>31</v>
      </c>
      <c r="D74" s="10"/>
      <c r="E74" s="10">
        <v>20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170101170100</v>
      </c>
      <c r="C75" s="10">
        <v>39</v>
      </c>
      <c r="D75" s="10"/>
      <c r="E75" s="10">
        <v>32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170101170101</v>
      </c>
      <c r="C76" s="10">
        <v>31</v>
      </c>
      <c r="D76" s="10"/>
      <c r="E76" s="10">
        <v>26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170101170102</v>
      </c>
      <c r="C77" s="10">
        <v>41</v>
      </c>
      <c r="D77" s="10"/>
      <c r="E77" s="10">
        <v>30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170101170103</v>
      </c>
      <c r="C78" s="10">
        <v>32</v>
      </c>
      <c r="D78" s="10"/>
      <c r="E78" s="10">
        <v>19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170101170104</v>
      </c>
      <c r="C79" s="10">
        <v>39</v>
      </c>
      <c r="D79" s="10"/>
      <c r="E79" s="10">
        <v>27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170101170105</v>
      </c>
      <c r="C80" s="15">
        <v>41</v>
      </c>
      <c r="D80" s="15"/>
      <c r="E80" s="15">
        <v>34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>
        <v>170101170108</v>
      </c>
      <c r="C81" s="15">
        <v>46</v>
      </c>
      <c r="D81" s="15"/>
      <c r="E81" s="15">
        <v>38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>
        <v>170101171109</v>
      </c>
      <c r="C82" s="10">
        <v>32</v>
      </c>
      <c r="D82" s="10"/>
      <c r="E82" s="10">
        <v>26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82"/>
  <sheetViews>
    <sheetView zoomScale="71" zoomScaleNormal="71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147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148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149</v>
      </c>
      <c r="B5" s="107"/>
      <c r="C5" s="107"/>
      <c r="D5" s="107"/>
      <c r="E5" s="107"/>
      <c r="F5" s="93"/>
      <c r="G5" s="41" t="s">
        <v>32</v>
      </c>
      <c r="H5" s="63">
        <f>$D12</f>
        <v>91.66666666666666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94.44444444444444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93.05555555555554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170101170007</v>
      </c>
      <c r="C11" s="10">
        <v>25</v>
      </c>
      <c r="D11" s="10">
        <f>COUNTIF(C11:C82,"&gt;="&amp;D10)</f>
        <v>66</v>
      </c>
      <c r="E11" s="10">
        <v>13</v>
      </c>
      <c r="F11" s="31">
        <f>COUNTIF(E11:E82,"&gt;="&amp;F10)</f>
        <v>68</v>
      </c>
      <c r="G11" s="25" t="s">
        <v>6</v>
      </c>
      <c r="H11" s="42">
        <v>1</v>
      </c>
      <c r="I11" s="42">
        <v>1</v>
      </c>
      <c r="J11" s="42">
        <v>1</v>
      </c>
      <c r="K11" s="42"/>
      <c r="L11" s="42"/>
      <c r="M11" s="42">
        <v>2</v>
      </c>
      <c r="N11" s="42">
        <v>1</v>
      </c>
      <c r="O11" s="42"/>
      <c r="P11" s="42">
        <v>1</v>
      </c>
      <c r="Q11" s="42"/>
      <c r="R11" s="42"/>
      <c r="S11" s="42">
        <v>1</v>
      </c>
      <c r="T11" s="42"/>
      <c r="U11" s="42">
        <v>2</v>
      </c>
      <c r="V11" s="42">
        <v>1</v>
      </c>
      <c r="W11" s="21"/>
    </row>
    <row r="12" spans="1:23" ht="15">
      <c r="A12" s="4">
        <v>2</v>
      </c>
      <c r="B12" s="14">
        <v>170101170011</v>
      </c>
      <c r="C12" s="10">
        <v>26</v>
      </c>
      <c r="D12" s="63">
        <f>(D$11/72)*100</f>
        <v>91.66666666666666</v>
      </c>
      <c r="E12" s="10">
        <v>13</v>
      </c>
      <c r="F12" s="64">
        <f>(F$11/72)*100</f>
        <v>94.44444444444444</v>
      </c>
      <c r="G12" s="25" t="s">
        <v>7</v>
      </c>
      <c r="H12" s="42">
        <v>2</v>
      </c>
      <c r="I12" s="42">
        <v>1</v>
      </c>
      <c r="J12" s="42">
        <v>1</v>
      </c>
      <c r="K12" s="42"/>
      <c r="L12" s="42"/>
      <c r="M12" s="42">
        <v>2</v>
      </c>
      <c r="N12" s="42">
        <v>2</v>
      </c>
      <c r="O12" s="42">
        <v>2</v>
      </c>
      <c r="P12" s="42">
        <v>2</v>
      </c>
      <c r="Q12" s="42"/>
      <c r="R12" s="42"/>
      <c r="S12" s="42">
        <v>2</v>
      </c>
      <c r="T12" s="42"/>
      <c r="U12" s="42">
        <v>2</v>
      </c>
      <c r="V12" s="42">
        <v>2</v>
      </c>
      <c r="W12" s="21"/>
    </row>
    <row r="13" spans="1:23" ht="15">
      <c r="A13" s="4">
        <v>3</v>
      </c>
      <c r="B13" s="14">
        <v>170101170013</v>
      </c>
      <c r="C13" s="10">
        <v>29</v>
      </c>
      <c r="D13" s="10"/>
      <c r="E13" s="10">
        <v>37</v>
      </c>
      <c r="F13" s="32"/>
      <c r="G13" s="25" t="s">
        <v>9</v>
      </c>
      <c r="H13" s="116">
        <v>1</v>
      </c>
      <c r="I13" s="116">
        <v>2</v>
      </c>
      <c r="J13" s="42">
        <v>1</v>
      </c>
      <c r="K13" s="42"/>
      <c r="L13" s="42"/>
      <c r="M13" s="42">
        <v>1</v>
      </c>
      <c r="N13" s="42">
        <v>1</v>
      </c>
      <c r="O13" s="42">
        <v>1</v>
      </c>
      <c r="P13" s="42">
        <v>2</v>
      </c>
      <c r="Q13" s="42"/>
      <c r="R13" s="42"/>
      <c r="S13" s="42">
        <v>1</v>
      </c>
      <c r="T13" s="42"/>
      <c r="U13" s="42">
        <v>2</v>
      </c>
      <c r="V13" s="42">
        <v>1</v>
      </c>
      <c r="W13" s="21"/>
    </row>
    <row r="14" spans="1:23" ht="15">
      <c r="A14" s="4">
        <v>4</v>
      </c>
      <c r="B14" s="14">
        <v>170101170014</v>
      </c>
      <c r="C14" s="10">
        <v>39</v>
      </c>
      <c r="D14" s="10"/>
      <c r="E14" s="10">
        <v>41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1.3333333333333333</v>
      </c>
      <c r="J14" s="20">
        <f t="shared" si="0"/>
        <v>1</v>
      </c>
      <c r="K14" s="20"/>
      <c r="L14" s="20"/>
      <c r="M14" s="20">
        <f t="shared" si="0"/>
        <v>1.6666666666666667</v>
      </c>
      <c r="N14" s="20">
        <f t="shared" si="0"/>
        <v>1.3333333333333333</v>
      </c>
      <c r="O14" s="20">
        <f t="shared" si="0"/>
        <v>1.5</v>
      </c>
      <c r="P14" s="20">
        <f t="shared" si="0"/>
        <v>1.6666666666666667</v>
      </c>
      <c r="Q14" s="20"/>
      <c r="R14" s="20"/>
      <c r="S14" s="20">
        <f t="shared" si="0"/>
        <v>1.3333333333333333</v>
      </c>
      <c r="T14" s="20"/>
      <c r="U14" s="20">
        <f t="shared" si="0"/>
        <v>2</v>
      </c>
      <c r="V14" s="20">
        <f t="shared" si="0"/>
        <v>1.3333333333333333</v>
      </c>
      <c r="W14" s="21"/>
    </row>
    <row r="15" spans="1:23" ht="15">
      <c r="A15" s="4">
        <v>5</v>
      </c>
      <c r="B15" s="14">
        <v>170101170015</v>
      </c>
      <c r="C15" s="10">
        <v>39</v>
      </c>
      <c r="D15" s="10"/>
      <c r="E15" s="10">
        <v>38</v>
      </c>
      <c r="F15" s="32"/>
      <c r="G15" s="51" t="s">
        <v>47</v>
      </c>
      <c r="H15" s="69">
        <f>($H7*H14)/100</f>
        <v>1.2407407407407405</v>
      </c>
      <c r="I15" s="69">
        <f>($H7*I14)/100</f>
        <v>1.2407407407407405</v>
      </c>
      <c r="J15" s="69">
        <f aca="true" t="shared" si="1" ref="J15:V15">($H7*J14)/100</f>
        <v>0.9305555555555555</v>
      </c>
      <c r="K15" s="69"/>
      <c r="L15" s="69"/>
      <c r="M15" s="69">
        <f t="shared" si="1"/>
        <v>1.5509259259259258</v>
      </c>
      <c r="N15" s="69">
        <f t="shared" si="1"/>
        <v>1.2407407407407405</v>
      </c>
      <c r="O15" s="69">
        <f t="shared" si="1"/>
        <v>1.395833333333333</v>
      </c>
      <c r="P15" s="69">
        <f t="shared" si="1"/>
        <v>1.5509259259259258</v>
      </c>
      <c r="Q15" s="69"/>
      <c r="R15" s="69"/>
      <c r="S15" s="69">
        <f t="shared" si="1"/>
        <v>1.2407407407407405</v>
      </c>
      <c r="T15" s="69"/>
      <c r="U15" s="69">
        <f t="shared" si="1"/>
        <v>1.861111111111111</v>
      </c>
      <c r="V15" s="69">
        <f t="shared" si="1"/>
        <v>1.2407407407407405</v>
      </c>
      <c r="W15" s="21"/>
    </row>
    <row r="16" spans="1:23" ht="14.25">
      <c r="A16" s="4">
        <v>6</v>
      </c>
      <c r="B16" s="14">
        <v>170101170016</v>
      </c>
      <c r="C16" s="10">
        <v>29</v>
      </c>
      <c r="D16" s="10"/>
      <c r="E16" s="10">
        <v>36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0">
        <v>42</v>
      </c>
      <c r="D17" s="10"/>
      <c r="E17" s="10">
        <v>41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0">
        <v>38</v>
      </c>
      <c r="D18" s="10"/>
      <c r="E18" s="10">
        <v>40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170101170021</v>
      </c>
      <c r="C19" s="10">
        <v>22</v>
      </c>
      <c r="D19" s="10"/>
      <c r="E19" s="10">
        <v>25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170101170023</v>
      </c>
      <c r="C20" s="10">
        <v>36</v>
      </c>
      <c r="D20" s="10"/>
      <c r="E20" s="10">
        <v>38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170101170024</v>
      </c>
      <c r="C21" s="10">
        <v>31</v>
      </c>
      <c r="D21" s="10"/>
      <c r="E21" s="10">
        <v>39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170101170025</v>
      </c>
      <c r="C22" s="10">
        <v>33</v>
      </c>
      <c r="D22" s="10"/>
      <c r="E22" s="10">
        <v>39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170101170027</v>
      </c>
      <c r="C23" s="10">
        <v>28</v>
      </c>
      <c r="D23" s="10"/>
      <c r="E23" s="10">
        <v>36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170101170029</v>
      </c>
      <c r="C24" s="10">
        <v>33</v>
      </c>
      <c r="D24" s="10"/>
      <c r="E24" s="10">
        <v>36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170101170030</v>
      </c>
      <c r="C25" s="15">
        <v>32</v>
      </c>
      <c r="D25" s="15"/>
      <c r="E25" s="15">
        <v>39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170101170031</v>
      </c>
      <c r="C26" s="10">
        <v>37</v>
      </c>
      <c r="D26" s="10"/>
      <c r="E26" s="10">
        <v>41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170101170033</v>
      </c>
      <c r="C27" s="10">
        <v>40</v>
      </c>
      <c r="D27" s="10"/>
      <c r="E27" s="10">
        <v>41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170101170034</v>
      </c>
      <c r="C28" s="10">
        <v>26</v>
      </c>
      <c r="D28" s="10"/>
      <c r="E28" s="10">
        <v>36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170101170035</v>
      </c>
      <c r="C29" s="10">
        <v>33</v>
      </c>
      <c r="D29" s="10"/>
      <c r="E29" s="10">
        <v>36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170101170036</v>
      </c>
      <c r="C30" s="10">
        <v>32</v>
      </c>
      <c r="D30" s="10"/>
      <c r="E30" s="10">
        <v>37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170101170037</v>
      </c>
      <c r="C31" s="10">
        <v>34</v>
      </c>
      <c r="D31" s="10"/>
      <c r="E31" s="10">
        <v>38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170101170038</v>
      </c>
      <c r="C32" s="10">
        <v>33</v>
      </c>
      <c r="D32" s="10"/>
      <c r="E32" s="10">
        <v>13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170101170040</v>
      </c>
      <c r="C33" s="10">
        <v>33</v>
      </c>
      <c r="D33" s="10"/>
      <c r="E33" s="10">
        <v>39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170101170041</v>
      </c>
      <c r="C34" s="10">
        <v>40</v>
      </c>
      <c r="D34" s="10"/>
      <c r="E34" s="10">
        <v>42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170101170046</v>
      </c>
      <c r="C35" s="10">
        <v>32</v>
      </c>
      <c r="D35" s="10"/>
      <c r="E35" s="10">
        <v>36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170101170047</v>
      </c>
      <c r="C36" s="10">
        <v>32</v>
      </c>
      <c r="D36" s="10"/>
      <c r="E36" s="10">
        <v>37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170101170048</v>
      </c>
      <c r="C37" s="10">
        <v>36</v>
      </c>
      <c r="D37" s="10"/>
      <c r="E37" s="10">
        <v>41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170101170049</v>
      </c>
      <c r="C38" s="10">
        <v>37</v>
      </c>
      <c r="D38" s="10"/>
      <c r="E38" s="10">
        <v>38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170101170050</v>
      </c>
      <c r="C39" s="10">
        <v>34</v>
      </c>
      <c r="D39" s="10"/>
      <c r="E39" s="10">
        <v>40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170101170051</v>
      </c>
      <c r="C40" s="10">
        <v>32</v>
      </c>
      <c r="D40" s="10"/>
      <c r="E40" s="10">
        <v>40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170101170054</v>
      </c>
      <c r="C41" s="10">
        <v>31</v>
      </c>
      <c r="D41" s="10"/>
      <c r="E41" s="10">
        <v>37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170101170055</v>
      </c>
      <c r="C42" s="10">
        <v>42</v>
      </c>
      <c r="D42" s="10"/>
      <c r="E42" s="10">
        <v>42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170101170056</v>
      </c>
      <c r="C43" s="10">
        <v>41</v>
      </c>
      <c r="D43" s="10"/>
      <c r="E43" s="10">
        <v>42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170101170057</v>
      </c>
      <c r="C44" s="10">
        <v>40</v>
      </c>
      <c r="D44" s="10"/>
      <c r="E44" s="10">
        <v>37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170101170058</v>
      </c>
      <c r="C45" s="10">
        <v>37</v>
      </c>
      <c r="D45" s="10"/>
      <c r="E45" s="10">
        <v>40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170101170060</v>
      </c>
      <c r="C46" s="10">
        <v>29</v>
      </c>
      <c r="D46" s="10"/>
      <c r="E46" s="10">
        <v>34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170101170061</v>
      </c>
      <c r="C47" s="10">
        <v>29</v>
      </c>
      <c r="D47" s="10"/>
      <c r="E47" s="10">
        <v>36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170101170063</v>
      </c>
      <c r="C48" s="10">
        <v>38</v>
      </c>
      <c r="D48" s="10"/>
      <c r="E48" s="10">
        <v>39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170101170064</v>
      </c>
      <c r="C49" s="10">
        <v>31</v>
      </c>
      <c r="D49" s="10"/>
      <c r="E49" s="10">
        <v>36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170101170066</v>
      </c>
      <c r="C50" s="10">
        <v>31</v>
      </c>
      <c r="D50" s="10"/>
      <c r="E50" s="10">
        <v>37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170101170067</v>
      </c>
      <c r="C51" s="10">
        <v>44</v>
      </c>
      <c r="D51" s="10"/>
      <c r="E51" s="10">
        <v>41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170101170068</v>
      </c>
      <c r="C52" s="15">
        <v>41</v>
      </c>
      <c r="D52" s="15"/>
      <c r="E52" s="15">
        <v>38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170101170069</v>
      </c>
      <c r="C53" s="15">
        <v>43</v>
      </c>
      <c r="D53" s="15"/>
      <c r="E53" s="15">
        <v>39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170101170071</v>
      </c>
      <c r="C54" s="10">
        <v>34</v>
      </c>
      <c r="D54" s="10"/>
      <c r="E54" s="10">
        <v>40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170101170072</v>
      </c>
      <c r="C55" s="10">
        <v>34</v>
      </c>
      <c r="D55" s="10"/>
      <c r="E55" s="10">
        <v>38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170101170073</v>
      </c>
      <c r="C56" s="10">
        <v>33</v>
      </c>
      <c r="D56" s="10"/>
      <c r="E56" s="10">
        <v>37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170101170074</v>
      </c>
      <c r="C57" s="10">
        <v>42</v>
      </c>
      <c r="D57" s="10"/>
      <c r="E57" s="10">
        <v>38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170101170076</v>
      </c>
      <c r="C58" s="10">
        <v>45</v>
      </c>
      <c r="D58" s="10"/>
      <c r="E58" s="10">
        <v>36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170101170079</v>
      </c>
      <c r="C59" s="10">
        <v>29</v>
      </c>
      <c r="D59" s="10"/>
      <c r="E59" s="10">
        <v>35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170101170080</v>
      </c>
      <c r="C60" s="10">
        <v>35</v>
      </c>
      <c r="D60" s="10"/>
      <c r="E60" s="10">
        <v>36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170101170081</v>
      </c>
      <c r="C61" s="10">
        <v>38</v>
      </c>
      <c r="D61" s="10"/>
      <c r="E61" s="10">
        <v>38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170101170082</v>
      </c>
      <c r="C62" s="10">
        <v>34</v>
      </c>
      <c r="D62" s="10"/>
      <c r="E62" s="10">
        <v>37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170101170083</v>
      </c>
      <c r="C63" s="10">
        <v>33</v>
      </c>
      <c r="D63" s="10"/>
      <c r="E63" s="10">
        <v>40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170101170084</v>
      </c>
      <c r="C64" s="10">
        <v>39</v>
      </c>
      <c r="D64" s="10"/>
      <c r="E64" s="10">
        <v>36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170101170085</v>
      </c>
      <c r="C65" s="10">
        <v>28</v>
      </c>
      <c r="D65" s="10"/>
      <c r="E65" s="10">
        <v>35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170101170088</v>
      </c>
      <c r="C66" s="10">
        <v>32</v>
      </c>
      <c r="D66" s="10"/>
      <c r="E66" s="10">
        <v>37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170101170089</v>
      </c>
      <c r="C67" s="10">
        <v>29</v>
      </c>
      <c r="D67" s="10"/>
      <c r="E67" s="10">
        <v>36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170101170090</v>
      </c>
      <c r="C68" s="10">
        <v>36</v>
      </c>
      <c r="D68" s="10"/>
      <c r="E68" s="10">
        <v>37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170101170091</v>
      </c>
      <c r="C69" s="10">
        <v>36</v>
      </c>
      <c r="D69" s="10"/>
      <c r="E69" s="10">
        <v>33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170101170092</v>
      </c>
      <c r="C70" s="10">
        <v>39</v>
      </c>
      <c r="D70" s="10"/>
      <c r="E70" s="10">
        <v>37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170101170094</v>
      </c>
      <c r="C71" s="10">
        <v>37</v>
      </c>
      <c r="D71" s="10"/>
      <c r="E71" s="10">
        <v>38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170101170096</v>
      </c>
      <c r="C72" s="10">
        <v>35</v>
      </c>
      <c r="D72" s="10"/>
      <c r="E72" s="10">
        <v>39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170101170098</v>
      </c>
      <c r="C73" s="10">
        <v>27</v>
      </c>
      <c r="D73" s="10"/>
      <c r="E73" s="10">
        <v>36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170101170099</v>
      </c>
      <c r="C74" s="10">
        <v>34</v>
      </c>
      <c r="D74" s="10"/>
      <c r="E74" s="10">
        <v>42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170101170100</v>
      </c>
      <c r="C75" s="10">
        <v>31</v>
      </c>
      <c r="D75" s="10"/>
      <c r="E75" s="10">
        <v>37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170101170101</v>
      </c>
      <c r="C76" s="10">
        <v>43</v>
      </c>
      <c r="D76" s="10"/>
      <c r="E76" s="10">
        <v>41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170101170102</v>
      </c>
      <c r="C77" s="10">
        <v>32</v>
      </c>
      <c r="D77" s="10"/>
      <c r="E77" s="10">
        <v>31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170101170103</v>
      </c>
      <c r="C78" s="10">
        <v>24</v>
      </c>
      <c r="D78" s="10"/>
      <c r="E78" s="10">
        <v>31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170101170104</v>
      </c>
      <c r="C79" s="10">
        <v>36</v>
      </c>
      <c r="D79" s="10"/>
      <c r="E79" s="10">
        <v>36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170101170105</v>
      </c>
      <c r="C80" s="15">
        <v>43</v>
      </c>
      <c r="D80" s="15"/>
      <c r="E80" s="15">
        <v>40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>
        <v>170101170108</v>
      </c>
      <c r="C81" s="15">
        <v>39</v>
      </c>
      <c r="D81" s="15"/>
      <c r="E81" s="15">
        <v>38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>
        <v>170101171109</v>
      </c>
      <c r="C82" s="10">
        <v>35</v>
      </c>
      <c r="D82" s="10"/>
      <c r="E82" s="10">
        <v>39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4"/>
  <sheetViews>
    <sheetView zoomScale="55" zoomScaleNormal="55" zoomScalePageLayoutView="0" workbookViewId="0" topLeftCell="C1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2" t="s">
        <v>0</v>
      </c>
      <c r="B2" s="122"/>
      <c r="C2" s="122"/>
      <c r="D2" s="122"/>
      <c r="E2" s="122"/>
      <c r="F2" s="29"/>
      <c r="G2" s="41" t="s">
        <v>38</v>
      </c>
      <c r="H2" s="42"/>
      <c r="I2" s="38"/>
    </row>
    <row r="3" spans="1:23" ht="43.5" customHeight="1">
      <c r="A3" s="123" t="s">
        <v>57</v>
      </c>
      <c r="B3" s="122"/>
      <c r="C3" s="122"/>
      <c r="D3" s="122"/>
      <c r="E3" s="122"/>
      <c r="F3" s="29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27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58</v>
      </c>
      <c r="B4" s="122"/>
      <c r="C4" s="122"/>
      <c r="D4" s="122"/>
      <c r="E4" s="122"/>
      <c r="F4" s="29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7" t="s">
        <v>59</v>
      </c>
      <c r="B5" s="128"/>
      <c r="C5" s="128"/>
      <c r="D5" s="128"/>
      <c r="E5" s="129"/>
      <c r="F5" s="29"/>
      <c r="G5" s="41" t="s">
        <v>32</v>
      </c>
      <c r="H5" s="63">
        <f>64/72*100</f>
        <v>88.88888888888889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2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51/72*100</f>
        <v>70.83333333333334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0" t="s">
        <v>46</v>
      </c>
      <c r="H7" s="52">
        <f>AVERAGE(H5:H6)</f>
        <v>79.86111111111111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72" t="s">
        <v>41</v>
      </c>
      <c r="H8" s="73" t="s">
        <v>56</v>
      </c>
      <c r="I8" s="38"/>
    </row>
    <row r="9" spans="2:23" ht="24.75" customHeight="1">
      <c r="B9" s="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 t="s">
        <v>60</v>
      </c>
      <c r="D11" s="10">
        <v>64</v>
      </c>
      <c r="E11" s="10">
        <v>26</v>
      </c>
      <c r="F11" s="31">
        <f>COUNTIF(E11:E82,"&gt;="&amp;F10)</f>
        <v>51</v>
      </c>
      <c r="G11" s="25" t="s">
        <v>6</v>
      </c>
      <c r="H11" s="74">
        <v>3</v>
      </c>
      <c r="I11" s="80"/>
      <c r="J11" s="81">
        <v>1</v>
      </c>
      <c r="K11" s="81">
        <v>1</v>
      </c>
      <c r="L11" s="81"/>
      <c r="M11" s="81"/>
      <c r="N11" s="81"/>
      <c r="O11" s="81">
        <v>1</v>
      </c>
      <c r="P11" s="81"/>
      <c r="Q11" s="81">
        <v>1</v>
      </c>
      <c r="R11" s="81"/>
      <c r="S11" s="81"/>
      <c r="T11" s="81">
        <v>2</v>
      </c>
      <c r="U11" s="81">
        <v>1</v>
      </c>
      <c r="V11" s="81">
        <v>2</v>
      </c>
      <c r="W11" s="21"/>
    </row>
    <row r="12" spans="1:23" ht="24.75" customHeight="1">
      <c r="A12" s="4">
        <v>2</v>
      </c>
      <c r="B12" s="14">
        <v>170101170011</v>
      </c>
      <c r="C12" s="10">
        <v>25</v>
      </c>
      <c r="D12" s="63">
        <f>(64/72)*100</f>
        <v>88.88888888888889</v>
      </c>
      <c r="E12" s="10">
        <v>26</v>
      </c>
      <c r="F12" s="64">
        <f>(51/72)*100</f>
        <v>70.83333333333334</v>
      </c>
      <c r="G12" s="25" t="s">
        <v>7</v>
      </c>
      <c r="H12" s="75">
        <v>2</v>
      </c>
      <c r="I12" s="75"/>
      <c r="J12" s="82"/>
      <c r="K12" s="82"/>
      <c r="L12" s="82"/>
      <c r="M12" s="82"/>
      <c r="N12" s="82"/>
      <c r="O12" s="82"/>
      <c r="P12" s="82"/>
      <c r="Q12" s="82"/>
      <c r="R12" s="82">
        <v>1</v>
      </c>
      <c r="S12" s="82"/>
      <c r="T12" s="82">
        <v>1</v>
      </c>
      <c r="U12" s="82">
        <v>1</v>
      </c>
      <c r="V12" s="82">
        <v>1</v>
      </c>
      <c r="W12" s="21"/>
    </row>
    <row r="13" spans="1:23" ht="24.75" customHeight="1">
      <c r="A13" s="4">
        <v>3</v>
      </c>
      <c r="B13" s="14">
        <v>170101170013</v>
      </c>
      <c r="C13" s="10" t="s">
        <v>61</v>
      </c>
      <c r="D13" s="10"/>
      <c r="E13" s="10">
        <v>42</v>
      </c>
      <c r="F13" s="32"/>
      <c r="G13" s="25" t="s">
        <v>9</v>
      </c>
      <c r="H13" s="75">
        <v>3</v>
      </c>
      <c r="I13" s="75"/>
      <c r="J13" s="82">
        <v>2</v>
      </c>
      <c r="K13" s="82">
        <v>1</v>
      </c>
      <c r="L13" s="82"/>
      <c r="M13" s="82"/>
      <c r="N13" s="82"/>
      <c r="O13" s="82"/>
      <c r="P13" s="82">
        <v>1</v>
      </c>
      <c r="Q13" s="82">
        <v>1</v>
      </c>
      <c r="R13" s="82"/>
      <c r="S13" s="82"/>
      <c r="T13" s="82">
        <v>1</v>
      </c>
      <c r="U13" s="82">
        <v>2</v>
      </c>
      <c r="V13" s="82">
        <v>2</v>
      </c>
      <c r="W13" s="21"/>
    </row>
    <row r="14" spans="1:23" ht="35.25" customHeight="1">
      <c r="A14" s="4">
        <v>4</v>
      </c>
      <c r="B14" s="14">
        <v>170101170014</v>
      </c>
      <c r="C14" s="10" t="s">
        <v>62</v>
      </c>
      <c r="D14" s="10"/>
      <c r="E14" s="10">
        <v>40</v>
      </c>
      <c r="F14" s="32"/>
      <c r="G14" s="26" t="s">
        <v>45</v>
      </c>
      <c r="H14" s="20">
        <f>AVERAGE(H11:H13)</f>
        <v>2.6666666666666665</v>
      </c>
      <c r="I14" s="20"/>
      <c r="J14" s="20">
        <f aca="true" t="shared" si="0" ref="J14:V14">AVERAGE(J11:J13)</f>
        <v>1.5</v>
      </c>
      <c r="K14" s="20">
        <f t="shared" si="0"/>
        <v>1</v>
      </c>
      <c r="L14" s="20"/>
      <c r="M14" s="20"/>
      <c r="N14" s="20"/>
      <c r="O14" s="20">
        <f t="shared" si="0"/>
        <v>1</v>
      </c>
      <c r="P14" s="20">
        <f t="shared" si="0"/>
        <v>1</v>
      </c>
      <c r="Q14" s="20">
        <f t="shared" si="0"/>
        <v>1</v>
      </c>
      <c r="R14" s="20">
        <f t="shared" si="0"/>
        <v>1</v>
      </c>
      <c r="S14" s="20"/>
      <c r="T14" s="20">
        <f t="shared" si="0"/>
        <v>1.3333333333333333</v>
      </c>
      <c r="U14" s="20">
        <f t="shared" si="0"/>
        <v>1.3333333333333333</v>
      </c>
      <c r="V14" s="20">
        <f t="shared" si="0"/>
        <v>1.6666666666666667</v>
      </c>
      <c r="W14" s="21"/>
    </row>
    <row r="15" spans="1:23" ht="37.5" customHeight="1">
      <c r="A15" s="4">
        <v>5</v>
      </c>
      <c r="B15" s="14">
        <v>170101170015</v>
      </c>
      <c r="C15" s="10" t="s">
        <v>63</v>
      </c>
      <c r="D15" s="10"/>
      <c r="E15" s="10">
        <v>45</v>
      </c>
      <c r="F15" s="32"/>
      <c r="G15" s="51" t="s">
        <v>47</v>
      </c>
      <c r="H15" s="69">
        <f>(79.86*H14)/100</f>
        <v>2.1296</v>
      </c>
      <c r="I15" s="69"/>
      <c r="J15" s="69">
        <f aca="true" t="shared" si="1" ref="J15:V15">(79.86*J14)/100</f>
        <v>1.1979</v>
      </c>
      <c r="K15" s="69">
        <f t="shared" si="1"/>
        <v>0.7986</v>
      </c>
      <c r="L15" s="69"/>
      <c r="M15" s="69"/>
      <c r="N15" s="69"/>
      <c r="O15" s="69">
        <f t="shared" si="1"/>
        <v>0.7986</v>
      </c>
      <c r="P15" s="69">
        <f t="shared" si="1"/>
        <v>0.7986</v>
      </c>
      <c r="Q15" s="69">
        <f t="shared" si="1"/>
        <v>0.7986</v>
      </c>
      <c r="R15" s="69">
        <f t="shared" si="1"/>
        <v>0.7986</v>
      </c>
      <c r="S15" s="69"/>
      <c r="T15" s="69">
        <f t="shared" si="1"/>
        <v>1.0648</v>
      </c>
      <c r="U15" s="69">
        <f t="shared" si="1"/>
        <v>1.0648</v>
      </c>
      <c r="V15" s="69">
        <f t="shared" si="1"/>
        <v>1.331</v>
      </c>
      <c r="W15" s="21"/>
    </row>
    <row r="16" spans="1:22" ht="24.75" customHeight="1">
      <c r="A16" s="4">
        <v>6</v>
      </c>
      <c r="B16" s="14">
        <v>170101170016</v>
      </c>
      <c r="C16" s="10" t="s">
        <v>64</v>
      </c>
      <c r="D16" s="10"/>
      <c r="E16" s="10">
        <v>26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 t="s">
        <v>65</v>
      </c>
      <c r="D17" s="10"/>
      <c r="E17" s="10">
        <v>35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 t="s">
        <v>66</v>
      </c>
      <c r="D18" s="10"/>
      <c r="E18" s="10">
        <v>20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 t="s">
        <v>64</v>
      </c>
      <c r="D19" s="10"/>
      <c r="E19" s="10">
        <v>20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 t="s">
        <v>67</v>
      </c>
      <c r="D20" s="10"/>
      <c r="E20" s="10">
        <v>32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 t="s">
        <v>61</v>
      </c>
      <c r="D21" s="10"/>
      <c r="E21" s="10">
        <v>25</v>
      </c>
      <c r="F21" s="33"/>
      <c r="H21" s="71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 t="s">
        <v>62</v>
      </c>
      <c r="D22" s="10"/>
      <c r="E22" s="10">
        <v>45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 t="s">
        <v>65</v>
      </c>
      <c r="D23" s="10"/>
      <c r="E23" s="10">
        <v>25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 t="s">
        <v>68</v>
      </c>
      <c r="D24" s="10"/>
      <c r="E24" s="10">
        <v>32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 t="s">
        <v>69</v>
      </c>
      <c r="D25" s="15"/>
      <c r="E25" s="15">
        <v>25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 t="s">
        <v>70</v>
      </c>
      <c r="D26" s="10"/>
      <c r="E26" s="10">
        <v>23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 t="s">
        <v>62</v>
      </c>
      <c r="D27" s="10"/>
      <c r="E27" s="10">
        <v>40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 t="s">
        <v>70</v>
      </c>
      <c r="D28" s="10"/>
      <c r="E28" s="10">
        <v>19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 t="s">
        <v>68</v>
      </c>
      <c r="D29" s="10"/>
      <c r="E29" s="10">
        <v>18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 t="s">
        <v>71</v>
      </c>
      <c r="D30" s="10"/>
      <c r="E30" s="10">
        <v>40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 t="s">
        <v>72</v>
      </c>
      <c r="D31" s="10"/>
      <c r="E31" s="10">
        <v>23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 t="s">
        <v>68</v>
      </c>
      <c r="D32" s="10"/>
      <c r="E32" s="10">
        <v>41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 t="s">
        <v>73</v>
      </c>
      <c r="D33" s="10"/>
      <c r="E33" s="10">
        <v>35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 t="s">
        <v>74</v>
      </c>
      <c r="D34" s="10"/>
      <c r="E34" s="10">
        <v>40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170101170042</v>
      </c>
      <c r="C35" s="10">
        <v>25</v>
      </c>
      <c r="D35" s="10"/>
      <c r="E35" s="10">
        <v>27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170101170046</v>
      </c>
      <c r="C36" s="10" t="s">
        <v>66</v>
      </c>
      <c r="D36" s="10"/>
      <c r="E36" s="10">
        <v>20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170101170047</v>
      </c>
      <c r="C37" s="10" t="s">
        <v>74</v>
      </c>
      <c r="D37" s="10"/>
      <c r="E37" s="10">
        <v>36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170101170048</v>
      </c>
      <c r="C38" s="10" t="s">
        <v>68</v>
      </c>
      <c r="D38" s="10"/>
      <c r="E38" s="10">
        <v>16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170101170049</v>
      </c>
      <c r="C39" s="10" t="s">
        <v>74</v>
      </c>
      <c r="D39" s="10"/>
      <c r="E39" s="10">
        <v>30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170101170050</v>
      </c>
      <c r="C40" s="10" t="s">
        <v>75</v>
      </c>
      <c r="D40" s="10"/>
      <c r="E40" s="10">
        <v>20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170101170051</v>
      </c>
      <c r="C41" s="10" t="s">
        <v>76</v>
      </c>
      <c r="D41" s="10"/>
      <c r="E41" s="10">
        <v>20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170101170054</v>
      </c>
      <c r="C42" s="10">
        <v>26</v>
      </c>
      <c r="D42" s="10"/>
      <c r="E42" s="10">
        <v>25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170101170055</v>
      </c>
      <c r="C43" s="10" t="s">
        <v>65</v>
      </c>
      <c r="D43" s="10"/>
      <c r="E43" s="10">
        <v>25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170101170056</v>
      </c>
      <c r="C44" s="10" t="s">
        <v>63</v>
      </c>
      <c r="D44" s="10"/>
      <c r="E44" s="10">
        <v>45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170101170057</v>
      </c>
      <c r="C45" s="10" t="s">
        <v>63</v>
      </c>
      <c r="D45" s="10"/>
      <c r="E45" s="10">
        <v>40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170101170058</v>
      </c>
      <c r="C46" s="10" t="s">
        <v>65</v>
      </c>
      <c r="D46" s="10"/>
      <c r="E46" s="10">
        <v>35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170101170060</v>
      </c>
      <c r="C47" s="10" t="s">
        <v>73</v>
      </c>
      <c r="D47" s="10"/>
      <c r="E47" s="10">
        <v>22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170101170061</v>
      </c>
      <c r="C48" s="10" t="s">
        <v>70</v>
      </c>
      <c r="D48" s="10"/>
      <c r="E48" s="10">
        <v>37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170101170063</v>
      </c>
      <c r="C49" s="10" t="s">
        <v>63</v>
      </c>
      <c r="D49" s="10"/>
      <c r="E49" s="10">
        <v>40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170101170064</v>
      </c>
      <c r="C50" s="10" t="s">
        <v>68</v>
      </c>
      <c r="D50" s="10"/>
      <c r="E50" s="10">
        <v>41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170101170066</v>
      </c>
      <c r="C51" s="10" t="s">
        <v>70</v>
      </c>
      <c r="D51" s="10"/>
      <c r="E51" s="10">
        <v>42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170101170067</v>
      </c>
      <c r="C52" s="15" t="s">
        <v>77</v>
      </c>
      <c r="D52" s="15"/>
      <c r="E52" s="15">
        <v>41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170101170068</v>
      </c>
      <c r="C53" s="15" t="s">
        <v>65</v>
      </c>
      <c r="D53" s="15"/>
      <c r="E53" s="15">
        <v>35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170101170069</v>
      </c>
      <c r="C54" s="10" t="s">
        <v>68</v>
      </c>
      <c r="D54" s="10"/>
      <c r="E54" s="10">
        <v>40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170101170071</v>
      </c>
      <c r="C55" s="10" t="s">
        <v>76</v>
      </c>
      <c r="D55" s="10"/>
      <c r="E55" s="10">
        <v>40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170101170072</v>
      </c>
      <c r="C56" s="10" t="s">
        <v>65</v>
      </c>
      <c r="D56" s="10"/>
      <c r="E56" s="10">
        <v>36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170101170073</v>
      </c>
      <c r="C57" s="10" t="s">
        <v>70</v>
      </c>
      <c r="D57" s="10"/>
      <c r="E57" s="10">
        <v>38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170101170074</v>
      </c>
      <c r="C58" s="10" t="s">
        <v>70</v>
      </c>
      <c r="D58" s="10"/>
      <c r="E58" s="10">
        <v>37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170101170076</v>
      </c>
      <c r="C59" s="10" t="s">
        <v>77</v>
      </c>
      <c r="D59" s="10"/>
      <c r="E59" s="10">
        <v>40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170101170077</v>
      </c>
      <c r="C60" s="10">
        <v>26</v>
      </c>
      <c r="D60" s="10"/>
      <c r="E60" s="10">
        <v>25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170101170080</v>
      </c>
      <c r="C61" s="10" t="s">
        <v>75</v>
      </c>
      <c r="D61" s="10"/>
      <c r="E61" s="10">
        <v>37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170101170081</v>
      </c>
      <c r="C62" s="10" t="s">
        <v>71</v>
      </c>
      <c r="D62" s="10"/>
      <c r="E62" s="10">
        <v>40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170101170082</v>
      </c>
      <c r="C63" s="10" t="s">
        <v>75</v>
      </c>
      <c r="D63" s="10"/>
      <c r="E63" s="10">
        <v>37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170101170083</v>
      </c>
      <c r="C64" s="10" t="s">
        <v>75</v>
      </c>
      <c r="D64" s="10"/>
      <c r="E64" s="10">
        <v>37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170101170084</v>
      </c>
      <c r="C65" s="10" t="s">
        <v>78</v>
      </c>
      <c r="D65" s="10"/>
      <c r="E65" s="10">
        <v>39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170101170085</v>
      </c>
      <c r="C66" s="10" t="s">
        <v>74</v>
      </c>
      <c r="D66" s="10"/>
      <c r="E66" s="10">
        <v>41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170101170088</v>
      </c>
      <c r="C67" s="10" t="s">
        <v>75</v>
      </c>
      <c r="D67" s="10"/>
      <c r="E67" s="10">
        <v>37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170101170089</v>
      </c>
      <c r="C68" s="10" t="s">
        <v>75</v>
      </c>
      <c r="D68" s="10"/>
      <c r="E68" s="10">
        <v>37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170101170090</v>
      </c>
      <c r="C69" s="10" t="s">
        <v>74</v>
      </c>
      <c r="D69" s="10"/>
      <c r="E69" s="10">
        <v>41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170101170091</v>
      </c>
      <c r="C70" s="10" t="s">
        <v>75</v>
      </c>
      <c r="D70" s="10"/>
      <c r="E70" s="10">
        <v>37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170101170092</v>
      </c>
      <c r="C71" s="10" t="s">
        <v>68</v>
      </c>
      <c r="D71" s="10"/>
      <c r="E71" s="10">
        <v>41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170101170094</v>
      </c>
      <c r="C72" s="10" t="s">
        <v>74</v>
      </c>
      <c r="D72" s="10"/>
      <c r="E72" s="10">
        <v>41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170101170096</v>
      </c>
      <c r="C73" s="10" t="s">
        <v>70</v>
      </c>
      <c r="D73" s="10"/>
      <c r="E73" s="10">
        <v>36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170101170098</v>
      </c>
      <c r="C74" s="10" t="s">
        <v>74</v>
      </c>
      <c r="D74" s="10"/>
      <c r="E74" s="10">
        <v>40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170101170099</v>
      </c>
      <c r="C75" s="10" t="s">
        <v>75</v>
      </c>
      <c r="D75" s="10"/>
      <c r="E75" s="10">
        <v>37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170101170100</v>
      </c>
      <c r="C76" s="10" t="s">
        <v>68</v>
      </c>
      <c r="D76" s="10"/>
      <c r="E76" s="10">
        <v>37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170101170101</v>
      </c>
      <c r="C77" s="10" t="s">
        <v>74</v>
      </c>
      <c r="D77" s="10"/>
      <c r="E77" s="10">
        <v>41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170101170102</v>
      </c>
      <c r="C78" s="10" t="s">
        <v>74</v>
      </c>
      <c r="D78" s="10"/>
      <c r="E78" s="10">
        <v>41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170101170103</v>
      </c>
      <c r="C79" s="10">
        <v>23</v>
      </c>
      <c r="D79" s="10"/>
      <c r="E79" s="10">
        <v>29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170101170104</v>
      </c>
      <c r="C80" s="15" t="s">
        <v>65</v>
      </c>
      <c r="D80" s="15"/>
      <c r="E80" s="15">
        <v>36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170101170105</v>
      </c>
      <c r="C81" s="15" t="s">
        <v>76</v>
      </c>
      <c r="D81" s="15"/>
      <c r="E81" s="15">
        <v>40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170101170108</v>
      </c>
      <c r="C82" s="10" t="s">
        <v>79</v>
      </c>
      <c r="D82" s="10"/>
      <c r="E82" s="10">
        <v>40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D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150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151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152</v>
      </c>
      <c r="B5" s="107"/>
      <c r="C5" s="107"/>
      <c r="D5" s="107"/>
      <c r="E5" s="107"/>
      <c r="F5" s="93"/>
      <c r="G5" s="41" t="s">
        <v>32</v>
      </c>
      <c r="H5" s="63">
        <f>$D12</f>
        <v>95.83333333333334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88.88888888888889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92.36111111111111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170101170007</v>
      </c>
      <c r="C11" s="10">
        <v>25</v>
      </c>
      <c r="D11" s="10">
        <f>COUNTIF(C11:C82,"&gt;="&amp;D10)</f>
        <v>69</v>
      </c>
      <c r="E11" s="10">
        <v>25</v>
      </c>
      <c r="F11" s="31">
        <f>COUNTIF(E11:E82,"&gt;="&amp;F10)</f>
        <v>64</v>
      </c>
      <c r="G11" s="25" t="s">
        <v>6</v>
      </c>
      <c r="H11" s="42">
        <v>1</v>
      </c>
      <c r="I11" s="42"/>
      <c r="J11" s="42"/>
      <c r="K11" s="42">
        <v>2</v>
      </c>
      <c r="L11" s="42">
        <v>3</v>
      </c>
      <c r="M11" s="42">
        <v>2</v>
      </c>
      <c r="N11" s="42">
        <v>1</v>
      </c>
      <c r="O11" s="42"/>
      <c r="P11" s="42"/>
      <c r="Q11" s="42"/>
      <c r="R11" s="42"/>
      <c r="S11" s="42">
        <v>1</v>
      </c>
      <c r="T11" s="42">
        <v>2</v>
      </c>
      <c r="U11" s="42">
        <v>2</v>
      </c>
      <c r="V11" s="42">
        <v>1</v>
      </c>
      <c r="W11" s="21"/>
    </row>
    <row r="12" spans="1:23" ht="15">
      <c r="A12" s="4">
        <v>2</v>
      </c>
      <c r="B12" s="14">
        <v>170101170011</v>
      </c>
      <c r="C12" s="10">
        <v>34</v>
      </c>
      <c r="D12" s="63">
        <f>(D$11/72)*100</f>
        <v>95.83333333333334</v>
      </c>
      <c r="E12" s="10">
        <v>14</v>
      </c>
      <c r="F12" s="64">
        <f>(F$11/72)*100</f>
        <v>88.88888888888889</v>
      </c>
      <c r="G12" s="25" t="s">
        <v>7</v>
      </c>
      <c r="H12" s="42">
        <v>2</v>
      </c>
      <c r="I12" s="42"/>
      <c r="J12" s="42"/>
      <c r="K12" s="42">
        <v>2</v>
      </c>
      <c r="L12" s="42">
        <v>2</v>
      </c>
      <c r="M12" s="42">
        <v>2</v>
      </c>
      <c r="N12" s="42">
        <v>2</v>
      </c>
      <c r="O12" s="42"/>
      <c r="P12" s="42"/>
      <c r="Q12" s="42"/>
      <c r="R12" s="42"/>
      <c r="S12" s="42">
        <v>2</v>
      </c>
      <c r="T12" s="42">
        <v>1</v>
      </c>
      <c r="U12" s="42">
        <v>2</v>
      </c>
      <c r="V12" s="42">
        <v>2</v>
      </c>
      <c r="W12" s="21"/>
    </row>
    <row r="13" spans="1:23" ht="15">
      <c r="A13" s="4">
        <v>3</v>
      </c>
      <c r="B13" s="14">
        <v>170101170013</v>
      </c>
      <c r="C13" s="10">
        <v>34</v>
      </c>
      <c r="D13" s="10"/>
      <c r="E13" s="10">
        <v>27</v>
      </c>
      <c r="F13" s="32"/>
      <c r="G13" s="25" t="s">
        <v>9</v>
      </c>
      <c r="H13" s="116">
        <v>1</v>
      </c>
      <c r="I13" s="116"/>
      <c r="J13" s="42"/>
      <c r="K13" s="42"/>
      <c r="L13" s="42">
        <v>2</v>
      </c>
      <c r="M13" s="42">
        <v>1</v>
      </c>
      <c r="N13" s="42">
        <v>1</v>
      </c>
      <c r="O13" s="42"/>
      <c r="P13" s="42"/>
      <c r="Q13" s="42"/>
      <c r="R13" s="42"/>
      <c r="S13" s="42">
        <v>1</v>
      </c>
      <c r="T13" s="42">
        <v>0</v>
      </c>
      <c r="U13" s="42">
        <v>1</v>
      </c>
      <c r="V13" s="42">
        <v>1</v>
      </c>
      <c r="W13" s="21"/>
    </row>
    <row r="14" spans="1:23" ht="15">
      <c r="A14" s="4">
        <v>4</v>
      </c>
      <c r="B14" s="14">
        <v>170101170014</v>
      </c>
      <c r="C14" s="10">
        <v>41</v>
      </c>
      <c r="D14" s="10"/>
      <c r="E14" s="10">
        <v>36</v>
      </c>
      <c r="F14" s="32"/>
      <c r="G14" s="26" t="s">
        <v>45</v>
      </c>
      <c r="H14" s="20">
        <f>AVERAGE(H11:H13)</f>
        <v>1.3333333333333333</v>
      </c>
      <c r="I14" s="20"/>
      <c r="J14" s="20"/>
      <c r="K14" s="20">
        <f aca="true" t="shared" si="0" ref="I14:V14">AVERAGE(K11:K13)</f>
        <v>2</v>
      </c>
      <c r="L14" s="20">
        <f t="shared" si="0"/>
        <v>2.3333333333333335</v>
      </c>
      <c r="M14" s="20">
        <f t="shared" si="0"/>
        <v>1.6666666666666667</v>
      </c>
      <c r="N14" s="20">
        <f t="shared" si="0"/>
        <v>1.3333333333333333</v>
      </c>
      <c r="O14" s="20"/>
      <c r="P14" s="20"/>
      <c r="Q14" s="20"/>
      <c r="R14" s="20"/>
      <c r="S14" s="20">
        <f t="shared" si="0"/>
        <v>1.3333333333333333</v>
      </c>
      <c r="T14" s="20">
        <f t="shared" si="0"/>
        <v>1</v>
      </c>
      <c r="U14" s="20">
        <f t="shared" si="0"/>
        <v>1.6666666666666667</v>
      </c>
      <c r="V14" s="20">
        <f t="shared" si="0"/>
        <v>1.3333333333333333</v>
      </c>
      <c r="W14" s="21"/>
    </row>
    <row r="15" spans="1:23" ht="15">
      <c r="A15" s="4">
        <v>5</v>
      </c>
      <c r="B15" s="14">
        <v>170101170015</v>
      </c>
      <c r="C15" s="10">
        <v>42</v>
      </c>
      <c r="D15" s="10"/>
      <c r="E15" s="10">
        <v>37</v>
      </c>
      <c r="F15" s="32"/>
      <c r="G15" s="51" t="s">
        <v>47</v>
      </c>
      <c r="H15" s="69">
        <f>($H7*H14)/100</f>
        <v>1.2314814814814816</v>
      </c>
      <c r="I15" s="69"/>
      <c r="J15" s="69"/>
      <c r="K15" s="69">
        <f aca="true" t="shared" si="1" ref="J15:V15">($H7*K14)/100</f>
        <v>1.8472222222222223</v>
      </c>
      <c r="L15" s="69">
        <f t="shared" si="1"/>
        <v>2.1550925925925926</v>
      </c>
      <c r="M15" s="69">
        <f t="shared" si="1"/>
        <v>1.5393518518518519</v>
      </c>
      <c r="N15" s="69">
        <f t="shared" si="1"/>
        <v>1.2314814814814816</v>
      </c>
      <c r="O15" s="69"/>
      <c r="P15" s="69"/>
      <c r="Q15" s="69"/>
      <c r="R15" s="69"/>
      <c r="S15" s="69">
        <f t="shared" si="1"/>
        <v>1.2314814814814816</v>
      </c>
      <c r="T15" s="69">
        <f t="shared" si="1"/>
        <v>0.9236111111111112</v>
      </c>
      <c r="U15" s="69">
        <f t="shared" si="1"/>
        <v>1.5393518518518519</v>
      </c>
      <c r="V15" s="69">
        <f t="shared" si="1"/>
        <v>1.2314814814814816</v>
      </c>
      <c r="W15" s="21"/>
    </row>
    <row r="16" spans="1:23" ht="14.25">
      <c r="A16" s="4">
        <v>6</v>
      </c>
      <c r="B16" s="14">
        <v>170101170016</v>
      </c>
      <c r="C16" s="10">
        <v>31</v>
      </c>
      <c r="D16" s="10"/>
      <c r="E16" s="10">
        <v>26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0">
        <v>37</v>
      </c>
      <c r="D17" s="10"/>
      <c r="E17" s="10">
        <v>33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0">
        <v>36</v>
      </c>
      <c r="D18" s="10"/>
      <c r="E18" s="10">
        <v>33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170101170021</v>
      </c>
      <c r="C19" s="10">
        <v>25</v>
      </c>
      <c r="D19" s="10"/>
      <c r="E19" s="10">
        <v>25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170101170023</v>
      </c>
      <c r="C20" s="10">
        <v>35</v>
      </c>
      <c r="D20" s="10"/>
      <c r="E20" s="10">
        <v>32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170101170024</v>
      </c>
      <c r="C21" s="10">
        <v>37</v>
      </c>
      <c r="D21" s="10"/>
      <c r="E21" s="10">
        <v>30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170101170025</v>
      </c>
      <c r="C22" s="10">
        <v>40</v>
      </c>
      <c r="D22" s="10"/>
      <c r="E22" s="10">
        <v>34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170101170027</v>
      </c>
      <c r="C23" s="10">
        <v>24</v>
      </c>
      <c r="D23" s="10"/>
      <c r="E23" s="10">
        <v>26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170101170029</v>
      </c>
      <c r="C24" s="10">
        <v>34</v>
      </c>
      <c r="D24" s="10"/>
      <c r="E24" s="10">
        <v>30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170101170030</v>
      </c>
      <c r="C25" s="15">
        <v>34</v>
      </c>
      <c r="D25" s="15"/>
      <c r="E25" s="15">
        <v>28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170101170031</v>
      </c>
      <c r="C26" s="10">
        <v>38</v>
      </c>
      <c r="D26" s="10"/>
      <c r="E26" s="10">
        <v>34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170101170033</v>
      </c>
      <c r="C27" s="10">
        <v>35</v>
      </c>
      <c r="D27" s="10"/>
      <c r="E27" s="10">
        <v>40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170101170034</v>
      </c>
      <c r="C28" s="10">
        <v>35</v>
      </c>
      <c r="D28" s="10"/>
      <c r="E28" s="10">
        <v>31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170101170035</v>
      </c>
      <c r="C29" s="10">
        <v>35</v>
      </c>
      <c r="D29" s="10"/>
      <c r="E29" s="10">
        <v>30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170101170036</v>
      </c>
      <c r="C30" s="10">
        <v>34</v>
      </c>
      <c r="D30" s="10"/>
      <c r="E30" s="10">
        <v>28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170101170037</v>
      </c>
      <c r="C31" s="10">
        <v>38</v>
      </c>
      <c r="D31" s="10"/>
      <c r="E31" s="10">
        <v>33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170101170038</v>
      </c>
      <c r="C32" s="10">
        <v>38</v>
      </c>
      <c r="D32" s="10"/>
      <c r="E32" s="10">
        <v>15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170101170040</v>
      </c>
      <c r="C33" s="10">
        <v>37</v>
      </c>
      <c r="D33" s="10"/>
      <c r="E33" s="10">
        <v>29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170101170041</v>
      </c>
      <c r="C34" s="10">
        <v>41</v>
      </c>
      <c r="D34" s="10"/>
      <c r="E34" s="10">
        <v>38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170101170046</v>
      </c>
      <c r="C35" s="10">
        <v>37</v>
      </c>
      <c r="D35" s="10"/>
      <c r="E35" s="10">
        <v>33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170101170047</v>
      </c>
      <c r="C36" s="10">
        <v>34</v>
      </c>
      <c r="D36" s="10"/>
      <c r="E36" s="10">
        <v>34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170101170048</v>
      </c>
      <c r="C37" s="10">
        <v>32</v>
      </c>
      <c r="D37" s="10"/>
      <c r="E37" s="10">
        <v>35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170101170049</v>
      </c>
      <c r="C38" s="10">
        <v>33</v>
      </c>
      <c r="D38" s="10"/>
      <c r="E38" s="10">
        <v>31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170101170050</v>
      </c>
      <c r="C39" s="10">
        <v>39</v>
      </c>
      <c r="D39" s="10"/>
      <c r="E39" s="10">
        <v>33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170101170051</v>
      </c>
      <c r="C40" s="10">
        <v>35</v>
      </c>
      <c r="D40" s="10"/>
      <c r="E40" s="10">
        <v>33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170101170054</v>
      </c>
      <c r="C41" s="10">
        <v>35</v>
      </c>
      <c r="D41" s="10"/>
      <c r="E41" s="10">
        <v>35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170101170055</v>
      </c>
      <c r="C42" s="10">
        <v>41</v>
      </c>
      <c r="D42" s="10"/>
      <c r="E42" s="10">
        <v>33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170101170056</v>
      </c>
      <c r="C43" s="10">
        <v>41</v>
      </c>
      <c r="D43" s="10"/>
      <c r="E43" s="10">
        <v>35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170101170057</v>
      </c>
      <c r="C44" s="10">
        <v>41</v>
      </c>
      <c r="D44" s="10"/>
      <c r="E44" s="10">
        <v>38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170101170058</v>
      </c>
      <c r="C45" s="10">
        <v>38</v>
      </c>
      <c r="D45" s="10"/>
      <c r="E45" s="10">
        <v>34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170101170060</v>
      </c>
      <c r="C46" s="10">
        <v>34</v>
      </c>
      <c r="D46" s="10"/>
      <c r="E46" s="10">
        <v>28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170101170061</v>
      </c>
      <c r="C47" s="10">
        <v>31</v>
      </c>
      <c r="D47" s="10"/>
      <c r="E47" s="10">
        <v>28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170101170063</v>
      </c>
      <c r="C48" s="10">
        <v>40</v>
      </c>
      <c r="D48" s="10"/>
      <c r="E48" s="10">
        <v>36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170101170064</v>
      </c>
      <c r="C49" s="10">
        <v>34</v>
      </c>
      <c r="D49" s="10"/>
      <c r="E49" s="10">
        <v>31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170101170066</v>
      </c>
      <c r="C50" s="10">
        <v>33</v>
      </c>
      <c r="D50" s="10"/>
      <c r="E50" s="10">
        <v>29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170101170067</v>
      </c>
      <c r="C51" s="10">
        <v>44</v>
      </c>
      <c r="D51" s="10"/>
      <c r="E51" s="10">
        <v>39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170101170068</v>
      </c>
      <c r="C52" s="15">
        <v>32</v>
      </c>
      <c r="D52" s="15"/>
      <c r="E52" s="15">
        <v>34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170101170069</v>
      </c>
      <c r="C53" s="15">
        <v>40</v>
      </c>
      <c r="D53" s="15"/>
      <c r="E53" s="15">
        <v>33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170101170071</v>
      </c>
      <c r="C54" s="10">
        <v>38</v>
      </c>
      <c r="D54" s="10"/>
      <c r="E54" s="10">
        <v>30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170101170072</v>
      </c>
      <c r="C55" s="10">
        <v>36</v>
      </c>
      <c r="D55" s="10"/>
      <c r="E55" s="10">
        <v>36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170101170073</v>
      </c>
      <c r="C56" s="10">
        <v>34</v>
      </c>
      <c r="D56" s="10"/>
      <c r="E56" s="10">
        <v>35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170101170074</v>
      </c>
      <c r="C57" s="10">
        <v>38</v>
      </c>
      <c r="D57" s="10"/>
      <c r="E57" s="10">
        <v>39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170101170076</v>
      </c>
      <c r="C58" s="10">
        <v>41</v>
      </c>
      <c r="D58" s="10"/>
      <c r="E58" s="10">
        <v>36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170101170079</v>
      </c>
      <c r="C59" s="10">
        <v>34</v>
      </c>
      <c r="D59" s="10"/>
      <c r="E59" s="10">
        <v>28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170101170080</v>
      </c>
      <c r="C60" s="10">
        <v>39</v>
      </c>
      <c r="D60" s="10"/>
      <c r="E60" s="10">
        <v>36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170101170081</v>
      </c>
      <c r="C61" s="10">
        <v>38</v>
      </c>
      <c r="D61" s="10"/>
      <c r="E61" s="10">
        <v>36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170101170082</v>
      </c>
      <c r="C62" s="10">
        <v>37</v>
      </c>
      <c r="D62" s="10"/>
      <c r="E62" s="10">
        <v>36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170101170083</v>
      </c>
      <c r="C63" s="10">
        <v>36</v>
      </c>
      <c r="D63" s="10"/>
      <c r="E63" s="10">
        <v>34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170101170084</v>
      </c>
      <c r="C64" s="10">
        <v>42</v>
      </c>
      <c r="D64" s="10"/>
      <c r="E64" s="10">
        <v>33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170101170085</v>
      </c>
      <c r="C65" s="10">
        <v>33</v>
      </c>
      <c r="D65" s="10"/>
      <c r="E65" s="10">
        <v>32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170101170088</v>
      </c>
      <c r="C66" s="10">
        <v>31</v>
      </c>
      <c r="D66" s="10"/>
      <c r="E66" s="10">
        <v>34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170101170089</v>
      </c>
      <c r="C67" s="10">
        <v>33</v>
      </c>
      <c r="D67" s="10"/>
      <c r="E67" s="10">
        <v>31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170101170090</v>
      </c>
      <c r="C68" s="10">
        <v>34</v>
      </c>
      <c r="D68" s="10"/>
      <c r="E68" s="10">
        <v>33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170101170091</v>
      </c>
      <c r="C69" s="10">
        <v>34</v>
      </c>
      <c r="D69" s="10"/>
      <c r="E69" s="10">
        <v>30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170101170092</v>
      </c>
      <c r="C70" s="10">
        <v>36</v>
      </c>
      <c r="D70" s="10"/>
      <c r="E70" s="10">
        <v>35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170101170094</v>
      </c>
      <c r="C71" s="10">
        <v>34</v>
      </c>
      <c r="D71" s="10"/>
      <c r="E71" s="10">
        <v>31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170101170096</v>
      </c>
      <c r="C72" s="10">
        <v>36</v>
      </c>
      <c r="D72" s="10"/>
      <c r="E72" s="10">
        <v>32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170101170098</v>
      </c>
      <c r="C73" s="10">
        <v>33</v>
      </c>
      <c r="D73" s="10"/>
      <c r="E73" s="10">
        <v>28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170101170099</v>
      </c>
      <c r="C74" s="10">
        <v>40</v>
      </c>
      <c r="D74" s="10"/>
      <c r="E74" s="10">
        <v>34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170101170100</v>
      </c>
      <c r="C75" s="10">
        <v>34</v>
      </c>
      <c r="D75" s="10"/>
      <c r="E75" s="10">
        <v>32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170101170101</v>
      </c>
      <c r="C76" s="10">
        <v>40</v>
      </c>
      <c r="D76" s="10"/>
      <c r="E76" s="10">
        <v>36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170101170102</v>
      </c>
      <c r="C77" s="10">
        <v>33</v>
      </c>
      <c r="D77" s="10"/>
      <c r="E77" s="10">
        <v>31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170101170103</v>
      </c>
      <c r="C78" s="10">
        <v>31</v>
      </c>
      <c r="D78" s="10"/>
      <c r="E78" s="10">
        <v>26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170101170104</v>
      </c>
      <c r="C79" s="10">
        <v>41</v>
      </c>
      <c r="D79" s="10"/>
      <c r="E79" s="10">
        <v>37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170101170105</v>
      </c>
      <c r="C80" s="15">
        <v>44</v>
      </c>
      <c r="D80" s="15"/>
      <c r="E80" s="15">
        <v>38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>
        <v>170101170108</v>
      </c>
      <c r="C81" s="15">
        <v>42</v>
      </c>
      <c r="D81" s="15"/>
      <c r="E81" s="15">
        <v>35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>
        <v>170101171109</v>
      </c>
      <c r="C82" s="10">
        <v>34</v>
      </c>
      <c r="D82" s="10"/>
      <c r="E82" s="10">
        <v>34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82"/>
  <sheetViews>
    <sheetView zoomScale="70" zoomScaleNormal="70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153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154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155</v>
      </c>
      <c r="B5" s="107"/>
      <c r="C5" s="107"/>
      <c r="D5" s="107"/>
      <c r="E5" s="107"/>
      <c r="F5" s="93"/>
      <c r="G5" s="41" t="s">
        <v>32</v>
      </c>
      <c r="H5" s="63">
        <f>$D12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86.11111111111111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93.05555555555556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170101170007</v>
      </c>
      <c r="C11" s="10">
        <v>38</v>
      </c>
      <c r="D11" s="10">
        <f>COUNTIF(C11:C82,"&gt;="&amp;D10)</f>
        <v>72</v>
      </c>
      <c r="E11" s="10">
        <v>23</v>
      </c>
      <c r="F11" s="31">
        <f>COUNTIF(E11:E82,"&gt;="&amp;F10)</f>
        <v>62</v>
      </c>
      <c r="G11" s="25" t="s">
        <v>6</v>
      </c>
      <c r="H11" s="42">
        <v>2</v>
      </c>
      <c r="I11" s="42">
        <v>2</v>
      </c>
      <c r="J11" s="42">
        <v>1</v>
      </c>
      <c r="K11" s="42"/>
      <c r="L11" s="42"/>
      <c r="M11" s="42">
        <v>2</v>
      </c>
      <c r="N11" s="42"/>
      <c r="O11" s="42"/>
      <c r="P11" s="42">
        <v>2</v>
      </c>
      <c r="Q11" s="42">
        <v>1</v>
      </c>
      <c r="R11" s="42">
        <v>1</v>
      </c>
      <c r="S11" s="42">
        <v>1</v>
      </c>
      <c r="T11" s="42"/>
      <c r="U11" s="42">
        <v>1</v>
      </c>
      <c r="V11" s="42">
        <v>1</v>
      </c>
      <c r="W11" s="21"/>
    </row>
    <row r="12" spans="1:23" ht="15">
      <c r="A12" s="4">
        <v>2</v>
      </c>
      <c r="B12" s="14">
        <v>170101170011</v>
      </c>
      <c r="C12" s="10">
        <v>43</v>
      </c>
      <c r="D12" s="63">
        <f>(D$11/72)*100</f>
        <v>100</v>
      </c>
      <c r="E12" s="10">
        <v>17</v>
      </c>
      <c r="F12" s="64">
        <f>(F$11/72)*100</f>
        <v>86.11111111111111</v>
      </c>
      <c r="G12" s="25" t="s">
        <v>7</v>
      </c>
      <c r="H12" s="42">
        <v>2</v>
      </c>
      <c r="I12" s="42">
        <v>2</v>
      </c>
      <c r="J12" s="42">
        <v>2</v>
      </c>
      <c r="K12" s="42"/>
      <c r="L12" s="42"/>
      <c r="M12" s="42">
        <v>2</v>
      </c>
      <c r="N12" s="42"/>
      <c r="O12" s="42"/>
      <c r="P12" s="42">
        <v>1</v>
      </c>
      <c r="Q12" s="42">
        <v>2</v>
      </c>
      <c r="R12" s="42">
        <v>1</v>
      </c>
      <c r="S12" s="42">
        <v>2</v>
      </c>
      <c r="T12" s="42"/>
      <c r="U12" s="42">
        <v>2</v>
      </c>
      <c r="V12" s="42">
        <v>2</v>
      </c>
      <c r="W12" s="21"/>
    </row>
    <row r="13" spans="1:23" ht="15">
      <c r="A13" s="4">
        <v>3</v>
      </c>
      <c r="B13" s="14">
        <v>170101170013</v>
      </c>
      <c r="C13" s="10">
        <v>43</v>
      </c>
      <c r="D13" s="10"/>
      <c r="E13" s="10">
        <v>30</v>
      </c>
      <c r="F13" s="32"/>
      <c r="G13" s="25" t="s">
        <v>9</v>
      </c>
      <c r="H13" s="116">
        <v>1</v>
      </c>
      <c r="I13" s="116">
        <v>2</v>
      </c>
      <c r="J13" s="42">
        <v>1</v>
      </c>
      <c r="K13" s="42"/>
      <c r="L13" s="42"/>
      <c r="M13" s="42">
        <v>1</v>
      </c>
      <c r="N13" s="42"/>
      <c r="O13" s="42"/>
      <c r="P13" s="42">
        <v>2</v>
      </c>
      <c r="Q13" s="42">
        <v>2</v>
      </c>
      <c r="R13" s="42">
        <v>1</v>
      </c>
      <c r="S13" s="42">
        <v>1</v>
      </c>
      <c r="T13" s="42"/>
      <c r="U13" s="42">
        <v>1</v>
      </c>
      <c r="V13" s="42">
        <v>1</v>
      </c>
      <c r="W13" s="21"/>
    </row>
    <row r="14" spans="1:23" ht="15">
      <c r="A14" s="4">
        <v>4</v>
      </c>
      <c r="B14" s="14">
        <v>170101170014</v>
      </c>
      <c r="C14" s="10">
        <v>43</v>
      </c>
      <c r="D14" s="10"/>
      <c r="E14" s="10">
        <v>31</v>
      </c>
      <c r="F14" s="32"/>
      <c r="G14" s="26" t="s">
        <v>45</v>
      </c>
      <c r="H14" s="20">
        <f>AVERAGE(H11:H13)</f>
        <v>1.6666666666666667</v>
      </c>
      <c r="I14" s="20">
        <f aca="true" t="shared" si="0" ref="I14:V14">AVERAGE(I11:I13)</f>
        <v>2</v>
      </c>
      <c r="J14" s="20">
        <f t="shared" si="0"/>
        <v>1.3333333333333333</v>
      </c>
      <c r="K14" s="20"/>
      <c r="L14" s="20"/>
      <c r="M14" s="20">
        <f t="shared" si="0"/>
        <v>1.6666666666666667</v>
      </c>
      <c r="N14" s="20"/>
      <c r="O14" s="20"/>
      <c r="P14" s="20">
        <f t="shared" si="0"/>
        <v>1.6666666666666667</v>
      </c>
      <c r="Q14" s="20">
        <f t="shared" si="0"/>
        <v>1.6666666666666667</v>
      </c>
      <c r="R14" s="20">
        <f t="shared" si="0"/>
        <v>1</v>
      </c>
      <c r="S14" s="20">
        <f t="shared" si="0"/>
        <v>1.3333333333333333</v>
      </c>
      <c r="T14" s="20"/>
      <c r="U14" s="20">
        <f t="shared" si="0"/>
        <v>1.3333333333333333</v>
      </c>
      <c r="V14" s="20">
        <f t="shared" si="0"/>
        <v>1.3333333333333333</v>
      </c>
      <c r="W14" s="21"/>
    </row>
    <row r="15" spans="1:23" ht="15">
      <c r="A15" s="4">
        <v>5</v>
      </c>
      <c r="B15" s="14">
        <v>170101170015</v>
      </c>
      <c r="C15" s="10">
        <v>45</v>
      </c>
      <c r="D15" s="10"/>
      <c r="E15" s="10">
        <v>35</v>
      </c>
      <c r="F15" s="32"/>
      <c r="G15" s="51" t="s">
        <v>47</v>
      </c>
      <c r="H15" s="69">
        <f>($H7*H14)/100</f>
        <v>1.550925925925926</v>
      </c>
      <c r="I15" s="69">
        <f>($H7*I14)/100</f>
        <v>1.8611111111111112</v>
      </c>
      <c r="J15" s="69">
        <f aca="true" t="shared" si="1" ref="J15:V15">($H7*J14)/100</f>
        <v>1.2407407407407407</v>
      </c>
      <c r="K15" s="69"/>
      <c r="L15" s="69"/>
      <c r="M15" s="69">
        <f t="shared" si="1"/>
        <v>1.550925925925926</v>
      </c>
      <c r="N15" s="69"/>
      <c r="O15" s="69"/>
      <c r="P15" s="69">
        <f t="shared" si="1"/>
        <v>1.550925925925926</v>
      </c>
      <c r="Q15" s="69">
        <f t="shared" si="1"/>
        <v>1.550925925925926</v>
      </c>
      <c r="R15" s="69">
        <f t="shared" si="1"/>
        <v>0.9305555555555556</v>
      </c>
      <c r="S15" s="69">
        <f t="shared" si="1"/>
        <v>1.2407407407407407</v>
      </c>
      <c r="T15" s="69"/>
      <c r="U15" s="69">
        <f t="shared" si="1"/>
        <v>1.2407407407407407</v>
      </c>
      <c r="V15" s="69">
        <f t="shared" si="1"/>
        <v>1.2407407407407407</v>
      </c>
      <c r="W15" s="21"/>
    </row>
    <row r="16" spans="1:23" ht="14.25">
      <c r="A16" s="4">
        <v>6</v>
      </c>
      <c r="B16" s="14">
        <v>170101170016</v>
      </c>
      <c r="C16" s="10">
        <v>41</v>
      </c>
      <c r="D16" s="10"/>
      <c r="E16" s="10">
        <v>24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0">
        <v>44</v>
      </c>
      <c r="D17" s="10"/>
      <c r="E17" s="10">
        <v>32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0">
        <v>46</v>
      </c>
      <c r="D18" s="10"/>
      <c r="E18" s="10">
        <v>34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170101170021</v>
      </c>
      <c r="C19" s="10">
        <v>35</v>
      </c>
      <c r="D19" s="10"/>
      <c r="E19" s="10">
        <v>0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170101170023</v>
      </c>
      <c r="C20" s="10">
        <v>38</v>
      </c>
      <c r="D20" s="10"/>
      <c r="E20" s="10">
        <v>30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170101170024</v>
      </c>
      <c r="C21" s="10">
        <v>40</v>
      </c>
      <c r="D21" s="10"/>
      <c r="E21" s="10">
        <v>35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170101170025</v>
      </c>
      <c r="C22" s="10">
        <v>43</v>
      </c>
      <c r="D22" s="10"/>
      <c r="E22" s="10">
        <v>35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170101170027</v>
      </c>
      <c r="C23" s="10">
        <v>36</v>
      </c>
      <c r="D23" s="10"/>
      <c r="E23" s="10">
        <v>37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170101170029</v>
      </c>
      <c r="C24" s="10">
        <v>43</v>
      </c>
      <c r="D24" s="10"/>
      <c r="E24" s="10">
        <v>31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170101170030</v>
      </c>
      <c r="C25" s="15">
        <v>38</v>
      </c>
      <c r="D25" s="15"/>
      <c r="E25" s="15">
        <v>33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170101170031</v>
      </c>
      <c r="C26" s="10">
        <v>45</v>
      </c>
      <c r="D26" s="10"/>
      <c r="E26" s="10">
        <v>36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170101170033</v>
      </c>
      <c r="C27" s="10">
        <v>45</v>
      </c>
      <c r="D27" s="10"/>
      <c r="E27" s="10">
        <v>35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170101170034</v>
      </c>
      <c r="C28" s="10">
        <v>43</v>
      </c>
      <c r="D28" s="10"/>
      <c r="E28" s="10">
        <v>32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170101170035</v>
      </c>
      <c r="C29" s="10">
        <v>47</v>
      </c>
      <c r="D29" s="10"/>
      <c r="E29" s="10">
        <v>27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170101170036</v>
      </c>
      <c r="C30" s="10">
        <v>38</v>
      </c>
      <c r="D30" s="10"/>
      <c r="E30" s="10">
        <v>32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170101170037</v>
      </c>
      <c r="C31" s="10">
        <v>39</v>
      </c>
      <c r="D31" s="10"/>
      <c r="E31" s="10">
        <v>38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170101170038</v>
      </c>
      <c r="C32" s="10">
        <v>38</v>
      </c>
      <c r="D32" s="10"/>
      <c r="E32" s="10">
        <v>15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170101170040</v>
      </c>
      <c r="C33" s="10">
        <v>44</v>
      </c>
      <c r="D33" s="10"/>
      <c r="E33" s="10">
        <v>35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170101170041</v>
      </c>
      <c r="C34" s="10">
        <v>43</v>
      </c>
      <c r="D34" s="10"/>
      <c r="E34" s="10">
        <v>40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170101170046</v>
      </c>
      <c r="C35" s="10">
        <v>45</v>
      </c>
      <c r="D35" s="10"/>
      <c r="E35" s="10">
        <v>33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170101170047</v>
      </c>
      <c r="C36" s="10">
        <v>38</v>
      </c>
      <c r="D36" s="10"/>
      <c r="E36" s="10">
        <v>32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170101170048</v>
      </c>
      <c r="C37" s="10">
        <v>41</v>
      </c>
      <c r="D37" s="10"/>
      <c r="E37" s="10">
        <v>34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170101170049</v>
      </c>
      <c r="C38" s="10">
        <v>42</v>
      </c>
      <c r="D38" s="10"/>
      <c r="E38" s="10">
        <v>32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170101170050</v>
      </c>
      <c r="C39" s="10">
        <v>36</v>
      </c>
      <c r="D39" s="10"/>
      <c r="E39" s="10">
        <v>36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170101170051</v>
      </c>
      <c r="C40" s="10">
        <v>39</v>
      </c>
      <c r="D40" s="10"/>
      <c r="E40" s="10">
        <v>32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170101170054</v>
      </c>
      <c r="C41" s="10">
        <v>40</v>
      </c>
      <c r="D41" s="10"/>
      <c r="E41" s="10">
        <v>33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170101170055</v>
      </c>
      <c r="C42" s="10">
        <v>47</v>
      </c>
      <c r="D42" s="10"/>
      <c r="E42" s="10">
        <v>42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170101170056</v>
      </c>
      <c r="C43" s="10">
        <v>48</v>
      </c>
      <c r="D43" s="10"/>
      <c r="E43" s="10">
        <v>42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170101170057</v>
      </c>
      <c r="C44" s="10">
        <v>47</v>
      </c>
      <c r="D44" s="10"/>
      <c r="E44" s="10">
        <v>40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170101170058</v>
      </c>
      <c r="C45" s="10">
        <v>41</v>
      </c>
      <c r="D45" s="10"/>
      <c r="E45" s="10">
        <v>36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170101170060</v>
      </c>
      <c r="C46" s="10">
        <v>41</v>
      </c>
      <c r="D46" s="10"/>
      <c r="E46" s="10">
        <v>31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170101170061</v>
      </c>
      <c r="C47" s="10">
        <v>36</v>
      </c>
      <c r="D47" s="10"/>
      <c r="E47" s="10">
        <v>30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170101170063</v>
      </c>
      <c r="C48" s="10">
        <v>48</v>
      </c>
      <c r="D48" s="10"/>
      <c r="E48" s="10">
        <v>34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170101170064</v>
      </c>
      <c r="C49" s="10">
        <v>46</v>
      </c>
      <c r="D49" s="10"/>
      <c r="E49" s="10">
        <v>27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170101170066</v>
      </c>
      <c r="C50" s="10">
        <v>39</v>
      </c>
      <c r="D50" s="10"/>
      <c r="E50" s="10">
        <v>36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170101170067</v>
      </c>
      <c r="C51" s="10">
        <v>48</v>
      </c>
      <c r="D51" s="10"/>
      <c r="E51" s="10">
        <v>42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170101170068</v>
      </c>
      <c r="C52" s="15">
        <v>37</v>
      </c>
      <c r="D52" s="15"/>
      <c r="E52" s="15">
        <v>35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170101170069</v>
      </c>
      <c r="C53" s="15">
        <v>43</v>
      </c>
      <c r="D53" s="15"/>
      <c r="E53" s="15">
        <v>33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170101170071</v>
      </c>
      <c r="C54" s="10">
        <v>46</v>
      </c>
      <c r="D54" s="10"/>
      <c r="E54" s="10">
        <v>32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170101170072</v>
      </c>
      <c r="C55" s="10">
        <v>38</v>
      </c>
      <c r="D55" s="10"/>
      <c r="E55" s="10">
        <v>28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170101170073</v>
      </c>
      <c r="C56" s="10">
        <v>43</v>
      </c>
      <c r="D56" s="10"/>
      <c r="E56" s="10">
        <v>34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170101170074</v>
      </c>
      <c r="C57" s="10">
        <v>45</v>
      </c>
      <c r="D57" s="10"/>
      <c r="E57" s="10">
        <v>34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170101170076</v>
      </c>
      <c r="C58" s="10">
        <v>47</v>
      </c>
      <c r="D58" s="10"/>
      <c r="E58" s="10">
        <v>39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170101170079</v>
      </c>
      <c r="C59" s="10">
        <v>39</v>
      </c>
      <c r="D59" s="10"/>
      <c r="E59" s="10">
        <v>29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170101170080</v>
      </c>
      <c r="C60" s="10">
        <v>45</v>
      </c>
      <c r="D60" s="10"/>
      <c r="E60" s="10">
        <v>37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170101170081</v>
      </c>
      <c r="C61" s="10">
        <v>40</v>
      </c>
      <c r="D61" s="10"/>
      <c r="E61" s="10">
        <v>40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170101170082</v>
      </c>
      <c r="C62" s="10">
        <v>38</v>
      </c>
      <c r="D62" s="10"/>
      <c r="E62" s="10">
        <v>30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170101170083</v>
      </c>
      <c r="C63" s="10">
        <v>41</v>
      </c>
      <c r="D63" s="10"/>
      <c r="E63" s="10">
        <v>36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170101170084</v>
      </c>
      <c r="C64" s="10">
        <v>46</v>
      </c>
      <c r="D64" s="10"/>
      <c r="E64" s="10">
        <v>31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170101170085</v>
      </c>
      <c r="C65" s="10">
        <v>44</v>
      </c>
      <c r="D65" s="10"/>
      <c r="E65" s="10">
        <v>32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170101170088</v>
      </c>
      <c r="C66" s="10">
        <v>46</v>
      </c>
      <c r="D66" s="10"/>
      <c r="E66" s="10">
        <v>36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170101170089</v>
      </c>
      <c r="C67" s="10">
        <v>41</v>
      </c>
      <c r="D67" s="10"/>
      <c r="E67" s="10">
        <v>26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170101170090</v>
      </c>
      <c r="C68" s="10">
        <v>46</v>
      </c>
      <c r="D68" s="10"/>
      <c r="E68" s="10">
        <v>29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170101170091</v>
      </c>
      <c r="C69" s="10">
        <v>44</v>
      </c>
      <c r="D69" s="10"/>
      <c r="E69" s="10">
        <v>29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170101170092</v>
      </c>
      <c r="C70" s="10">
        <v>45</v>
      </c>
      <c r="D70" s="10"/>
      <c r="E70" s="10">
        <v>28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170101170094</v>
      </c>
      <c r="C71" s="10">
        <v>41</v>
      </c>
      <c r="D71" s="10"/>
      <c r="E71" s="10">
        <v>28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170101170096</v>
      </c>
      <c r="C72" s="10">
        <v>47</v>
      </c>
      <c r="D72" s="10"/>
      <c r="E72" s="10">
        <v>29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170101170098</v>
      </c>
      <c r="C73" s="10">
        <v>42</v>
      </c>
      <c r="D73" s="10"/>
      <c r="E73" s="10">
        <v>30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170101170099</v>
      </c>
      <c r="C74" s="10">
        <v>48</v>
      </c>
      <c r="D74" s="10"/>
      <c r="E74" s="10">
        <v>34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170101170100</v>
      </c>
      <c r="C75" s="10">
        <v>44</v>
      </c>
      <c r="D75" s="10"/>
      <c r="E75" s="10">
        <v>23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170101170101</v>
      </c>
      <c r="C76" s="10">
        <v>45</v>
      </c>
      <c r="D76" s="10"/>
      <c r="E76" s="10">
        <v>35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170101170102</v>
      </c>
      <c r="C77" s="10">
        <v>38</v>
      </c>
      <c r="D77" s="10"/>
      <c r="E77" s="10">
        <v>30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170101170103</v>
      </c>
      <c r="C78" s="10">
        <v>40</v>
      </c>
      <c r="D78" s="10"/>
      <c r="E78" s="10">
        <v>23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170101170104</v>
      </c>
      <c r="C79" s="10">
        <v>44</v>
      </c>
      <c r="D79" s="10"/>
      <c r="E79" s="10">
        <v>34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170101170105</v>
      </c>
      <c r="C80" s="15">
        <v>45</v>
      </c>
      <c r="D80" s="15"/>
      <c r="E80" s="15">
        <v>39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>
        <v>170101170108</v>
      </c>
      <c r="C81" s="15">
        <v>46</v>
      </c>
      <c r="D81" s="15"/>
      <c r="E81" s="15">
        <v>37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>
        <v>170101171109</v>
      </c>
      <c r="C82" s="10">
        <v>42</v>
      </c>
      <c r="D82" s="10"/>
      <c r="E82" s="10">
        <v>36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82"/>
  <sheetViews>
    <sheetView zoomScale="69" zoomScaleNormal="69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156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157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158</v>
      </c>
      <c r="B5" s="107"/>
      <c r="C5" s="107"/>
      <c r="D5" s="107"/>
      <c r="E5" s="107"/>
      <c r="F5" s="93"/>
      <c r="G5" s="41" t="s">
        <v>32</v>
      </c>
      <c r="H5" s="63">
        <f>$D12</f>
        <v>54.166666666666664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47.22222222222222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50.69444444444444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170101170007</v>
      </c>
      <c r="C11" s="10">
        <v>24</v>
      </c>
      <c r="D11" s="10">
        <f>COUNTIF(C11:C82,"&gt;="&amp;D10)</f>
        <v>39</v>
      </c>
      <c r="E11" s="10">
        <v>16</v>
      </c>
      <c r="F11" s="31">
        <f>COUNTIF(E11:E82,"&gt;="&amp;F10)</f>
        <v>34</v>
      </c>
      <c r="G11" s="25" t="s">
        <v>6</v>
      </c>
      <c r="H11" s="42">
        <v>2</v>
      </c>
      <c r="I11" s="42">
        <v>2</v>
      </c>
      <c r="J11" s="42">
        <v>1</v>
      </c>
      <c r="K11" s="42">
        <v>1</v>
      </c>
      <c r="L11" s="42"/>
      <c r="M11" s="42"/>
      <c r="N11" s="42"/>
      <c r="O11" s="42"/>
      <c r="P11" s="42">
        <v>1</v>
      </c>
      <c r="Q11" s="42">
        <v>1</v>
      </c>
      <c r="R11" s="42"/>
      <c r="S11" s="42">
        <v>1</v>
      </c>
      <c r="T11" s="42">
        <v>2</v>
      </c>
      <c r="U11" s="42">
        <v>1</v>
      </c>
      <c r="V11" s="42">
        <v>1</v>
      </c>
      <c r="W11" s="21"/>
    </row>
    <row r="12" spans="1:23" ht="15">
      <c r="A12" s="4">
        <v>2</v>
      </c>
      <c r="B12" s="14">
        <v>170101170011</v>
      </c>
      <c r="C12" s="10">
        <v>22</v>
      </c>
      <c r="D12" s="63">
        <f>(D$11/72)*100</f>
        <v>54.166666666666664</v>
      </c>
      <c r="E12" s="10">
        <v>18</v>
      </c>
      <c r="F12" s="64">
        <f>(F$11/72)*100</f>
        <v>47.22222222222222</v>
      </c>
      <c r="G12" s="25" t="s">
        <v>7</v>
      </c>
      <c r="H12" s="42">
        <v>1</v>
      </c>
      <c r="I12" s="42">
        <v>1</v>
      </c>
      <c r="J12" s="42">
        <v>2</v>
      </c>
      <c r="K12" s="42">
        <v>2</v>
      </c>
      <c r="L12" s="42"/>
      <c r="M12" s="42"/>
      <c r="N12" s="42"/>
      <c r="O12" s="42"/>
      <c r="P12" s="42">
        <v>1</v>
      </c>
      <c r="Q12" s="42">
        <v>1</v>
      </c>
      <c r="R12" s="42"/>
      <c r="S12" s="42">
        <v>1</v>
      </c>
      <c r="T12" s="42">
        <v>1</v>
      </c>
      <c r="U12" s="42">
        <v>1</v>
      </c>
      <c r="V12" s="42">
        <v>2</v>
      </c>
      <c r="W12" s="21"/>
    </row>
    <row r="13" spans="1:23" ht="15">
      <c r="A13" s="4">
        <v>3</v>
      </c>
      <c r="B13" s="14">
        <v>170101170013</v>
      </c>
      <c r="C13" s="10">
        <v>28</v>
      </c>
      <c r="D13" s="10"/>
      <c r="E13" s="10">
        <v>12</v>
      </c>
      <c r="F13" s="32"/>
      <c r="G13" s="25" t="s">
        <v>9</v>
      </c>
      <c r="H13" s="116">
        <v>1</v>
      </c>
      <c r="I13" s="116">
        <v>1</v>
      </c>
      <c r="J13" s="42">
        <v>1</v>
      </c>
      <c r="K13" s="42"/>
      <c r="L13" s="42"/>
      <c r="M13" s="42"/>
      <c r="N13" s="42"/>
      <c r="O13" s="42"/>
      <c r="P13" s="42">
        <v>2</v>
      </c>
      <c r="Q13" s="42">
        <v>1</v>
      </c>
      <c r="R13" s="42"/>
      <c r="S13" s="42">
        <v>1</v>
      </c>
      <c r="T13" s="42"/>
      <c r="U13" s="42">
        <v>1</v>
      </c>
      <c r="V13" s="42">
        <v>1</v>
      </c>
      <c r="W13" s="21"/>
    </row>
    <row r="14" spans="1:23" ht="15">
      <c r="A14" s="4">
        <v>4</v>
      </c>
      <c r="B14" s="14">
        <v>170101170014</v>
      </c>
      <c r="C14" s="10">
        <v>23</v>
      </c>
      <c r="D14" s="10"/>
      <c r="E14" s="10">
        <v>12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1.3333333333333333</v>
      </c>
      <c r="J14" s="20">
        <f t="shared" si="0"/>
        <v>1.3333333333333333</v>
      </c>
      <c r="K14" s="20">
        <f t="shared" si="0"/>
        <v>1.5</v>
      </c>
      <c r="L14" s="20"/>
      <c r="M14" s="20"/>
      <c r="N14" s="20"/>
      <c r="O14" s="20"/>
      <c r="P14" s="20">
        <f t="shared" si="0"/>
        <v>1.3333333333333333</v>
      </c>
      <c r="Q14" s="20">
        <f t="shared" si="0"/>
        <v>1</v>
      </c>
      <c r="R14" s="20"/>
      <c r="S14" s="20">
        <f t="shared" si="0"/>
        <v>1</v>
      </c>
      <c r="T14" s="20">
        <f t="shared" si="0"/>
        <v>1.5</v>
      </c>
      <c r="U14" s="20">
        <f t="shared" si="0"/>
        <v>1</v>
      </c>
      <c r="V14" s="20">
        <f t="shared" si="0"/>
        <v>1.3333333333333333</v>
      </c>
      <c r="W14" s="21"/>
    </row>
    <row r="15" spans="1:23" ht="15">
      <c r="A15" s="4">
        <v>5</v>
      </c>
      <c r="B15" s="14">
        <v>170101170015</v>
      </c>
      <c r="C15" s="10">
        <v>20</v>
      </c>
      <c r="D15" s="10"/>
      <c r="E15" s="10">
        <v>14</v>
      </c>
      <c r="F15" s="32"/>
      <c r="G15" s="51" t="s">
        <v>47</v>
      </c>
      <c r="H15" s="69">
        <f>($H7*H14)/100</f>
        <v>0.6759259259259258</v>
      </c>
      <c r="I15" s="69">
        <f>($H7*I14)/100</f>
        <v>0.6759259259259258</v>
      </c>
      <c r="J15" s="69">
        <f aca="true" t="shared" si="1" ref="J15:V15">($H7*J14)/100</f>
        <v>0.6759259259259258</v>
      </c>
      <c r="K15" s="69">
        <f t="shared" si="1"/>
        <v>0.7604166666666665</v>
      </c>
      <c r="L15" s="69"/>
      <c r="M15" s="69"/>
      <c r="N15" s="69"/>
      <c r="O15" s="69"/>
      <c r="P15" s="69">
        <f t="shared" si="1"/>
        <v>0.6759259259259258</v>
      </c>
      <c r="Q15" s="69">
        <f t="shared" si="1"/>
        <v>0.5069444444444444</v>
      </c>
      <c r="R15" s="69"/>
      <c r="S15" s="69">
        <f t="shared" si="1"/>
        <v>0.5069444444444444</v>
      </c>
      <c r="T15" s="69">
        <f t="shared" si="1"/>
        <v>0.7604166666666665</v>
      </c>
      <c r="U15" s="69">
        <f t="shared" si="1"/>
        <v>0.5069444444444444</v>
      </c>
      <c r="V15" s="69">
        <f t="shared" si="1"/>
        <v>0.6759259259259258</v>
      </c>
      <c r="W15" s="21"/>
    </row>
    <row r="16" spans="1:23" ht="14.25">
      <c r="A16" s="4">
        <v>6</v>
      </c>
      <c r="B16" s="14">
        <v>170101170016</v>
      </c>
      <c r="C16" s="10">
        <v>25</v>
      </c>
      <c r="D16" s="10"/>
      <c r="E16" s="10">
        <v>7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0">
        <v>24</v>
      </c>
      <c r="D17" s="10"/>
      <c r="E17" s="10">
        <v>3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0">
        <v>24</v>
      </c>
      <c r="D18" s="10"/>
      <c r="E18" s="10">
        <v>16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170101170021</v>
      </c>
      <c r="C19" s="10">
        <v>25</v>
      </c>
      <c r="D19" s="10"/>
      <c r="E19" s="10">
        <v>25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170101170023</v>
      </c>
      <c r="C20" s="10">
        <v>25</v>
      </c>
      <c r="D20" s="10"/>
      <c r="E20" s="10">
        <v>25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170101170024</v>
      </c>
      <c r="C21" s="10">
        <v>34</v>
      </c>
      <c r="D21" s="10"/>
      <c r="E21" s="10">
        <v>36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170101170025</v>
      </c>
      <c r="C22" s="10">
        <v>33</v>
      </c>
      <c r="D22" s="10"/>
      <c r="E22" s="10">
        <v>43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170101170027</v>
      </c>
      <c r="C23" s="10">
        <v>32</v>
      </c>
      <c r="D23" s="10"/>
      <c r="E23" s="10">
        <v>16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170101170029</v>
      </c>
      <c r="C24" s="10">
        <v>33</v>
      </c>
      <c r="D24" s="10"/>
      <c r="E24" s="10">
        <v>36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170101170030</v>
      </c>
      <c r="C25" s="15">
        <v>37</v>
      </c>
      <c r="D25" s="15"/>
      <c r="E25" s="15">
        <v>36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170101170031</v>
      </c>
      <c r="C26" s="10">
        <v>20</v>
      </c>
      <c r="D26" s="10"/>
      <c r="E26" s="10">
        <v>25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170101170033</v>
      </c>
      <c r="C27" s="10">
        <v>29</v>
      </c>
      <c r="D27" s="10"/>
      <c r="E27" s="10">
        <v>30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170101170034</v>
      </c>
      <c r="C28" s="10">
        <v>31</v>
      </c>
      <c r="D28" s="10"/>
      <c r="E28" s="10">
        <v>15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170101170035</v>
      </c>
      <c r="C29" s="10">
        <v>33</v>
      </c>
      <c r="D29" s="10"/>
      <c r="E29" s="10">
        <v>26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170101170036</v>
      </c>
      <c r="C30" s="10">
        <v>32</v>
      </c>
      <c r="D30" s="10"/>
      <c r="E30" s="10">
        <v>17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170101170037</v>
      </c>
      <c r="C31" s="10">
        <v>28</v>
      </c>
      <c r="D31" s="10"/>
      <c r="E31" s="10">
        <v>12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170101170038</v>
      </c>
      <c r="C32" s="10">
        <v>21</v>
      </c>
      <c r="D32" s="10"/>
      <c r="E32" s="10">
        <v>24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170101170040</v>
      </c>
      <c r="C33" s="10">
        <v>26</v>
      </c>
      <c r="D33" s="10"/>
      <c r="E33" s="10">
        <v>38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170101170041</v>
      </c>
      <c r="C34" s="10">
        <v>30</v>
      </c>
      <c r="D34" s="10"/>
      <c r="E34" s="10">
        <v>32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170101170046</v>
      </c>
      <c r="C35" s="10">
        <v>26</v>
      </c>
      <c r="D35" s="10"/>
      <c r="E35" s="10">
        <v>14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170101170047</v>
      </c>
      <c r="C36" s="10">
        <v>33</v>
      </c>
      <c r="D36" s="10"/>
      <c r="E36" s="10">
        <v>22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170101170048</v>
      </c>
      <c r="C37" s="10">
        <v>23</v>
      </c>
      <c r="D37" s="10"/>
      <c r="E37" s="10">
        <v>17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170101170049</v>
      </c>
      <c r="C38" s="10">
        <v>27</v>
      </c>
      <c r="D38" s="10"/>
      <c r="E38" s="10">
        <v>30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170101170050</v>
      </c>
      <c r="C39" s="10">
        <v>33</v>
      </c>
      <c r="D39" s="10"/>
      <c r="E39" s="10">
        <v>24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170101170051</v>
      </c>
      <c r="C40" s="10">
        <v>30</v>
      </c>
      <c r="D40" s="10"/>
      <c r="E40" s="10">
        <v>35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170101170054</v>
      </c>
      <c r="C41" s="10">
        <v>34</v>
      </c>
      <c r="D41" s="10"/>
      <c r="E41" s="10">
        <v>36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170101170055</v>
      </c>
      <c r="C42" s="10">
        <v>27</v>
      </c>
      <c r="D42" s="10"/>
      <c r="E42" s="10">
        <v>30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170101170056</v>
      </c>
      <c r="C43" s="10">
        <v>34</v>
      </c>
      <c r="D43" s="10"/>
      <c r="E43" s="10">
        <v>25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170101170057</v>
      </c>
      <c r="C44" s="10">
        <v>24</v>
      </c>
      <c r="D44" s="10"/>
      <c r="E44" s="10">
        <v>32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170101170058</v>
      </c>
      <c r="C45" s="10">
        <v>26</v>
      </c>
      <c r="D45" s="10"/>
      <c r="E45" s="10">
        <v>30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170101170060</v>
      </c>
      <c r="C46" s="10">
        <v>28</v>
      </c>
      <c r="D46" s="10"/>
      <c r="E46" s="10">
        <v>32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170101170061</v>
      </c>
      <c r="C47" s="10">
        <v>27</v>
      </c>
      <c r="D47" s="10"/>
      <c r="E47" s="10">
        <v>17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170101170063</v>
      </c>
      <c r="C48" s="10">
        <v>34</v>
      </c>
      <c r="D48" s="10"/>
      <c r="E48" s="10">
        <v>33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170101170064</v>
      </c>
      <c r="C49" s="10">
        <v>33</v>
      </c>
      <c r="D49" s="10"/>
      <c r="E49" s="10">
        <v>29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170101170066</v>
      </c>
      <c r="C50" s="10">
        <v>37</v>
      </c>
      <c r="D50" s="10"/>
      <c r="E50" s="10">
        <v>35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170101170067</v>
      </c>
      <c r="C51" s="10">
        <v>31</v>
      </c>
      <c r="D51" s="10"/>
      <c r="E51" s="10">
        <v>34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170101170068</v>
      </c>
      <c r="C52" s="15">
        <v>32</v>
      </c>
      <c r="D52" s="15"/>
      <c r="E52" s="15">
        <v>25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170101170069</v>
      </c>
      <c r="C53" s="15">
        <v>26</v>
      </c>
      <c r="D53" s="15"/>
      <c r="E53" s="15">
        <v>25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170101170071</v>
      </c>
      <c r="C54" s="10">
        <v>34</v>
      </c>
      <c r="D54" s="10"/>
      <c r="E54" s="10">
        <v>32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170101170072</v>
      </c>
      <c r="C55" s="10">
        <v>28</v>
      </c>
      <c r="D55" s="10"/>
      <c r="E55" s="10">
        <v>35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170101170073</v>
      </c>
      <c r="C56" s="10">
        <v>32</v>
      </c>
      <c r="D56" s="10"/>
      <c r="E56" s="10">
        <v>31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170101170074</v>
      </c>
      <c r="C57" s="10">
        <v>25</v>
      </c>
      <c r="D57" s="10"/>
      <c r="E57" s="10">
        <v>25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170101170076</v>
      </c>
      <c r="C58" s="10">
        <v>25</v>
      </c>
      <c r="D58" s="10"/>
      <c r="E58" s="10">
        <v>18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170101170079</v>
      </c>
      <c r="C59" s="10">
        <v>23</v>
      </c>
      <c r="D59" s="10"/>
      <c r="E59" s="10">
        <v>30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170101170080</v>
      </c>
      <c r="C60" s="10">
        <v>31</v>
      </c>
      <c r="D60" s="10"/>
      <c r="E60" s="10">
        <v>42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170101170081</v>
      </c>
      <c r="C61" s="10">
        <v>35</v>
      </c>
      <c r="D61" s="10"/>
      <c r="E61" s="10">
        <v>33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170101170082</v>
      </c>
      <c r="C62" s="10">
        <v>26</v>
      </c>
      <c r="D62" s="10"/>
      <c r="E62" s="10">
        <v>24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170101170083</v>
      </c>
      <c r="C63" s="10">
        <v>32</v>
      </c>
      <c r="D63" s="10"/>
      <c r="E63" s="10">
        <v>32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170101170084</v>
      </c>
      <c r="C64" s="10">
        <v>35</v>
      </c>
      <c r="D64" s="10"/>
      <c r="E64" s="10">
        <v>25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170101170085</v>
      </c>
      <c r="C65" s="10">
        <v>29</v>
      </c>
      <c r="D65" s="10"/>
      <c r="E65" s="10">
        <v>21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170101170088</v>
      </c>
      <c r="C66" s="10">
        <v>28</v>
      </c>
      <c r="D66" s="10"/>
      <c r="E66" s="10">
        <v>14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170101170089</v>
      </c>
      <c r="C67" s="10">
        <v>29</v>
      </c>
      <c r="D67" s="10"/>
      <c r="E67" s="10">
        <v>28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170101170090</v>
      </c>
      <c r="C68" s="10">
        <v>26</v>
      </c>
      <c r="D68" s="10"/>
      <c r="E68" s="10">
        <v>14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170101170091</v>
      </c>
      <c r="C69" s="10">
        <v>30</v>
      </c>
      <c r="D69" s="10"/>
      <c r="E69" s="10">
        <v>24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170101170092</v>
      </c>
      <c r="C70" s="10">
        <v>25</v>
      </c>
      <c r="D70" s="10"/>
      <c r="E70" s="10">
        <v>22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170101170094</v>
      </c>
      <c r="C71" s="10">
        <v>27</v>
      </c>
      <c r="D71" s="10"/>
      <c r="E71" s="10">
        <v>33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170101170096</v>
      </c>
      <c r="C72" s="10">
        <v>25</v>
      </c>
      <c r="D72" s="10"/>
      <c r="E72" s="10">
        <v>25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170101170098</v>
      </c>
      <c r="C73" s="10">
        <v>32</v>
      </c>
      <c r="D73" s="10"/>
      <c r="E73" s="10">
        <v>31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170101170099</v>
      </c>
      <c r="C74" s="10">
        <v>33</v>
      </c>
      <c r="D74" s="10"/>
      <c r="E74" s="10">
        <v>32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170101170100</v>
      </c>
      <c r="C75" s="10">
        <v>24</v>
      </c>
      <c r="D75" s="10"/>
      <c r="E75" s="10">
        <v>25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170101170101</v>
      </c>
      <c r="C76" s="10">
        <v>24</v>
      </c>
      <c r="D76" s="10"/>
      <c r="E76" s="10">
        <v>33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170101170102</v>
      </c>
      <c r="C77" s="10">
        <v>24</v>
      </c>
      <c r="D77" s="10"/>
      <c r="E77" s="10">
        <v>16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170101170103</v>
      </c>
      <c r="C78" s="10">
        <v>31</v>
      </c>
      <c r="D78" s="10"/>
      <c r="E78" s="10">
        <v>30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170101170104</v>
      </c>
      <c r="C79" s="10">
        <v>30</v>
      </c>
      <c r="D79" s="10"/>
      <c r="E79" s="10">
        <v>28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170101170105</v>
      </c>
      <c r="C80" s="15">
        <v>36</v>
      </c>
      <c r="D80" s="15"/>
      <c r="E80" s="15">
        <v>43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>
        <v>170101170108</v>
      </c>
      <c r="C81" s="15">
        <v>25</v>
      </c>
      <c r="D81" s="15"/>
      <c r="E81" s="15">
        <v>40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>
        <v>170101171109</v>
      </c>
      <c r="C82" s="10">
        <v>25</v>
      </c>
      <c r="D82" s="10"/>
      <c r="E82" s="10">
        <v>15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82"/>
  <sheetViews>
    <sheetView zoomScale="74" zoomScaleNormal="74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159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160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161</v>
      </c>
      <c r="B5" s="107"/>
      <c r="C5" s="107"/>
      <c r="D5" s="107"/>
      <c r="E5" s="107"/>
      <c r="F5" s="93"/>
      <c r="G5" s="41" t="s">
        <v>32</v>
      </c>
      <c r="H5" s="63">
        <f>$D12</f>
        <v>95.83333333333334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95.83333333333334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95.83333333333334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170101170007</v>
      </c>
      <c r="C11" s="10">
        <v>36</v>
      </c>
      <c r="D11" s="10">
        <f>COUNTIF(C11:C82,"&gt;="&amp;D10)</f>
        <v>69</v>
      </c>
      <c r="E11" s="10">
        <v>40</v>
      </c>
      <c r="F11" s="31">
        <f>COUNTIF(E11:E82,"&gt;="&amp;F10)</f>
        <v>69</v>
      </c>
      <c r="G11" s="25" t="s">
        <v>6</v>
      </c>
      <c r="H11" s="42">
        <v>2</v>
      </c>
      <c r="I11" s="42">
        <v>2</v>
      </c>
      <c r="J11" s="42">
        <v>1</v>
      </c>
      <c r="K11" s="42">
        <v>1</v>
      </c>
      <c r="L11" s="42"/>
      <c r="M11" s="42">
        <v>2</v>
      </c>
      <c r="N11" s="42"/>
      <c r="O11" s="42"/>
      <c r="P11" s="42"/>
      <c r="Q11" s="42">
        <v>1</v>
      </c>
      <c r="R11" s="42">
        <v>1</v>
      </c>
      <c r="S11" s="42">
        <v>1</v>
      </c>
      <c r="T11" s="42">
        <v>2</v>
      </c>
      <c r="U11" s="42">
        <v>1</v>
      </c>
      <c r="V11" s="42">
        <v>1</v>
      </c>
      <c r="W11" s="21"/>
    </row>
    <row r="12" spans="1:23" ht="15">
      <c r="A12" s="4">
        <v>2</v>
      </c>
      <c r="B12" s="14">
        <v>170101170011</v>
      </c>
      <c r="C12" s="10">
        <v>25</v>
      </c>
      <c r="D12" s="63">
        <f>(D$11/72)*100</f>
        <v>95.83333333333334</v>
      </c>
      <c r="E12" s="10">
        <v>25</v>
      </c>
      <c r="F12" s="64">
        <f>(F$11/72)*100</f>
        <v>95.83333333333334</v>
      </c>
      <c r="G12" s="25" t="s">
        <v>7</v>
      </c>
      <c r="H12" s="42">
        <v>1</v>
      </c>
      <c r="I12" s="42">
        <v>2</v>
      </c>
      <c r="J12" s="42">
        <v>2</v>
      </c>
      <c r="K12" s="42">
        <v>2</v>
      </c>
      <c r="L12" s="42"/>
      <c r="M12" s="42">
        <v>1</v>
      </c>
      <c r="N12" s="42"/>
      <c r="O12" s="42">
        <v>1</v>
      </c>
      <c r="P12" s="42"/>
      <c r="Q12" s="42">
        <v>1</v>
      </c>
      <c r="R12" s="42">
        <v>2</v>
      </c>
      <c r="S12" s="42">
        <v>1</v>
      </c>
      <c r="T12" s="42">
        <v>1</v>
      </c>
      <c r="U12" s="42">
        <v>1</v>
      </c>
      <c r="V12" s="42">
        <v>2</v>
      </c>
      <c r="W12" s="21"/>
    </row>
    <row r="13" spans="1:23" ht="15">
      <c r="A13" s="4">
        <v>3</v>
      </c>
      <c r="B13" s="14">
        <v>170101170013</v>
      </c>
      <c r="C13" s="10">
        <v>45</v>
      </c>
      <c r="D13" s="10"/>
      <c r="E13" s="10">
        <v>47</v>
      </c>
      <c r="F13" s="32"/>
      <c r="G13" s="25" t="s">
        <v>9</v>
      </c>
      <c r="H13" s="116"/>
      <c r="I13" s="116">
        <v>1</v>
      </c>
      <c r="J13" s="42">
        <v>3</v>
      </c>
      <c r="K13" s="42">
        <v>3</v>
      </c>
      <c r="L13" s="42"/>
      <c r="M13" s="42">
        <v>2</v>
      </c>
      <c r="N13" s="42"/>
      <c r="O13" s="42">
        <v>1</v>
      </c>
      <c r="P13" s="42"/>
      <c r="Q13" s="42">
        <v>1</v>
      </c>
      <c r="R13" s="42">
        <v>1</v>
      </c>
      <c r="S13" s="42">
        <v>1</v>
      </c>
      <c r="T13" s="42"/>
      <c r="U13" s="42">
        <v>2</v>
      </c>
      <c r="V13" s="42">
        <v>1</v>
      </c>
      <c r="W13" s="21"/>
    </row>
    <row r="14" spans="1:23" ht="15">
      <c r="A14" s="4">
        <v>4</v>
      </c>
      <c r="B14" s="14">
        <v>170101170014</v>
      </c>
      <c r="C14" s="10">
        <v>35</v>
      </c>
      <c r="D14" s="10"/>
      <c r="E14" s="10">
        <v>38</v>
      </c>
      <c r="F14" s="32"/>
      <c r="G14" s="26" t="s">
        <v>45</v>
      </c>
      <c r="H14" s="20">
        <f>AVERAGE(H11:H13)</f>
        <v>1.5</v>
      </c>
      <c r="I14" s="20">
        <f aca="true" t="shared" si="0" ref="I14:V14">AVERAGE(I11:I13)</f>
        <v>1.6666666666666667</v>
      </c>
      <c r="J14" s="20">
        <f t="shared" si="0"/>
        <v>2</v>
      </c>
      <c r="K14" s="20">
        <f t="shared" si="0"/>
        <v>2</v>
      </c>
      <c r="L14" s="20"/>
      <c r="M14" s="20">
        <f t="shared" si="0"/>
        <v>1.6666666666666667</v>
      </c>
      <c r="N14" s="20"/>
      <c r="O14" s="20">
        <f t="shared" si="0"/>
        <v>1</v>
      </c>
      <c r="P14" s="20"/>
      <c r="Q14" s="20">
        <f t="shared" si="0"/>
        <v>1</v>
      </c>
      <c r="R14" s="20">
        <f t="shared" si="0"/>
        <v>1.3333333333333333</v>
      </c>
      <c r="S14" s="20">
        <f t="shared" si="0"/>
        <v>1</v>
      </c>
      <c r="T14" s="20">
        <f t="shared" si="0"/>
        <v>1.5</v>
      </c>
      <c r="U14" s="20">
        <f t="shared" si="0"/>
        <v>1.3333333333333333</v>
      </c>
      <c r="V14" s="20">
        <f t="shared" si="0"/>
        <v>1.3333333333333333</v>
      </c>
      <c r="W14" s="21"/>
    </row>
    <row r="15" spans="1:23" ht="15">
      <c r="A15" s="4">
        <v>5</v>
      </c>
      <c r="B15" s="14">
        <v>170101170015</v>
      </c>
      <c r="C15" s="10">
        <v>46</v>
      </c>
      <c r="D15" s="10"/>
      <c r="E15" s="10">
        <v>47</v>
      </c>
      <c r="F15" s="32"/>
      <c r="G15" s="51" t="s">
        <v>47</v>
      </c>
      <c r="H15" s="69">
        <f>($H7*H14)/100</f>
        <v>1.4375</v>
      </c>
      <c r="I15" s="69">
        <f>($H7*I14)/100</f>
        <v>1.5972222222222225</v>
      </c>
      <c r="J15" s="69">
        <f aca="true" t="shared" si="1" ref="J15:V15">($H7*J14)/100</f>
        <v>1.916666666666667</v>
      </c>
      <c r="K15" s="69">
        <f t="shared" si="1"/>
        <v>1.916666666666667</v>
      </c>
      <c r="L15" s="69"/>
      <c r="M15" s="69">
        <f t="shared" si="1"/>
        <v>1.5972222222222225</v>
      </c>
      <c r="N15" s="69"/>
      <c r="O15" s="69">
        <f t="shared" si="1"/>
        <v>0.9583333333333335</v>
      </c>
      <c r="P15" s="69"/>
      <c r="Q15" s="69">
        <f t="shared" si="1"/>
        <v>0.9583333333333335</v>
      </c>
      <c r="R15" s="69">
        <f t="shared" si="1"/>
        <v>1.277777777777778</v>
      </c>
      <c r="S15" s="69">
        <f t="shared" si="1"/>
        <v>0.9583333333333335</v>
      </c>
      <c r="T15" s="69">
        <f t="shared" si="1"/>
        <v>1.4375</v>
      </c>
      <c r="U15" s="69">
        <f t="shared" si="1"/>
        <v>1.277777777777778</v>
      </c>
      <c r="V15" s="69">
        <f t="shared" si="1"/>
        <v>1.277777777777778</v>
      </c>
      <c r="W15" s="21"/>
    </row>
    <row r="16" spans="1:23" ht="14.25">
      <c r="A16" s="4">
        <v>6</v>
      </c>
      <c r="B16" s="14">
        <v>170101170016</v>
      </c>
      <c r="C16" s="10">
        <v>38</v>
      </c>
      <c r="D16" s="10"/>
      <c r="E16" s="10">
        <v>45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0">
        <v>46</v>
      </c>
      <c r="D17" s="10"/>
      <c r="E17" s="10">
        <v>48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0">
        <v>47</v>
      </c>
      <c r="D18" s="10"/>
      <c r="E18" s="10">
        <v>48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170101170021</v>
      </c>
      <c r="C19" s="10">
        <v>25</v>
      </c>
      <c r="D19" s="10"/>
      <c r="E19" s="10">
        <v>25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170101170023</v>
      </c>
      <c r="C20" s="10">
        <v>34</v>
      </c>
      <c r="D20" s="10"/>
      <c r="E20" s="10">
        <v>36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170101170024</v>
      </c>
      <c r="C21" s="10">
        <v>35</v>
      </c>
      <c r="D21" s="10"/>
      <c r="E21" s="10">
        <v>38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170101170025</v>
      </c>
      <c r="C22" s="10">
        <v>37</v>
      </c>
      <c r="D22" s="10"/>
      <c r="E22" s="10">
        <v>45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170101170027</v>
      </c>
      <c r="C23" s="10">
        <v>36</v>
      </c>
      <c r="D23" s="10"/>
      <c r="E23" s="10">
        <v>38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170101170029</v>
      </c>
      <c r="C24" s="10">
        <v>37</v>
      </c>
      <c r="D24" s="10"/>
      <c r="E24" s="10">
        <v>40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170101170030</v>
      </c>
      <c r="C25" s="15">
        <v>33</v>
      </c>
      <c r="D25" s="15"/>
      <c r="E25" s="15">
        <v>35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170101170031</v>
      </c>
      <c r="C26" s="10">
        <v>34</v>
      </c>
      <c r="D26" s="10"/>
      <c r="E26" s="10">
        <v>40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170101170033</v>
      </c>
      <c r="C27" s="10">
        <v>46</v>
      </c>
      <c r="D27" s="10"/>
      <c r="E27" s="10">
        <v>48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170101170034</v>
      </c>
      <c r="C28" s="10">
        <v>36</v>
      </c>
      <c r="D28" s="10"/>
      <c r="E28" s="10">
        <v>39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170101170035</v>
      </c>
      <c r="C29" s="10">
        <v>37</v>
      </c>
      <c r="D29" s="10"/>
      <c r="E29" s="10">
        <v>40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170101170036</v>
      </c>
      <c r="C30" s="10">
        <v>39</v>
      </c>
      <c r="D30" s="10"/>
      <c r="E30" s="10">
        <v>45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170101170037</v>
      </c>
      <c r="C31" s="10">
        <v>46</v>
      </c>
      <c r="D31" s="10"/>
      <c r="E31" s="10">
        <v>48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170101170038</v>
      </c>
      <c r="C32" s="10">
        <v>38</v>
      </c>
      <c r="D32" s="10"/>
      <c r="E32" s="10">
        <v>44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170101170040</v>
      </c>
      <c r="C33" s="10">
        <v>46</v>
      </c>
      <c r="D33" s="10"/>
      <c r="E33" s="10">
        <v>47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170101170041</v>
      </c>
      <c r="C34" s="10">
        <v>42</v>
      </c>
      <c r="D34" s="10"/>
      <c r="E34" s="10">
        <v>45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170101170046</v>
      </c>
      <c r="C35" s="10">
        <v>38</v>
      </c>
      <c r="D35" s="10"/>
      <c r="E35" s="10">
        <v>43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170101170047</v>
      </c>
      <c r="C36" s="10">
        <v>37</v>
      </c>
      <c r="D36" s="10"/>
      <c r="E36" s="10">
        <v>44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170101170048</v>
      </c>
      <c r="C37" s="10">
        <v>34</v>
      </c>
      <c r="D37" s="10"/>
      <c r="E37" s="10">
        <v>36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170101170049</v>
      </c>
      <c r="C38" s="10">
        <v>35</v>
      </c>
      <c r="D38" s="10"/>
      <c r="E38" s="10">
        <v>35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170101170050</v>
      </c>
      <c r="C39" s="10">
        <v>36</v>
      </c>
      <c r="D39" s="10"/>
      <c r="E39" s="10">
        <v>35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170101170051</v>
      </c>
      <c r="C40" s="10">
        <v>35</v>
      </c>
      <c r="D40" s="10"/>
      <c r="E40" s="10">
        <v>36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170101170054</v>
      </c>
      <c r="C41" s="10">
        <v>36</v>
      </c>
      <c r="D41" s="10"/>
      <c r="E41" s="10">
        <v>37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170101170055</v>
      </c>
      <c r="C42" s="10">
        <v>42</v>
      </c>
      <c r="D42" s="10"/>
      <c r="E42" s="10">
        <v>38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170101170056</v>
      </c>
      <c r="C43" s="10">
        <v>43</v>
      </c>
      <c r="D43" s="10"/>
      <c r="E43" s="10">
        <v>37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170101170057</v>
      </c>
      <c r="C44" s="10">
        <v>38</v>
      </c>
      <c r="D44" s="10"/>
      <c r="E44" s="10">
        <v>43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170101170058</v>
      </c>
      <c r="C45" s="10">
        <v>35</v>
      </c>
      <c r="D45" s="10"/>
      <c r="E45" s="10">
        <v>36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170101170060</v>
      </c>
      <c r="C46" s="10">
        <v>32</v>
      </c>
      <c r="D46" s="10"/>
      <c r="E46" s="10">
        <v>34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170101170061</v>
      </c>
      <c r="C47" s="10">
        <v>34</v>
      </c>
      <c r="D47" s="10"/>
      <c r="E47" s="10">
        <v>36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170101170063</v>
      </c>
      <c r="C48" s="10">
        <v>42</v>
      </c>
      <c r="D48" s="10"/>
      <c r="E48" s="10">
        <v>45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170101170064</v>
      </c>
      <c r="C49" s="10">
        <v>45</v>
      </c>
      <c r="D49" s="10"/>
      <c r="E49" s="10">
        <v>48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170101170066</v>
      </c>
      <c r="C50" s="10">
        <v>47</v>
      </c>
      <c r="D50" s="10"/>
      <c r="E50" s="10">
        <v>46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170101170067</v>
      </c>
      <c r="C51" s="10">
        <v>46</v>
      </c>
      <c r="D51" s="10"/>
      <c r="E51" s="10">
        <v>45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170101170068</v>
      </c>
      <c r="C52" s="15">
        <v>43</v>
      </c>
      <c r="D52" s="15"/>
      <c r="E52" s="15">
        <v>44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170101170069</v>
      </c>
      <c r="C53" s="15">
        <v>47</v>
      </c>
      <c r="D53" s="15"/>
      <c r="E53" s="15">
        <v>48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170101170071</v>
      </c>
      <c r="C54" s="10">
        <v>46</v>
      </c>
      <c r="D54" s="10"/>
      <c r="E54" s="10">
        <v>47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170101170072</v>
      </c>
      <c r="C55" s="10">
        <v>34</v>
      </c>
      <c r="D55" s="10"/>
      <c r="E55" s="10">
        <v>38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170101170073</v>
      </c>
      <c r="C56" s="10">
        <v>38</v>
      </c>
      <c r="D56" s="10"/>
      <c r="E56" s="10">
        <v>42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170101170074</v>
      </c>
      <c r="C57" s="10">
        <v>36</v>
      </c>
      <c r="D57" s="10"/>
      <c r="E57" s="10">
        <v>40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170101170076</v>
      </c>
      <c r="C58" s="10">
        <v>46</v>
      </c>
      <c r="D58" s="10"/>
      <c r="E58" s="10">
        <v>48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170101170079</v>
      </c>
      <c r="C59" s="10">
        <v>33</v>
      </c>
      <c r="D59" s="10"/>
      <c r="E59" s="10">
        <v>42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170101170080</v>
      </c>
      <c r="C60" s="10">
        <v>38</v>
      </c>
      <c r="D60" s="10"/>
      <c r="E60" s="10">
        <v>45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170101170081</v>
      </c>
      <c r="C61" s="10">
        <v>37</v>
      </c>
      <c r="D61" s="10"/>
      <c r="E61" s="10">
        <v>43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170101170082</v>
      </c>
      <c r="C62" s="10">
        <v>36</v>
      </c>
      <c r="D62" s="10"/>
      <c r="E62" s="10">
        <v>44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170101170083</v>
      </c>
      <c r="C63" s="10">
        <v>31</v>
      </c>
      <c r="D63" s="10"/>
      <c r="E63" s="10">
        <v>35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170101170084</v>
      </c>
      <c r="C64" s="10">
        <v>44</v>
      </c>
      <c r="D64" s="10"/>
      <c r="E64" s="10">
        <v>46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170101170085</v>
      </c>
      <c r="C65" s="10">
        <v>38</v>
      </c>
      <c r="D65" s="10"/>
      <c r="E65" s="10">
        <v>45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170101170088</v>
      </c>
      <c r="C66" s="10">
        <v>45</v>
      </c>
      <c r="D66" s="10"/>
      <c r="E66" s="10">
        <v>46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170101170089</v>
      </c>
      <c r="C67" s="10">
        <v>33</v>
      </c>
      <c r="D67" s="10"/>
      <c r="E67" s="10">
        <v>37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170101170090</v>
      </c>
      <c r="C68" s="10">
        <v>46</v>
      </c>
      <c r="D68" s="10"/>
      <c r="E68" s="10">
        <v>45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170101170091</v>
      </c>
      <c r="C69" s="10">
        <v>40</v>
      </c>
      <c r="D69" s="10"/>
      <c r="E69" s="10">
        <v>45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170101170092</v>
      </c>
      <c r="C70" s="10">
        <v>47</v>
      </c>
      <c r="D70" s="10"/>
      <c r="E70" s="10">
        <v>48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170101170094</v>
      </c>
      <c r="C71" s="10">
        <v>40</v>
      </c>
      <c r="D71" s="10"/>
      <c r="E71" s="10">
        <v>43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170101170096</v>
      </c>
      <c r="C72" s="10">
        <v>31</v>
      </c>
      <c r="D72" s="10"/>
      <c r="E72" s="10">
        <v>33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170101170098</v>
      </c>
      <c r="C73" s="10">
        <v>30</v>
      </c>
      <c r="D73" s="10"/>
      <c r="E73" s="10">
        <v>31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170101170099</v>
      </c>
      <c r="C74" s="10">
        <v>46</v>
      </c>
      <c r="D74" s="10"/>
      <c r="E74" s="10">
        <v>47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170101170100</v>
      </c>
      <c r="C75" s="10">
        <v>38</v>
      </c>
      <c r="D75" s="10"/>
      <c r="E75" s="10">
        <v>40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170101170101</v>
      </c>
      <c r="C76" s="10">
        <v>35</v>
      </c>
      <c r="D76" s="10"/>
      <c r="E76" s="10">
        <v>38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170101170102</v>
      </c>
      <c r="C77" s="10">
        <v>33</v>
      </c>
      <c r="D77" s="10"/>
      <c r="E77" s="10">
        <v>36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170101170103</v>
      </c>
      <c r="C78" s="10">
        <v>25</v>
      </c>
      <c r="D78" s="10"/>
      <c r="E78" s="10">
        <v>25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170101170104</v>
      </c>
      <c r="C79" s="10">
        <v>40</v>
      </c>
      <c r="D79" s="10"/>
      <c r="E79" s="10">
        <v>42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170101170105</v>
      </c>
      <c r="C80" s="15">
        <v>39</v>
      </c>
      <c r="D80" s="15"/>
      <c r="E80" s="15">
        <v>44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4.25">
      <c r="A81" s="4">
        <v>71</v>
      </c>
      <c r="B81" s="14">
        <v>170101170108</v>
      </c>
      <c r="C81" s="15">
        <v>46</v>
      </c>
      <c r="D81" s="15"/>
      <c r="E81" s="15">
        <v>47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4.25">
      <c r="A82" s="4">
        <v>72</v>
      </c>
      <c r="B82" s="14">
        <v>170101171109</v>
      </c>
      <c r="C82" s="10">
        <v>32</v>
      </c>
      <c r="D82" s="10"/>
      <c r="E82" s="10">
        <v>35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104"/>
  <sheetViews>
    <sheetView zoomScale="53" zoomScaleNormal="53" zoomScalePageLayoutView="0" workbookViewId="0" topLeftCell="B4">
      <selection activeCell="H15" sqref="H15:V15"/>
    </sheetView>
  </sheetViews>
  <sheetFormatPr defaultColWidth="5.8515625" defaultRowHeight="15"/>
  <cols>
    <col min="1" max="1" width="38.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162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163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39" t="s">
        <v>164</v>
      </c>
      <c r="B5" s="107"/>
      <c r="C5" s="107"/>
      <c r="D5" s="107"/>
      <c r="E5" s="107"/>
      <c r="F5" s="93"/>
      <c r="G5" s="41" t="s">
        <v>32</v>
      </c>
      <c r="H5" s="63">
        <f>$D12</f>
        <v>93.05555555555556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66.66666666666666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79.86111111111111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24.5</v>
      </c>
      <c r="D11" s="10">
        <f>COUNTIF(C11:C82,"&gt;="&amp;D10)</f>
        <v>67</v>
      </c>
      <c r="E11" s="10">
        <v>25</v>
      </c>
      <c r="F11" s="31">
        <f>COUNTIF(E11:E82,"&gt;="&amp;F10)</f>
        <v>48</v>
      </c>
      <c r="G11" s="25" t="s">
        <v>6</v>
      </c>
      <c r="H11" s="42">
        <v>1</v>
      </c>
      <c r="I11" s="42"/>
      <c r="J11" s="42">
        <v>1</v>
      </c>
      <c r="K11" s="42">
        <v>2</v>
      </c>
      <c r="L11" s="42">
        <v>1</v>
      </c>
      <c r="M11" s="42">
        <v>2</v>
      </c>
      <c r="N11" s="42"/>
      <c r="O11" s="42"/>
      <c r="P11" s="42">
        <v>1</v>
      </c>
      <c r="Q11" s="42"/>
      <c r="R11" s="42">
        <v>1</v>
      </c>
      <c r="S11" s="42">
        <v>2</v>
      </c>
      <c r="T11" s="42"/>
      <c r="U11" s="42">
        <v>2</v>
      </c>
      <c r="V11" s="42">
        <v>1</v>
      </c>
      <c r="W11" s="21"/>
    </row>
    <row r="12" spans="1:23" ht="24.75" customHeight="1">
      <c r="A12" s="4">
        <v>2</v>
      </c>
      <c r="B12" s="14">
        <v>170101170011</v>
      </c>
      <c r="C12" s="10">
        <v>19</v>
      </c>
      <c r="D12" s="63">
        <f>(D$11/72)*100</f>
        <v>93.05555555555556</v>
      </c>
      <c r="E12" s="10">
        <v>24.5</v>
      </c>
      <c r="F12" s="64">
        <f>(F$11/72)*100</f>
        <v>66.66666666666666</v>
      </c>
      <c r="G12" s="25" t="s">
        <v>7</v>
      </c>
      <c r="H12" s="42">
        <v>2</v>
      </c>
      <c r="I12" s="42"/>
      <c r="J12" s="42">
        <v>1</v>
      </c>
      <c r="K12" s="42">
        <v>2</v>
      </c>
      <c r="L12" s="42">
        <v>1</v>
      </c>
      <c r="M12" s="42">
        <v>1</v>
      </c>
      <c r="N12" s="42"/>
      <c r="O12" s="42"/>
      <c r="P12" s="42">
        <v>1</v>
      </c>
      <c r="Q12" s="42"/>
      <c r="R12" s="42">
        <v>1</v>
      </c>
      <c r="S12" s="42">
        <v>2</v>
      </c>
      <c r="T12" s="42"/>
      <c r="U12" s="42">
        <v>2</v>
      </c>
      <c r="V12" s="42">
        <v>2</v>
      </c>
      <c r="W12" s="21"/>
    </row>
    <row r="13" spans="1:23" ht="24.75" customHeight="1">
      <c r="A13" s="4">
        <v>3</v>
      </c>
      <c r="B13" s="14">
        <v>170101170013</v>
      </c>
      <c r="C13" s="10">
        <v>27</v>
      </c>
      <c r="D13" s="10"/>
      <c r="E13" s="10">
        <v>23</v>
      </c>
      <c r="F13" s="32"/>
      <c r="G13" s="25" t="s">
        <v>9</v>
      </c>
      <c r="H13" s="116"/>
      <c r="I13" s="116"/>
      <c r="J13" s="42"/>
      <c r="K13" s="42">
        <v>1</v>
      </c>
      <c r="L13" s="42">
        <v>1</v>
      </c>
      <c r="M13" s="42">
        <v>3</v>
      </c>
      <c r="N13" s="42"/>
      <c r="O13" s="42"/>
      <c r="P13" s="42">
        <v>2</v>
      </c>
      <c r="Q13" s="42"/>
      <c r="R13" s="42">
        <v>2</v>
      </c>
      <c r="S13" s="42">
        <v>2</v>
      </c>
      <c r="T13" s="42"/>
      <c r="U13" s="42">
        <v>2</v>
      </c>
      <c r="V13" s="42">
        <v>1</v>
      </c>
      <c r="W13" s="21"/>
    </row>
    <row r="14" spans="1:23" ht="35.25" customHeight="1">
      <c r="A14" s="4">
        <v>4</v>
      </c>
      <c r="B14" s="14">
        <v>170101170014</v>
      </c>
      <c r="C14" s="10">
        <v>39</v>
      </c>
      <c r="D14" s="10"/>
      <c r="E14" s="10">
        <v>28</v>
      </c>
      <c r="F14" s="32"/>
      <c r="G14" s="26" t="s">
        <v>45</v>
      </c>
      <c r="H14" s="20">
        <f>AVERAGE(H11:H13)</f>
        <v>1.5</v>
      </c>
      <c r="I14" s="20"/>
      <c r="J14" s="20">
        <f aca="true" t="shared" si="0" ref="I14:V14">AVERAGE(J11:J13)</f>
        <v>1</v>
      </c>
      <c r="K14" s="20">
        <f t="shared" si="0"/>
        <v>1.6666666666666667</v>
      </c>
      <c r="L14" s="20">
        <f t="shared" si="0"/>
        <v>1</v>
      </c>
      <c r="M14" s="20">
        <f t="shared" si="0"/>
        <v>2</v>
      </c>
      <c r="N14" s="20"/>
      <c r="O14" s="20"/>
      <c r="P14" s="20">
        <f t="shared" si="0"/>
        <v>1.3333333333333333</v>
      </c>
      <c r="Q14" s="20"/>
      <c r="R14" s="20">
        <f t="shared" si="0"/>
        <v>1.3333333333333333</v>
      </c>
      <c r="S14" s="20">
        <f t="shared" si="0"/>
        <v>2</v>
      </c>
      <c r="T14" s="20"/>
      <c r="U14" s="20">
        <f t="shared" si="0"/>
        <v>2</v>
      </c>
      <c r="V14" s="20">
        <f t="shared" si="0"/>
        <v>1.3333333333333333</v>
      </c>
      <c r="W14" s="21"/>
    </row>
    <row r="15" spans="1:23" ht="37.5" customHeight="1">
      <c r="A15" s="4">
        <v>5</v>
      </c>
      <c r="B15" s="14">
        <v>170101170015</v>
      </c>
      <c r="C15" s="10">
        <v>43</v>
      </c>
      <c r="D15" s="10"/>
      <c r="E15" s="10">
        <v>33</v>
      </c>
      <c r="F15" s="32"/>
      <c r="G15" s="51" t="s">
        <v>47</v>
      </c>
      <c r="H15" s="69">
        <f>($H7*H14)/100</f>
        <v>1.1979166666666667</v>
      </c>
      <c r="I15" s="69"/>
      <c r="J15" s="69">
        <f aca="true" t="shared" si="1" ref="J15:V15">($H7*J14)/100</f>
        <v>0.7986111111111112</v>
      </c>
      <c r="K15" s="69">
        <f t="shared" si="1"/>
        <v>1.3310185185185188</v>
      </c>
      <c r="L15" s="69">
        <f t="shared" si="1"/>
        <v>0.7986111111111112</v>
      </c>
      <c r="M15" s="69">
        <f t="shared" si="1"/>
        <v>1.5972222222222223</v>
      </c>
      <c r="N15" s="69"/>
      <c r="O15" s="69"/>
      <c r="P15" s="69">
        <f t="shared" si="1"/>
        <v>1.0648148148148149</v>
      </c>
      <c r="Q15" s="69"/>
      <c r="R15" s="69">
        <f t="shared" si="1"/>
        <v>1.0648148148148149</v>
      </c>
      <c r="S15" s="69">
        <f t="shared" si="1"/>
        <v>1.5972222222222223</v>
      </c>
      <c r="T15" s="69"/>
      <c r="U15" s="69">
        <f t="shared" si="1"/>
        <v>1.5972222222222223</v>
      </c>
      <c r="V15" s="69">
        <f t="shared" si="1"/>
        <v>1.0648148148148149</v>
      </c>
      <c r="W15" s="21"/>
    </row>
    <row r="16" spans="1:22" ht="24.75" customHeight="1">
      <c r="A16" s="4">
        <v>6</v>
      </c>
      <c r="B16" s="14">
        <v>170101170016</v>
      </c>
      <c r="C16" s="10">
        <v>29</v>
      </c>
      <c r="D16" s="10"/>
      <c r="E16" s="10">
        <v>15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42</v>
      </c>
      <c r="D17" s="10"/>
      <c r="E17" s="10">
        <v>28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43</v>
      </c>
      <c r="D18" s="10"/>
      <c r="E18" s="10">
        <v>34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19</v>
      </c>
      <c r="D19" s="10"/>
      <c r="E19" s="10">
        <v>15.4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36</v>
      </c>
      <c r="D20" s="10"/>
      <c r="E20" s="10">
        <v>33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31</v>
      </c>
      <c r="D21" s="10"/>
      <c r="E21" s="10">
        <v>31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42</v>
      </c>
      <c r="D22" s="10"/>
      <c r="E22" s="10">
        <v>32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30</v>
      </c>
      <c r="D23" s="10"/>
      <c r="E23" s="10">
        <v>24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33</v>
      </c>
      <c r="D24" s="10"/>
      <c r="E24" s="10">
        <v>15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29</v>
      </c>
      <c r="D25" s="15"/>
      <c r="E25" s="15">
        <v>23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34</v>
      </c>
      <c r="D26" s="10"/>
      <c r="E26" s="10">
        <v>30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41</v>
      </c>
      <c r="D27" s="10"/>
      <c r="E27" s="10">
        <v>38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31</v>
      </c>
      <c r="D28" s="10"/>
      <c r="E28" s="10">
        <v>23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35</v>
      </c>
      <c r="D29" s="10"/>
      <c r="E29" s="10">
        <v>29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35</v>
      </c>
      <c r="D30" s="10"/>
      <c r="E30" s="10">
        <v>20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35</v>
      </c>
      <c r="D31" s="10"/>
      <c r="E31" s="10">
        <v>33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30</v>
      </c>
      <c r="D32" s="10"/>
      <c r="E32" s="10">
        <v>24.5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30</v>
      </c>
      <c r="D33" s="10"/>
      <c r="E33" s="10">
        <v>25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42</v>
      </c>
      <c r="D34" s="10"/>
      <c r="E34" s="10">
        <v>32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170101170046</v>
      </c>
      <c r="C35" s="10">
        <v>40</v>
      </c>
      <c r="D35" s="10"/>
      <c r="E35" s="10">
        <v>35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170101170047</v>
      </c>
      <c r="C36" s="10">
        <v>41</v>
      </c>
      <c r="D36" s="10"/>
      <c r="E36" s="10">
        <v>31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170101170048</v>
      </c>
      <c r="C37" s="10">
        <v>30</v>
      </c>
      <c r="D37" s="10"/>
      <c r="E37" s="10">
        <v>29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170101170049</v>
      </c>
      <c r="C38" s="10">
        <v>34</v>
      </c>
      <c r="D38" s="10"/>
      <c r="E38" s="10">
        <v>30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170101170050</v>
      </c>
      <c r="C39" s="10">
        <v>37</v>
      </c>
      <c r="D39" s="10"/>
      <c r="E39" s="10">
        <v>34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170101170051</v>
      </c>
      <c r="C40" s="10">
        <v>24</v>
      </c>
      <c r="D40" s="10"/>
      <c r="E40" s="10">
        <v>27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170101170054</v>
      </c>
      <c r="C41" s="10">
        <v>32</v>
      </c>
      <c r="D41" s="10"/>
      <c r="E41" s="10">
        <v>20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170101170055</v>
      </c>
      <c r="C42" s="10">
        <v>47</v>
      </c>
      <c r="D42" s="10"/>
      <c r="E42" s="10">
        <v>38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170101170056</v>
      </c>
      <c r="C43" s="10">
        <v>46</v>
      </c>
      <c r="D43" s="10"/>
      <c r="E43" s="10">
        <v>41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170101170057</v>
      </c>
      <c r="C44" s="10">
        <v>42</v>
      </c>
      <c r="D44" s="10"/>
      <c r="E44" s="10">
        <v>30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170101170058</v>
      </c>
      <c r="C45" s="10">
        <v>35</v>
      </c>
      <c r="D45" s="10"/>
      <c r="E45" s="10">
        <v>38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170101170060</v>
      </c>
      <c r="C46" s="10">
        <v>33</v>
      </c>
      <c r="D46" s="10"/>
      <c r="E46" s="10">
        <v>23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170101170061</v>
      </c>
      <c r="C47" s="10">
        <v>34</v>
      </c>
      <c r="D47" s="10"/>
      <c r="E47" s="10">
        <v>22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170101170063</v>
      </c>
      <c r="C48" s="10">
        <v>45</v>
      </c>
      <c r="D48" s="10"/>
      <c r="E48" s="10">
        <v>33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170101170064</v>
      </c>
      <c r="C49" s="10">
        <v>37</v>
      </c>
      <c r="D49" s="10"/>
      <c r="E49" s="10">
        <v>21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170101170066</v>
      </c>
      <c r="C50" s="10">
        <v>36</v>
      </c>
      <c r="D50" s="10"/>
      <c r="E50" s="10">
        <v>34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170101170067</v>
      </c>
      <c r="C51" s="10">
        <v>46</v>
      </c>
      <c r="D51" s="10"/>
      <c r="E51" s="10">
        <v>46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170101170068</v>
      </c>
      <c r="C52" s="15">
        <v>34</v>
      </c>
      <c r="D52" s="15"/>
      <c r="E52" s="15">
        <v>30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170101170069</v>
      </c>
      <c r="C53" s="15">
        <v>42</v>
      </c>
      <c r="D53" s="15"/>
      <c r="E53" s="15">
        <v>32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170101170071</v>
      </c>
      <c r="C54" s="10">
        <v>37</v>
      </c>
      <c r="D54" s="10"/>
      <c r="E54" s="10">
        <v>30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170101170072</v>
      </c>
      <c r="C55" s="10">
        <v>39</v>
      </c>
      <c r="D55" s="10"/>
      <c r="E55" s="10">
        <v>30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170101170073</v>
      </c>
      <c r="C56" s="10">
        <v>40</v>
      </c>
      <c r="D56" s="10"/>
      <c r="E56" s="10">
        <v>36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170101170074</v>
      </c>
      <c r="C57" s="10">
        <v>43</v>
      </c>
      <c r="D57" s="10"/>
      <c r="E57" s="10">
        <v>37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170101170076</v>
      </c>
      <c r="C58" s="10">
        <v>44</v>
      </c>
      <c r="D58" s="10"/>
      <c r="E58" s="10">
        <v>42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170101170079</v>
      </c>
      <c r="C59" s="10">
        <v>34</v>
      </c>
      <c r="D59" s="10"/>
      <c r="E59" s="10">
        <v>22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170101170080</v>
      </c>
      <c r="C60" s="10">
        <v>40</v>
      </c>
      <c r="D60" s="10"/>
      <c r="E60" s="10">
        <v>35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170101170081</v>
      </c>
      <c r="C61" s="10">
        <v>40</v>
      </c>
      <c r="D61" s="10"/>
      <c r="E61" s="10">
        <v>40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170101170082</v>
      </c>
      <c r="C62" s="10">
        <v>36</v>
      </c>
      <c r="D62" s="10"/>
      <c r="E62" s="10">
        <v>23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170101170083</v>
      </c>
      <c r="C63" s="10">
        <v>36</v>
      </c>
      <c r="D63" s="10"/>
      <c r="E63" s="10">
        <v>31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170101170084</v>
      </c>
      <c r="C64" s="10">
        <v>43</v>
      </c>
      <c r="D64" s="10"/>
      <c r="E64" s="10">
        <v>44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170101170085</v>
      </c>
      <c r="C65" s="10">
        <v>38</v>
      </c>
      <c r="D65" s="10"/>
      <c r="E65" s="10">
        <v>38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170101170088</v>
      </c>
      <c r="C66" s="10">
        <v>34</v>
      </c>
      <c r="D66" s="10"/>
      <c r="E66" s="10">
        <v>33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170101170089</v>
      </c>
      <c r="C67" s="10">
        <v>34</v>
      </c>
      <c r="D67" s="10"/>
      <c r="E67" s="10">
        <v>22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170101170090</v>
      </c>
      <c r="C68" s="10">
        <v>36</v>
      </c>
      <c r="D68" s="10"/>
      <c r="E68" s="10">
        <v>41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170101170091</v>
      </c>
      <c r="C69" s="10">
        <v>34</v>
      </c>
      <c r="D69" s="10"/>
      <c r="E69" s="10">
        <v>30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170101170092</v>
      </c>
      <c r="C70" s="10">
        <v>37</v>
      </c>
      <c r="D70" s="10"/>
      <c r="E70" s="10">
        <v>36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170101170094</v>
      </c>
      <c r="C71" s="10">
        <v>34</v>
      </c>
      <c r="D71" s="10"/>
      <c r="E71" s="10">
        <v>29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170101170096</v>
      </c>
      <c r="C72" s="10">
        <v>37</v>
      </c>
      <c r="D72" s="10"/>
      <c r="E72" s="10">
        <v>32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170101170098</v>
      </c>
      <c r="C73" s="10">
        <v>35</v>
      </c>
      <c r="D73" s="10"/>
      <c r="E73" s="10">
        <v>22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170101170099</v>
      </c>
      <c r="C74" s="10">
        <v>39</v>
      </c>
      <c r="D74" s="10"/>
      <c r="E74" s="10">
        <v>35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170101170100</v>
      </c>
      <c r="C75" s="10">
        <v>37</v>
      </c>
      <c r="D75" s="10"/>
      <c r="E75" s="10">
        <v>30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170101170101</v>
      </c>
      <c r="C76" s="10">
        <v>44</v>
      </c>
      <c r="D76" s="10"/>
      <c r="E76" s="10">
        <v>41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170101170102</v>
      </c>
      <c r="C77" s="10">
        <v>34</v>
      </c>
      <c r="D77" s="10"/>
      <c r="E77" s="10">
        <v>22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170101170103</v>
      </c>
      <c r="C78" s="10">
        <v>34</v>
      </c>
      <c r="D78" s="10"/>
      <c r="E78" s="10">
        <v>15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170101170104</v>
      </c>
      <c r="C79" s="10">
        <v>39</v>
      </c>
      <c r="D79" s="10"/>
      <c r="E79" s="10">
        <v>30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170101170105</v>
      </c>
      <c r="C80" s="15">
        <v>42</v>
      </c>
      <c r="D80" s="15"/>
      <c r="E80" s="15">
        <v>37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170101170108</v>
      </c>
      <c r="C81" s="15">
        <v>45</v>
      </c>
      <c r="D81" s="15"/>
      <c r="E81" s="15">
        <v>39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170101171109</v>
      </c>
      <c r="C82" s="10">
        <v>34</v>
      </c>
      <c r="D82" s="10"/>
      <c r="E82" s="10">
        <v>23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80"/>
  <sheetViews>
    <sheetView zoomScale="65" zoomScaleNormal="65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165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40" t="s">
        <v>166</v>
      </c>
      <c r="B4" s="140"/>
      <c r="C4" s="140"/>
      <c r="D4" s="140"/>
      <c r="E4" s="140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167</v>
      </c>
      <c r="B5" s="142"/>
      <c r="C5" s="142"/>
      <c r="D5" s="142"/>
      <c r="E5" s="143"/>
      <c r="F5" s="93"/>
      <c r="G5" s="41" t="s">
        <v>32</v>
      </c>
      <c r="H5" s="63">
        <f>D12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91.42857142857143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95.71428571428572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5">
      <c r="A11" s="4">
        <v>1</v>
      </c>
      <c r="B11" s="14">
        <v>170101170007</v>
      </c>
      <c r="C11" s="146">
        <v>28</v>
      </c>
      <c r="D11" s="10">
        <f>COUNTIF(C11:C80,"&gt;="&amp;D10)</f>
        <v>70</v>
      </c>
      <c r="E11" s="146">
        <v>19</v>
      </c>
      <c r="F11" s="31">
        <f>COUNTIF(E11:E80,"&gt;="&amp;F10)</f>
        <v>62</v>
      </c>
      <c r="G11" s="25" t="s">
        <v>6</v>
      </c>
      <c r="H11" s="147">
        <v>3</v>
      </c>
      <c r="I11" s="147"/>
      <c r="J11" s="147">
        <v>3</v>
      </c>
      <c r="K11" s="147">
        <v>3</v>
      </c>
      <c r="L11" s="147"/>
      <c r="M11" s="147"/>
      <c r="N11" s="147"/>
      <c r="O11" s="147">
        <v>1</v>
      </c>
      <c r="P11" s="147">
        <v>2</v>
      </c>
      <c r="Q11" s="147">
        <v>1</v>
      </c>
      <c r="R11" s="147">
        <v>2</v>
      </c>
      <c r="S11" s="147">
        <v>1</v>
      </c>
      <c r="T11" s="147">
        <v>3</v>
      </c>
      <c r="U11" s="147">
        <v>2</v>
      </c>
      <c r="V11" s="147"/>
      <c r="W11" s="148"/>
    </row>
    <row r="12" spans="1:23" ht="15">
      <c r="A12" s="4">
        <v>2</v>
      </c>
      <c r="B12" s="14">
        <v>170101170011</v>
      </c>
      <c r="C12" s="146">
        <v>28</v>
      </c>
      <c r="D12" s="63">
        <f>(70/70)*100</f>
        <v>100</v>
      </c>
      <c r="E12" s="146">
        <v>22</v>
      </c>
      <c r="F12" s="149">
        <f>(64/70)*100</f>
        <v>91.42857142857143</v>
      </c>
      <c r="G12" s="25" t="s">
        <v>7</v>
      </c>
      <c r="H12" s="147">
        <v>1</v>
      </c>
      <c r="I12" s="147"/>
      <c r="J12" s="147">
        <v>2</v>
      </c>
      <c r="K12" s="147">
        <v>1</v>
      </c>
      <c r="L12" s="147"/>
      <c r="M12" s="147"/>
      <c r="N12" s="147"/>
      <c r="O12" s="147">
        <v>2</v>
      </c>
      <c r="P12" s="147"/>
      <c r="Q12" s="147">
        <v>1</v>
      </c>
      <c r="R12" s="147">
        <v>2</v>
      </c>
      <c r="S12" s="147">
        <v>3</v>
      </c>
      <c r="T12" s="147">
        <v>1</v>
      </c>
      <c r="U12" s="147">
        <v>1</v>
      </c>
      <c r="V12" s="147"/>
      <c r="W12" s="150"/>
    </row>
    <row r="13" spans="1:23" ht="15">
      <c r="A13" s="4">
        <v>3</v>
      </c>
      <c r="B13" s="14">
        <v>170101170013</v>
      </c>
      <c r="C13" s="146">
        <v>37</v>
      </c>
      <c r="D13" s="10"/>
      <c r="E13" s="146">
        <v>26</v>
      </c>
      <c r="F13" s="32"/>
      <c r="G13" s="25" t="s">
        <v>9</v>
      </c>
      <c r="H13" s="147">
        <v>2</v>
      </c>
      <c r="I13" s="147"/>
      <c r="J13" s="147">
        <v>3</v>
      </c>
      <c r="K13" s="147">
        <v>2</v>
      </c>
      <c r="L13" s="147"/>
      <c r="M13" s="147"/>
      <c r="N13" s="147"/>
      <c r="O13" s="147">
        <v>2</v>
      </c>
      <c r="P13" s="147">
        <v>3</v>
      </c>
      <c r="Q13" s="147">
        <v>3</v>
      </c>
      <c r="R13" s="147">
        <v>2</v>
      </c>
      <c r="S13" s="147">
        <v>1</v>
      </c>
      <c r="T13" s="147">
        <v>3</v>
      </c>
      <c r="U13" s="147">
        <v>2</v>
      </c>
      <c r="V13" s="147"/>
      <c r="W13" s="148"/>
    </row>
    <row r="14" spans="1:23" ht="15">
      <c r="A14" s="4">
        <v>4</v>
      </c>
      <c r="B14" s="14">
        <v>170101170014</v>
      </c>
      <c r="C14" s="146">
        <v>42</v>
      </c>
      <c r="D14" s="10"/>
      <c r="E14" s="146">
        <v>34</v>
      </c>
      <c r="F14" s="32"/>
      <c r="G14" s="26" t="s">
        <v>45</v>
      </c>
      <c r="H14" s="20">
        <f>AVERAGE(H11:H13)</f>
        <v>2</v>
      </c>
      <c r="I14" s="20"/>
      <c r="J14" s="20">
        <f aca="true" t="shared" si="0" ref="J14:V14">AVERAGE(J11:J13)</f>
        <v>2.6666666666666665</v>
      </c>
      <c r="K14" s="20">
        <f>AVERAGE(K11:K13)</f>
        <v>2</v>
      </c>
      <c r="L14" s="20"/>
      <c r="M14" s="20"/>
      <c r="N14" s="20"/>
      <c r="O14" s="20">
        <f>AVERAGE(O11:O13)</f>
        <v>1.6666666666666667</v>
      </c>
      <c r="P14" s="20">
        <f>AVERAGE(P11:P13)</f>
        <v>2.5</v>
      </c>
      <c r="Q14" s="20">
        <f t="shared" si="0"/>
        <v>1.6666666666666667</v>
      </c>
      <c r="R14" s="20">
        <f t="shared" si="0"/>
        <v>2</v>
      </c>
      <c r="S14" s="20">
        <f t="shared" si="0"/>
        <v>1.6666666666666667</v>
      </c>
      <c r="T14" s="20">
        <f t="shared" si="0"/>
        <v>2.3333333333333335</v>
      </c>
      <c r="U14" s="20">
        <f t="shared" si="0"/>
        <v>1.6666666666666667</v>
      </c>
      <c r="V14" s="20"/>
      <c r="W14" s="21"/>
    </row>
    <row r="15" spans="1:23" ht="15">
      <c r="A15" s="4">
        <v>5</v>
      </c>
      <c r="B15" s="14">
        <v>170101170015</v>
      </c>
      <c r="C15" s="146">
        <v>47</v>
      </c>
      <c r="D15" s="10"/>
      <c r="E15" s="146">
        <v>43</v>
      </c>
      <c r="F15" s="32"/>
      <c r="G15" s="51" t="s">
        <v>47</v>
      </c>
      <c r="H15" s="151">
        <f>($H7*H14)/100</f>
        <v>1.9142857142857144</v>
      </c>
      <c r="I15" s="151"/>
      <c r="J15" s="151">
        <f aca="true" t="shared" si="1" ref="I15:V15">($H7*J14)/100</f>
        <v>2.552380952380952</v>
      </c>
      <c r="K15" s="151">
        <f t="shared" si="1"/>
        <v>1.9142857142857144</v>
      </c>
      <c r="L15" s="151"/>
      <c r="M15" s="151"/>
      <c r="N15" s="151"/>
      <c r="O15" s="151">
        <f t="shared" si="1"/>
        <v>1.5952380952380956</v>
      </c>
      <c r="P15" s="151">
        <f t="shared" si="1"/>
        <v>2.3928571428571432</v>
      </c>
      <c r="Q15" s="151">
        <f t="shared" si="1"/>
        <v>1.5952380952380956</v>
      </c>
      <c r="R15" s="151">
        <f t="shared" si="1"/>
        <v>1.9142857142857144</v>
      </c>
      <c r="S15" s="151">
        <f t="shared" si="1"/>
        <v>1.5952380952380956</v>
      </c>
      <c r="T15" s="151">
        <f t="shared" si="1"/>
        <v>2.233333333333334</v>
      </c>
      <c r="U15" s="151">
        <f t="shared" si="1"/>
        <v>1.5952380952380956</v>
      </c>
      <c r="V15" s="151"/>
      <c r="W15" s="21"/>
    </row>
    <row r="16" spans="1:23" ht="14.25">
      <c r="A16" s="4">
        <v>6</v>
      </c>
      <c r="B16" s="14">
        <v>170101170016</v>
      </c>
      <c r="C16" s="146">
        <v>32</v>
      </c>
      <c r="D16" s="10"/>
      <c r="E16" s="146">
        <v>29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46">
        <v>43</v>
      </c>
      <c r="D17" s="10"/>
      <c r="E17" s="146">
        <v>35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46">
        <v>46</v>
      </c>
      <c r="D18" s="10"/>
      <c r="E18" s="146">
        <v>45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170101170023</v>
      </c>
      <c r="C19" s="146">
        <v>44</v>
      </c>
      <c r="D19" s="10"/>
      <c r="E19" s="146">
        <v>38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170101170024</v>
      </c>
      <c r="C20" s="146">
        <v>32</v>
      </c>
      <c r="D20" s="10"/>
      <c r="E20" s="146">
        <v>34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46">
        <v>48</v>
      </c>
      <c r="D21" s="10"/>
      <c r="E21" s="146">
        <v>41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46">
        <v>31</v>
      </c>
      <c r="D22" s="10"/>
      <c r="E22" s="146">
        <v>29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46">
        <v>38</v>
      </c>
      <c r="D23" s="10"/>
      <c r="E23" s="146">
        <v>30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170101170030</v>
      </c>
      <c r="C24" s="146">
        <v>38</v>
      </c>
      <c r="D24" s="10"/>
      <c r="E24" s="146">
        <v>30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170101170031</v>
      </c>
      <c r="C25" s="152">
        <v>41</v>
      </c>
      <c r="D25" s="15"/>
      <c r="E25" s="152">
        <v>33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170101170033</v>
      </c>
      <c r="C26" s="146">
        <v>44</v>
      </c>
      <c r="D26" s="10"/>
      <c r="E26" s="146">
        <v>43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170101170034</v>
      </c>
      <c r="C27" s="146">
        <v>28</v>
      </c>
      <c r="D27" s="10"/>
      <c r="E27" s="146">
        <v>30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170101170035</v>
      </c>
      <c r="C28" s="146">
        <v>44</v>
      </c>
      <c r="D28" s="10"/>
      <c r="E28" s="146">
        <v>37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170101170036</v>
      </c>
      <c r="C29" s="146">
        <v>42</v>
      </c>
      <c r="D29" s="10"/>
      <c r="E29" s="146">
        <v>27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170101170037</v>
      </c>
      <c r="C30" s="146">
        <v>43</v>
      </c>
      <c r="D30" s="10"/>
      <c r="E30" s="146">
        <v>36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170101170040</v>
      </c>
      <c r="C31" s="146">
        <v>45</v>
      </c>
      <c r="D31" s="10"/>
      <c r="E31" s="146">
        <v>30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170101170041</v>
      </c>
      <c r="C32" s="146">
        <v>47</v>
      </c>
      <c r="D32" s="10"/>
      <c r="E32" s="146">
        <v>45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170101170046</v>
      </c>
      <c r="C33" s="146">
        <v>37</v>
      </c>
      <c r="D33" s="10"/>
      <c r="E33" s="146">
        <v>42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170101170047</v>
      </c>
      <c r="C34" s="146">
        <v>41</v>
      </c>
      <c r="D34" s="10"/>
      <c r="E34" s="146">
        <v>41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170101170048</v>
      </c>
      <c r="C35" s="146">
        <v>43</v>
      </c>
      <c r="D35" s="10"/>
      <c r="E35" s="146">
        <v>35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170101170049</v>
      </c>
      <c r="C36" s="146">
        <v>40</v>
      </c>
      <c r="D36" s="10"/>
      <c r="E36" s="146">
        <v>38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170101170050</v>
      </c>
      <c r="C37" s="146">
        <v>38</v>
      </c>
      <c r="D37" s="10"/>
      <c r="E37" s="146">
        <v>40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170101170051</v>
      </c>
      <c r="C38" s="146">
        <v>32</v>
      </c>
      <c r="D38" s="10"/>
      <c r="E38" s="146">
        <v>37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170101170054</v>
      </c>
      <c r="C39" s="146">
        <v>31</v>
      </c>
      <c r="D39" s="10"/>
      <c r="E39" s="146">
        <v>36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170101170055</v>
      </c>
      <c r="C40" s="146">
        <v>47</v>
      </c>
      <c r="D40" s="10"/>
      <c r="E40" s="146">
        <v>42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170101170056</v>
      </c>
      <c r="C41" s="146">
        <v>47</v>
      </c>
      <c r="D41" s="10"/>
      <c r="E41" s="146">
        <v>42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170101170057</v>
      </c>
      <c r="C42" s="146">
        <v>48</v>
      </c>
      <c r="D42" s="10"/>
      <c r="E42" s="146">
        <v>42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170101170058</v>
      </c>
      <c r="C43" s="146">
        <v>41</v>
      </c>
      <c r="D43" s="10"/>
      <c r="E43" s="146">
        <v>38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170101170060</v>
      </c>
      <c r="C44" s="146">
        <v>28</v>
      </c>
      <c r="D44" s="10"/>
      <c r="E44" s="146">
        <v>18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170101170061</v>
      </c>
      <c r="C45" s="146">
        <v>30</v>
      </c>
      <c r="D45" s="10"/>
      <c r="E45" s="146">
        <v>29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170101170063</v>
      </c>
      <c r="C46" s="146">
        <v>46</v>
      </c>
      <c r="D46" s="10"/>
      <c r="E46" s="146">
        <v>40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170101170064</v>
      </c>
      <c r="C47" s="146">
        <v>31</v>
      </c>
      <c r="D47" s="10"/>
      <c r="E47" s="146">
        <v>29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170101170066</v>
      </c>
      <c r="C48" s="146">
        <v>32</v>
      </c>
      <c r="D48" s="10"/>
      <c r="E48" s="146">
        <v>34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170101170067</v>
      </c>
      <c r="C49" s="146">
        <v>49</v>
      </c>
      <c r="D49" s="10"/>
      <c r="E49" s="146">
        <v>40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170101170068</v>
      </c>
      <c r="C50" s="146">
        <v>39</v>
      </c>
      <c r="D50" s="10"/>
      <c r="E50" s="146">
        <v>30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170101170069</v>
      </c>
      <c r="C51" s="146">
        <v>42</v>
      </c>
      <c r="D51" s="10"/>
      <c r="E51" s="146">
        <v>32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170101170071</v>
      </c>
      <c r="C52" s="152">
        <v>43</v>
      </c>
      <c r="D52" s="15"/>
      <c r="E52" s="152">
        <v>37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170101170072</v>
      </c>
      <c r="C53" s="152">
        <v>42</v>
      </c>
      <c r="D53" s="15"/>
      <c r="E53" s="152">
        <v>35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170101170073</v>
      </c>
      <c r="C54" s="146">
        <v>41</v>
      </c>
      <c r="D54" s="10"/>
      <c r="E54" s="146">
        <v>33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170101170074</v>
      </c>
      <c r="C55" s="146">
        <v>44</v>
      </c>
      <c r="D55" s="10"/>
      <c r="E55" s="146">
        <v>38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170101170076</v>
      </c>
      <c r="C56" s="146">
        <v>47</v>
      </c>
      <c r="D56" s="10"/>
      <c r="E56" s="146">
        <v>43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170101170079</v>
      </c>
      <c r="C57" s="146">
        <v>34</v>
      </c>
      <c r="D57" s="10"/>
      <c r="E57" s="146">
        <v>28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170101170080</v>
      </c>
      <c r="C58" s="146">
        <v>44</v>
      </c>
      <c r="D58" s="10"/>
      <c r="E58" s="146">
        <v>41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170101170081</v>
      </c>
      <c r="C59" s="146">
        <v>47</v>
      </c>
      <c r="D59" s="10"/>
      <c r="E59" s="146">
        <v>44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170101170082</v>
      </c>
      <c r="C60" s="146">
        <v>33</v>
      </c>
      <c r="D60" s="10"/>
      <c r="E60" s="146">
        <v>35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170101170083</v>
      </c>
      <c r="C61" s="146">
        <v>32</v>
      </c>
      <c r="D61" s="10"/>
      <c r="E61" s="146">
        <v>35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170101170084</v>
      </c>
      <c r="C62" s="146">
        <v>48</v>
      </c>
      <c r="D62" s="10"/>
      <c r="E62" s="146">
        <v>41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170101170085</v>
      </c>
      <c r="C63" s="146">
        <v>38</v>
      </c>
      <c r="D63" s="10"/>
      <c r="E63" s="146">
        <v>33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170101170088</v>
      </c>
      <c r="C64" s="146">
        <v>37</v>
      </c>
      <c r="D64" s="10"/>
      <c r="E64" s="146">
        <v>32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170101170089</v>
      </c>
      <c r="C65" s="146">
        <v>32</v>
      </c>
      <c r="D65" s="10"/>
      <c r="E65" s="146">
        <v>23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170101170090</v>
      </c>
      <c r="C66" s="146">
        <v>40</v>
      </c>
      <c r="D66" s="10"/>
      <c r="E66" s="146">
        <v>37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170101170091</v>
      </c>
      <c r="C67" s="146">
        <v>32</v>
      </c>
      <c r="D67" s="10"/>
      <c r="E67" s="146">
        <v>33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170101170092</v>
      </c>
      <c r="C68" s="146">
        <v>38</v>
      </c>
      <c r="D68" s="10"/>
      <c r="E68" s="146">
        <v>40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170101170094</v>
      </c>
      <c r="C69" s="146">
        <v>40</v>
      </c>
      <c r="D69" s="10"/>
      <c r="E69" s="146">
        <v>35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170101170096</v>
      </c>
      <c r="C70" s="146">
        <v>36</v>
      </c>
      <c r="D70" s="10"/>
      <c r="E70" s="146">
        <v>32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170101170098</v>
      </c>
      <c r="C71" s="146">
        <v>32</v>
      </c>
      <c r="D71" s="10"/>
      <c r="E71" s="146">
        <v>28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170101170099</v>
      </c>
      <c r="C72" s="146">
        <v>46</v>
      </c>
      <c r="D72" s="10"/>
      <c r="E72" s="146">
        <v>37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170101170100</v>
      </c>
      <c r="C73" s="146">
        <v>34</v>
      </c>
      <c r="D73" s="10"/>
      <c r="E73" s="146">
        <v>32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170101170101</v>
      </c>
      <c r="C74" s="146">
        <v>48</v>
      </c>
      <c r="D74" s="10"/>
      <c r="E74" s="146">
        <v>38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170101170102</v>
      </c>
      <c r="C75" s="146">
        <v>30</v>
      </c>
      <c r="D75" s="10"/>
      <c r="E75" s="146">
        <v>22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170101170103</v>
      </c>
      <c r="C76" s="146">
        <v>29</v>
      </c>
      <c r="D76" s="10"/>
      <c r="E76" s="146">
        <v>16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170101170104</v>
      </c>
      <c r="C77" s="146">
        <v>45</v>
      </c>
      <c r="D77" s="10"/>
      <c r="E77" s="146">
        <v>42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170101170105</v>
      </c>
      <c r="C78" s="146">
        <v>46</v>
      </c>
      <c r="D78" s="10"/>
      <c r="E78" s="146">
        <v>41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170101170108</v>
      </c>
      <c r="C79" s="146">
        <v>48</v>
      </c>
      <c r="D79" s="10"/>
      <c r="E79" s="146">
        <v>43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170101171109</v>
      </c>
      <c r="C80" s="152">
        <v>32</v>
      </c>
      <c r="D80" s="15"/>
      <c r="E80" s="152">
        <v>31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80"/>
  <sheetViews>
    <sheetView zoomScale="74" zoomScaleNormal="74" zoomScalePageLayoutView="0" workbookViewId="0" topLeftCell="A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168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169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170</v>
      </c>
      <c r="B5" s="142"/>
      <c r="C5" s="142"/>
      <c r="D5" s="142"/>
      <c r="E5" s="143"/>
      <c r="F5" s="93"/>
      <c r="G5" s="41" t="s">
        <v>32</v>
      </c>
      <c r="H5" s="63">
        <f>D12</f>
        <v>98.57142857142858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81.42857142857143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90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5">
      <c r="A11" s="4">
        <v>1</v>
      </c>
      <c r="B11" s="14">
        <v>170101170007</v>
      </c>
      <c r="C11" s="146">
        <v>29</v>
      </c>
      <c r="D11" s="10">
        <f>COUNTIF(C11:C80,"&gt;="&amp;D10)</f>
        <v>69</v>
      </c>
      <c r="E11" s="146">
        <v>25</v>
      </c>
      <c r="F11" s="31">
        <f>COUNTIF(E11:E80,"&gt;="&amp;F10)</f>
        <v>57</v>
      </c>
      <c r="G11" s="25" t="s">
        <v>6</v>
      </c>
      <c r="H11" s="144">
        <v>2</v>
      </c>
      <c r="I11" s="144"/>
      <c r="J11" s="154">
        <v>1</v>
      </c>
      <c r="K11" s="154">
        <v>2</v>
      </c>
      <c r="L11" s="154"/>
      <c r="M11" s="154">
        <v>2</v>
      </c>
      <c r="N11" s="154">
        <v>3</v>
      </c>
      <c r="O11" s="154">
        <v>2</v>
      </c>
      <c r="P11" s="154">
        <v>2</v>
      </c>
      <c r="Q11" s="154"/>
      <c r="R11" s="154">
        <v>7</v>
      </c>
      <c r="S11" s="154">
        <v>2</v>
      </c>
      <c r="T11" s="154"/>
      <c r="U11" s="154">
        <v>2</v>
      </c>
      <c r="V11" s="154">
        <v>3</v>
      </c>
      <c r="W11" s="148"/>
    </row>
    <row r="12" spans="1:23" ht="15">
      <c r="A12" s="4">
        <v>2</v>
      </c>
      <c r="B12" s="14">
        <v>170101170011</v>
      </c>
      <c r="C12" s="146">
        <v>24</v>
      </c>
      <c r="D12" s="63">
        <f>(D11/70)*100</f>
        <v>98.57142857142858</v>
      </c>
      <c r="E12" s="146">
        <v>25</v>
      </c>
      <c r="F12" s="149">
        <f>(F11/70)*100</f>
        <v>81.42857142857143</v>
      </c>
      <c r="G12" s="25" t="s">
        <v>7</v>
      </c>
      <c r="H12" s="155">
        <v>2</v>
      </c>
      <c r="I12" s="155"/>
      <c r="J12" s="42">
        <v>1</v>
      </c>
      <c r="K12" s="42">
        <v>1</v>
      </c>
      <c r="L12" s="42"/>
      <c r="M12" s="42">
        <v>1</v>
      </c>
      <c r="N12" s="42">
        <v>1</v>
      </c>
      <c r="O12" s="42"/>
      <c r="P12" s="42">
        <v>2</v>
      </c>
      <c r="Q12" s="42"/>
      <c r="R12" s="42">
        <v>2</v>
      </c>
      <c r="S12" s="42">
        <v>1</v>
      </c>
      <c r="T12" s="42"/>
      <c r="U12" s="42"/>
      <c r="V12" s="42">
        <v>3</v>
      </c>
      <c r="W12" s="150"/>
    </row>
    <row r="13" spans="1:23" ht="15">
      <c r="A13" s="4">
        <v>3</v>
      </c>
      <c r="B13" s="14">
        <v>170101170013</v>
      </c>
      <c r="C13" s="146">
        <v>31</v>
      </c>
      <c r="D13" s="10"/>
      <c r="E13" s="146">
        <v>28</v>
      </c>
      <c r="F13" s="32"/>
      <c r="G13" s="25" t="s">
        <v>9</v>
      </c>
      <c r="H13" s="144">
        <v>1</v>
      </c>
      <c r="I13" s="144"/>
      <c r="J13" s="154">
        <v>3</v>
      </c>
      <c r="K13" s="154">
        <v>1</v>
      </c>
      <c r="L13" s="154"/>
      <c r="M13" s="154">
        <v>2</v>
      </c>
      <c r="N13" s="154"/>
      <c r="O13" s="154">
        <v>2</v>
      </c>
      <c r="P13" s="154"/>
      <c r="Q13" s="154"/>
      <c r="R13" s="154">
        <v>1</v>
      </c>
      <c r="S13" s="154">
        <v>1</v>
      </c>
      <c r="T13" s="154"/>
      <c r="U13" s="154">
        <v>1</v>
      </c>
      <c r="V13" s="154">
        <v>3</v>
      </c>
      <c r="W13" s="148"/>
    </row>
    <row r="14" spans="1:23" ht="15">
      <c r="A14" s="4">
        <v>4</v>
      </c>
      <c r="B14" s="14">
        <v>170101170014</v>
      </c>
      <c r="C14" s="146">
        <v>41</v>
      </c>
      <c r="D14" s="10"/>
      <c r="E14" s="146">
        <v>38</v>
      </c>
      <c r="F14" s="32"/>
      <c r="G14" s="26" t="s">
        <v>45</v>
      </c>
      <c r="H14" s="20">
        <f>AVERAGE(H11:H13)</f>
        <v>1.6666666666666667</v>
      </c>
      <c r="I14" s="20"/>
      <c r="J14" s="20">
        <f aca="true" t="shared" si="0" ref="J14:V14">AVERAGE(J11:J13)</f>
        <v>1.6666666666666667</v>
      </c>
      <c r="K14" s="20">
        <f>AVERAGE(K11:K13)</f>
        <v>1.3333333333333333</v>
      </c>
      <c r="L14" s="20"/>
      <c r="M14" s="20">
        <f t="shared" si="0"/>
        <v>1.6666666666666667</v>
      </c>
      <c r="N14" s="20">
        <f>AVERAGE(N11:N13)</f>
        <v>2</v>
      </c>
      <c r="O14" s="20">
        <f>AVERAGE(O11:O13)</f>
        <v>2</v>
      </c>
      <c r="P14" s="20">
        <f>AVERAGE(P11:P13)</f>
        <v>2</v>
      </c>
      <c r="Q14" s="20"/>
      <c r="R14" s="20">
        <f t="shared" si="0"/>
        <v>3.3333333333333335</v>
      </c>
      <c r="S14" s="20">
        <f t="shared" si="0"/>
        <v>1.3333333333333333</v>
      </c>
      <c r="T14" s="20"/>
      <c r="U14" s="20">
        <f t="shared" si="0"/>
        <v>1.5</v>
      </c>
      <c r="V14" s="20">
        <f t="shared" si="0"/>
        <v>3</v>
      </c>
      <c r="W14" s="21"/>
    </row>
    <row r="15" spans="1:23" ht="15">
      <c r="A15" s="4">
        <v>5</v>
      </c>
      <c r="B15" s="14">
        <v>170101170015</v>
      </c>
      <c r="C15" s="146">
        <v>42</v>
      </c>
      <c r="D15" s="10"/>
      <c r="E15" s="146">
        <v>39</v>
      </c>
      <c r="F15" s="32"/>
      <c r="G15" s="51" t="s">
        <v>47</v>
      </c>
      <c r="H15" s="151">
        <f>($H7*H14)/100</f>
        <v>1.5</v>
      </c>
      <c r="I15" s="151"/>
      <c r="J15" s="151">
        <f aca="true" t="shared" si="1" ref="I15:V15">($H7*J14)/100</f>
        <v>1.5</v>
      </c>
      <c r="K15" s="151">
        <f t="shared" si="1"/>
        <v>1.2</v>
      </c>
      <c r="L15" s="151"/>
      <c r="M15" s="151">
        <f t="shared" si="1"/>
        <v>1.5</v>
      </c>
      <c r="N15" s="151">
        <f t="shared" si="1"/>
        <v>1.8</v>
      </c>
      <c r="O15" s="151">
        <f t="shared" si="1"/>
        <v>1.8</v>
      </c>
      <c r="P15" s="151">
        <f t="shared" si="1"/>
        <v>1.8</v>
      </c>
      <c r="Q15" s="151"/>
      <c r="R15" s="151">
        <f t="shared" si="1"/>
        <v>3</v>
      </c>
      <c r="S15" s="151">
        <f t="shared" si="1"/>
        <v>1.2</v>
      </c>
      <c r="T15" s="151"/>
      <c r="U15" s="151">
        <f t="shared" si="1"/>
        <v>1.35</v>
      </c>
      <c r="V15" s="151">
        <f t="shared" si="1"/>
        <v>2.7</v>
      </c>
      <c r="W15" s="21"/>
    </row>
    <row r="16" spans="1:23" ht="14.25">
      <c r="A16" s="4">
        <v>6</v>
      </c>
      <c r="B16" s="14">
        <v>170101170016</v>
      </c>
      <c r="C16" s="146">
        <v>32</v>
      </c>
      <c r="D16" s="10"/>
      <c r="E16" s="146">
        <v>25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46">
        <v>40</v>
      </c>
      <c r="D17" s="10"/>
      <c r="E17" s="146">
        <v>34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46">
        <v>39</v>
      </c>
      <c r="D18" s="10"/>
      <c r="E18" s="146">
        <v>36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170101170023</v>
      </c>
      <c r="C19" s="146">
        <v>36</v>
      </c>
      <c r="D19" s="10"/>
      <c r="E19" s="146">
        <v>31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170101170024</v>
      </c>
      <c r="C20" s="146">
        <v>34</v>
      </c>
      <c r="D20" s="10"/>
      <c r="E20" s="146">
        <v>30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46">
        <v>41</v>
      </c>
      <c r="D21" s="10"/>
      <c r="E21" s="146">
        <v>39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46">
        <v>34</v>
      </c>
      <c r="D22" s="10"/>
      <c r="E22" s="146">
        <v>25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46">
        <v>33</v>
      </c>
      <c r="D23" s="10"/>
      <c r="E23" s="146">
        <v>24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170101170030</v>
      </c>
      <c r="C24" s="146">
        <v>31</v>
      </c>
      <c r="D24" s="10"/>
      <c r="E24" s="146">
        <v>29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170101170031</v>
      </c>
      <c r="C25" s="152">
        <v>37</v>
      </c>
      <c r="D25" s="15"/>
      <c r="E25" s="152">
        <v>38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170101170033</v>
      </c>
      <c r="C26" s="146">
        <v>42</v>
      </c>
      <c r="D26" s="10"/>
      <c r="E26" s="146">
        <v>39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170101170034</v>
      </c>
      <c r="C27" s="146">
        <v>29</v>
      </c>
      <c r="D27" s="10"/>
      <c r="E27" s="146">
        <v>27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170101170035</v>
      </c>
      <c r="C28" s="146">
        <v>38</v>
      </c>
      <c r="D28" s="10"/>
      <c r="E28" s="146">
        <v>37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170101170036</v>
      </c>
      <c r="C29" s="146">
        <v>36</v>
      </c>
      <c r="D29" s="10"/>
      <c r="E29" s="146">
        <v>35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170101170037</v>
      </c>
      <c r="C30" s="146">
        <v>37</v>
      </c>
      <c r="D30" s="10"/>
      <c r="E30" s="146">
        <v>33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170101170040</v>
      </c>
      <c r="C31" s="146">
        <v>37</v>
      </c>
      <c r="D31" s="10"/>
      <c r="E31" s="146">
        <v>35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170101170041</v>
      </c>
      <c r="C32" s="146">
        <v>45</v>
      </c>
      <c r="D32" s="10"/>
      <c r="E32" s="146">
        <v>43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170101170046</v>
      </c>
      <c r="C33" s="146">
        <v>42</v>
      </c>
      <c r="D33" s="10"/>
      <c r="E33" s="146">
        <v>36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170101170047</v>
      </c>
      <c r="C34" s="146">
        <v>41</v>
      </c>
      <c r="D34" s="10"/>
      <c r="E34" s="146">
        <v>33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170101170048</v>
      </c>
      <c r="C35" s="146">
        <v>38</v>
      </c>
      <c r="D35" s="10"/>
      <c r="E35" s="146">
        <v>33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170101170049</v>
      </c>
      <c r="C36" s="146">
        <v>41</v>
      </c>
      <c r="D36" s="10"/>
      <c r="E36" s="146">
        <v>32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170101170050</v>
      </c>
      <c r="C37" s="146">
        <v>38</v>
      </c>
      <c r="D37" s="10"/>
      <c r="E37" s="146">
        <v>33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170101170051</v>
      </c>
      <c r="C38" s="146">
        <v>38</v>
      </c>
      <c r="D38" s="10"/>
      <c r="E38" s="146">
        <v>31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170101170054</v>
      </c>
      <c r="C39" s="146">
        <v>33</v>
      </c>
      <c r="D39" s="10"/>
      <c r="E39" s="146">
        <v>32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170101170055</v>
      </c>
      <c r="C40" s="146">
        <v>41</v>
      </c>
      <c r="D40" s="10"/>
      <c r="E40" s="146">
        <v>39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170101170056</v>
      </c>
      <c r="C41" s="146">
        <v>42</v>
      </c>
      <c r="D41" s="10"/>
      <c r="E41" s="146">
        <v>38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170101170057</v>
      </c>
      <c r="C42" s="146">
        <v>43</v>
      </c>
      <c r="D42" s="10"/>
      <c r="E42" s="146">
        <v>39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170101170058</v>
      </c>
      <c r="C43" s="146">
        <v>35</v>
      </c>
      <c r="D43" s="10"/>
      <c r="E43" s="146">
        <v>35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170101170060</v>
      </c>
      <c r="C44" s="146">
        <v>29</v>
      </c>
      <c r="D44" s="10"/>
      <c r="E44" s="146">
        <v>22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170101170061</v>
      </c>
      <c r="C45" s="146">
        <v>33</v>
      </c>
      <c r="D45" s="10"/>
      <c r="E45" s="146">
        <v>25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170101170063</v>
      </c>
      <c r="C46" s="146">
        <v>44</v>
      </c>
      <c r="D46" s="10"/>
      <c r="E46" s="146">
        <v>36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170101170064</v>
      </c>
      <c r="C47" s="146">
        <v>33</v>
      </c>
      <c r="D47" s="10"/>
      <c r="E47" s="146">
        <v>25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170101170066</v>
      </c>
      <c r="C48" s="146">
        <v>34</v>
      </c>
      <c r="D48" s="10"/>
      <c r="E48" s="146">
        <v>35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170101170067</v>
      </c>
      <c r="C49" s="146">
        <v>45</v>
      </c>
      <c r="D49" s="10"/>
      <c r="E49" s="146">
        <v>41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170101170068</v>
      </c>
      <c r="C50" s="146">
        <v>37</v>
      </c>
      <c r="D50" s="10"/>
      <c r="E50" s="146">
        <v>36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170101170069</v>
      </c>
      <c r="C51" s="146">
        <v>39</v>
      </c>
      <c r="D51" s="10"/>
      <c r="E51" s="146">
        <v>34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170101170071</v>
      </c>
      <c r="C52" s="152">
        <v>40</v>
      </c>
      <c r="D52" s="15"/>
      <c r="E52" s="152">
        <v>34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170101170072</v>
      </c>
      <c r="C53" s="152">
        <v>37</v>
      </c>
      <c r="D53" s="15"/>
      <c r="E53" s="152">
        <v>37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170101170073</v>
      </c>
      <c r="C54" s="146">
        <v>37</v>
      </c>
      <c r="D54" s="10"/>
      <c r="E54" s="146">
        <v>30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170101170074</v>
      </c>
      <c r="C55" s="146">
        <v>39</v>
      </c>
      <c r="D55" s="10"/>
      <c r="E55" s="146">
        <v>33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170101170076</v>
      </c>
      <c r="C56" s="146">
        <v>40</v>
      </c>
      <c r="D56" s="10"/>
      <c r="E56" s="146">
        <v>37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170101170079</v>
      </c>
      <c r="C57" s="146">
        <v>32</v>
      </c>
      <c r="D57" s="10"/>
      <c r="E57" s="146">
        <v>30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170101170080</v>
      </c>
      <c r="C58" s="146">
        <v>40</v>
      </c>
      <c r="D58" s="10"/>
      <c r="E58" s="146">
        <v>38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170101170081</v>
      </c>
      <c r="C59" s="146">
        <v>44</v>
      </c>
      <c r="D59" s="10"/>
      <c r="E59" s="146">
        <v>35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170101170082</v>
      </c>
      <c r="C60" s="146">
        <v>29</v>
      </c>
      <c r="D60" s="10"/>
      <c r="E60" s="146">
        <v>26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170101170083</v>
      </c>
      <c r="C61" s="146">
        <v>29</v>
      </c>
      <c r="D61" s="10"/>
      <c r="E61" s="146">
        <v>29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170101170084</v>
      </c>
      <c r="C62" s="146">
        <v>43</v>
      </c>
      <c r="D62" s="10"/>
      <c r="E62" s="146">
        <v>33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170101170085</v>
      </c>
      <c r="C63" s="146">
        <v>38</v>
      </c>
      <c r="D63" s="10"/>
      <c r="E63" s="146">
        <v>32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170101170088</v>
      </c>
      <c r="C64" s="146">
        <v>37</v>
      </c>
      <c r="D64" s="10"/>
      <c r="E64" s="146">
        <v>34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170101170089</v>
      </c>
      <c r="C65" s="146">
        <v>29</v>
      </c>
      <c r="D65" s="10"/>
      <c r="E65" s="146">
        <v>27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170101170090</v>
      </c>
      <c r="C66" s="146">
        <v>34</v>
      </c>
      <c r="D66" s="10"/>
      <c r="E66" s="146">
        <v>35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170101170091</v>
      </c>
      <c r="C67" s="146">
        <v>34</v>
      </c>
      <c r="D67" s="10"/>
      <c r="E67" s="146">
        <v>28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170101170092</v>
      </c>
      <c r="C68" s="146">
        <v>32</v>
      </c>
      <c r="D68" s="10"/>
      <c r="E68" s="146">
        <v>33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170101170094</v>
      </c>
      <c r="C69" s="146">
        <v>36</v>
      </c>
      <c r="D69" s="10"/>
      <c r="E69" s="146">
        <v>39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170101170096</v>
      </c>
      <c r="C70" s="146">
        <v>30</v>
      </c>
      <c r="D70" s="10"/>
      <c r="E70" s="146">
        <v>28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170101170098</v>
      </c>
      <c r="C71" s="146">
        <v>29</v>
      </c>
      <c r="D71" s="10"/>
      <c r="E71" s="146">
        <v>25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170101170099</v>
      </c>
      <c r="C72" s="146">
        <v>44</v>
      </c>
      <c r="D72" s="10"/>
      <c r="E72" s="146">
        <v>35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170101170100</v>
      </c>
      <c r="C73" s="146">
        <v>33</v>
      </c>
      <c r="D73" s="10"/>
      <c r="E73" s="146">
        <v>28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170101170101</v>
      </c>
      <c r="C74" s="146">
        <v>45</v>
      </c>
      <c r="D74" s="10"/>
      <c r="E74" s="146">
        <v>39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170101170102</v>
      </c>
      <c r="C75" s="146">
        <v>29</v>
      </c>
      <c r="D75" s="10"/>
      <c r="E75" s="146">
        <v>28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170101170103</v>
      </c>
      <c r="C76" s="146">
        <v>29</v>
      </c>
      <c r="D76" s="10"/>
      <c r="E76" s="146">
        <v>13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170101170104</v>
      </c>
      <c r="C77" s="146">
        <v>43</v>
      </c>
      <c r="D77" s="10"/>
      <c r="E77" s="146">
        <v>39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170101170105</v>
      </c>
      <c r="C78" s="146">
        <v>44</v>
      </c>
      <c r="D78" s="10"/>
      <c r="E78" s="146">
        <v>39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170101170108</v>
      </c>
      <c r="C79" s="146">
        <v>45</v>
      </c>
      <c r="D79" s="10"/>
      <c r="E79" s="146">
        <v>41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170101171109</v>
      </c>
      <c r="C80" s="152">
        <v>34</v>
      </c>
      <c r="D80" s="15"/>
      <c r="E80" s="152">
        <v>29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80"/>
  <sheetViews>
    <sheetView zoomScale="77" zoomScaleNormal="77" zoomScalePageLayoutView="0" workbookViewId="0" topLeftCell="A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171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172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173</v>
      </c>
      <c r="B5" s="142"/>
      <c r="C5" s="142"/>
      <c r="D5" s="142"/>
      <c r="E5" s="143"/>
      <c r="F5" s="93"/>
      <c r="G5" s="41" t="s">
        <v>32</v>
      </c>
      <c r="H5" s="63">
        <f>D12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78.57142857142857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89.28571428571428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5">
      <c r="A11" s="4">
        <v>1</v>
      </c>
      <c r="B11" s="14">
        <v>170101170007</v>
      </c>
      <c r="C11" s="146">
        <v>28</v>
      </c>
      <c r="D11" s="10">
        <f>COUNTIF(C11:C80,"&gt;="&amp;D10)</f>
        <v>70</v>
      </c>
      <c r="E11" s="146">
        <v>19</v>
      </c>
      <c r="F11" s="31">
        <f>COUNTIF(E11:E80,"&gt;="&amp;F10)</f>
        <v>55</v>
      </c>
      <c r="G11" s="25" t="s">
        <v>6</v>
      </c>
      <c r="H11" s="147">
        <v>1</v>
      </c>
      <c r="I11" s="147">
        <v>3</v>
      </c>
      <c r="J11" s="154">
        <v>1</v>
      </c>
      <c r="K11" s="154">
        <v>2</v>
      </c>
      <c r="L11" s="154"/>
      <c r="M11" s="154">
        <v>2</v>
      </c>
      <c r="N11" s="154">
        <v>2</v>
      </c>
      <c r="O11" s="154">
        <v>2</v>
      </c>
      <c r="P11" s="154"/>
      <c r="Q11" s="154">
        <v>1</v>
      </c>
      <c r="R11" s="154"/>
      <c r="S11" s="154">
        <v>2</v>
      </c>
      <c r="T11" s="154">
        <v>1</v>
      </c>
      <c r="U11" s="154">
        <v>2</v>
      </c>
      <c r="V11" s="154">
        <v>3</v>
      </c>
      <c r="W11" s="148"/>
    </row>
    <row r="12" spans="1:23" ht="15">
      <c r="A12" s="4">
        <v>2</v>
      </c>
      <c r="B12" s="14">
        <v>170101170011</v>
      </c>
      <c r="C12" s="146">
        <v>28</v>
      </c>
      <c r="D12" s="63">
        <f>(D11/70)*100</f>
        <v>100</v>
      </c>
      <c r="E12" s="146">
        <v>19</v>
      </c>
      <c r="F12" s="149">
        <f>(F11/70)*100</f>
        <v>78.57142857142857</v>
      </c>
      <c r="G12" s="25" t="s">
        <v>7</v>
      </c>
      <c r="H12" s="156">
        <v>2</v>
      </c>
      <c r="I12" s="156">
        <v>1</v>
      </c>
      <c r="J12" s="42">
        <v>2</v>
      </c>
      <c r="K12" s="42">
        <v>2</v>
      </c>
      <c r="L12" s="42"/>
      <c r="M12" s="42">
        <v>3</v>
      </c>
      <c r="N12" s="42">
        <v>1</v>
      </c>
      <c r="O12" s="42">
        <v>1</v>
      </c>
      <c r="P12" s="42"/>
      <c r="Q12" s="42">
        <v>2</v>
      </c>
      <c r="R12" s="42"/>
      <c r="S12" s="42">
        <v>1</v>
      </c>
      <c r="T12" s="42">
        <v>1</v>
      </c>
      <c r="U12" s="42"/>
      <c r="V12" s="42">
        <v>3</v>
      </c>
      <c r="W12" s="150"/>
    </row>
    <row r="13" spans="1:23" ht="15">
      <c r="A13" s="4">
        <v>3</v>
      </c>
      <c r="B13" s="14">
        <v>170101170013</v>
      </c>
      <c r="C13" s="146">
        <v>37</v>
      </c>
      <c r="D13" s="10"/>
      <c r="E13" s="146">
        <v>31</v>
      </c>
      <c r="F13" s="32"/>
      <c r="G13" s="25" t="s">
        <v>9</v>
      </c>
      <c r="H13" s="147">
        <v>2</v>
      </c>
      <c r="I13" s="147">
        <v>2</v>
      </c>
      <c r="J13" s="154">
        <v>1</v>
      </c>
      <c r="K13" s="154">
        <v>1</v>
      </c>
      <c r="L13" s="154"/>
      <c r="M13" s="154">
        <v>2</v>
      </c>
      <c r="N13" s="154">
        <v>2</v>
      </c>
      <c r="O13" s="154">
        <v>2</v>
      </c>
      <c r="P13" s="154"/>
      <c r="Q13" s="154">
        <v>1</v>
      </c>
      <c r="R13" s="154"/>
      <c r="S13" s="154">
        <v>1</v>
      </c>
      <c r="T13" s="154">
        <v>1</v>
      </c>
      <c r="U13" s="154">
        <v>1</v>
      </c>
      <c r="V13" s="154">
        <v>3</v>
      </c>
      <c r="W13" s="148"/>
    </row>
    <row r="14" spans="1:23" ht="15">
      <c r="A14" s="4">
        <v>4</v>
      </c>
      <c r="B14" s="14">
        <v>170101170014</v>
      </c>
      <c r="C14" s="146">
        <v>38</v>
      </c>
      <c r="D14" s="10"/>
      <c r="E14" s="146">
        <v>36</v>
      </c>
      <c r="F14" s="32"/>
      <c r="G14" s="26" t="s">
        <v>45</v>
      </c>
      <c r="H14" s="20">
        <f>AVERAGE(H11:H13)</f>
        <v>1.6666666666666667</v>
      </c>
      <c r="I14" s="20">
        <f>AVERAGE(I13)</f>
        <v>2</v>
      </c>
      <c r="J14" s="20">
        <f aca="true" t="shared" si="0" ref="J14:V14">AVERAGE(J11:J13)</f>
        <v>1.3333333333333333</v>
      </c>
      <c r="K14" s="20">
        <f>AVERAGE(K11:K13)</f>
        <v>1.6666666666666667</v>
      </c>
      <c r="L14" s="20"/>
      <c r="M14" s="20">
        <f t="shared" si="0"/>
        <v>2.3333333333333335</v>
      </c>
      <c r="N14" s="20">
        <f>AVERAGE(N11:N13)</f>
        <v>1.6666666666666667</v>
      </c>
      <c r="O14" s="20">
        <f>AVERAGE(O11:O13)</f>
        <v>1.6666666666666667</v>
      </c>
      <c r="P14" s="20"/>
      <c r="Q14" s="20">
        <f t="shared" si="0"/>
        <v>1.3333333333333333</v>
      </c>
      <c r="R14" s="20"/>
      <c r="S14" s="20">
        <f t="shared" si="0"/>
        <v>1.3333333333333333</v>
      </c>
      <c r="T14" s="20">
        <f t="shared" si="0"/>
        <v>1</v>
      </c>
      <c r="U14" s="20">
        <f t="shared" si="0"/>
        <v>1.5</v>
      </c>
      <c r="V14" s="20">
        <f t="shared" si="0"/>
        <v>3</v>
      </c>
      <c r="W14" s="21"/>
    </row>
    <row r="15" spans="1:23" ht="15">
      <c r="A15" s="4">
        <v>5</v>
      </c>
      <c r="B15" s="14">
        <v>170101170015</v>
      </c>
      <c r="C15" s="146">
        <v>41</v>
      </c>
      <c r="D15" s="10"/>
      <c r="E15" s="146">
        <v>40</v>
      </c>
      <c r="F15" s="32"/>
      <c r="G15" s="51" t="s">
        <v>47</v>
      </c>
      <c r="H15" s="151">
        <f>($H7*H14)/100</f>
        <v>1.488095238095238</v>
      </c>
      <c r="I15" s="151">
        <f aca="true" t="shared" si="1" ref="I15:V15">($H7*I14)/100</f>
        <v>1.7857142857142856</v>
      </c>
      <c r="J15" s="151">
        <f t="shared" si="1"/>
        <v>1.1904761904761905</v>
      </c>
      <c r="K15" s="151">
        <f t="shared" si="1"/>
        <v>1.488095238095238</v>
      </c>
      <c r="L15" s="151"/>
      <c r="M15" s="151">
        <f t="shared" si="1"/>
        <v>2.083333333333333</v>
      </c>
      <c r="N15" s="151">
        <f t="shared" si="1"/>
        <v>1.488095238095238</v>
      </c>
      <c r="O15" s="151">
        <f t="shared" si="1"/>
        <v>1.488095238095238</v>
      </c>
      <c r="P15" s="151"/>
      <c r="Q15" s="151">
        <f t="shared" si="1"/>
        <v>1.1904761904761905</v>
      </c>
      <c r="R15" s="151"/>
      <c r="S15" s="151">
        <f t="shared" si="1"/>
        <v>1.1904761904761905</v>
      </c>
      <c r="T15" s="151">
        <f t="shared" si="1"/>
        <v>0.8928571428571428</v>
      </c>
      <c r="U15" s="151">
        <f t="shared" si="1"/>
        <v>1.3392857142857142</v>
      </c>
      <c r="V15" s="151">
        <f t="shared" si="1"/>
        <v>2.6785714285714284</v>
      </c>
      <c r="W15" s="21"/>
    </row>
    <row r="16" spans="1:23" ht="14.25">
      <c r="A16" s="4">
        <v>6</v>
      </c>
      <c r="B16" s="14">
        <v>170101170016</v>
      </c>
      <c r="C16" s="146">
        <v>34</v>
      </c>
      <c r="D16" s="10"/>
      <c r="E16" s="146">
        <v>27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46">
        <v>43</v>
      </c>
      <c r="D17" s="10"/>
      <c r="E17" s="146">
        <v>37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46">
        <v>40</v>
      </c>
      <c r="D18" s="10"/>
      <c r="E18" s="146">
        <v>34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170101170023</v>
      </c>
      <c r="C19" s="146">
        <v>41</v>
      </c>
      <c r="D19" s="10"/>
      <c r="E19" s="146">
        <v>37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170101170024</v>
      </c>
      <c r="C20" s="146">
        <v>39</v>
      </c>
      <c r="D20" s="10"/>
      <c r="E20" s="146">
        <v>26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46">
        <v>43</v>
      </c>
      <c r="D21" s="10"/>
      <c r="E21" s="146">
        <v>33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46">
        <v>39</v>
      </c>
      <c r="D22" s="10"/>
      <c r="E22" s="146">
        <v>31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46">
        <v>38</v>
      </c>
      <c r="D23" s="10"/>
      <c r="E23" s="146">
        <v>32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170101170030</v>
      </c>
      <c r="C24" s="146">
        <v>35</v>
      </c>
      <c r="D24" s="10"/>
      <c r="E24" s="146">
        <v>30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170101170031</v>
      </c>
      <c r="C25" s="152">
        <v>40</v>
      </c>
      <c r="D25" s="15"/>
      <c r="E25" s="152">
        <v>36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170101170033</v>
      </c>
      <c r="C26" s="146">
        <v>40</v>
      </c>
      <c r="D26" s="10"/>
      <c r="E26" s="146">
        <v>41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170101170034</v>
      </c>
      <c r="C27" s="146">
        <v>34</v>
      </c>
      <c r="D27" s="10"/>
      <c r="E27" s="146">
        <v>31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170101170035</v>
      </c>
      <c r="C28" s="146">
        <v>40</v>
      </c>
      <c r="D28" s="10"/>
      <c r="E28" s="146">
        <v>34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170101170036</v>
      </c>
      <c r="C29" s="146">
        <v>39</v>
      </c>
      <c r="D29" s="10"/>
      <c r="E29" s="146">
        <v>35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170101170037</v>
      </c>
      <c r="C30" s="146">
        <v>39</v>
      </c>
      <c r="D30" s="10"/>
      <c r="E30" s="146">
        <v>34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170101170040</v>
      </c>
      <c r="C31" s="146">
        <v>38</v>
      </c>
      <c r="D31" s="10"/>
      <c r="E31" s="146">
        <v>22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170101170041</v>
      </c>
      <c r="C32" s="146">
        <v>42</v>
      </c>
      <c r="D32" s="10"/>
      <c r="E32" s="146">
        <v>38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170101170046</v>
      </c>
      <c r="C33" s="146">
        <v>39</v>
      </c>
      <c r="D33" s="10"/>
      <c r="E33" s="146">
        <v>30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170101170047</v>
      </c>
      <c r="C34" s="146">
        <v>39</v>
      </c>
      <c r="D34" s="10"/>
      <c r="E34" s="146">
        <v>35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170101170048</v>
      </c>
      <c r="C35" s="146">
        <v>38</v>
      </c>
      <c r="D35" s="10"/>
      <c r="E35" s="146">
        <v>33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170101170049</v>
      </c>
      <c r="C36" s="146">
        <v>38</v>
      </c>
      <c r="D36" s="10"/>
      <c r="E36" s="146">
        <v>36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170101170050</v>
      </c>
      <c r="C37" s="146">
        <v>39</v>
      </c>
      <c r="D37" s="10"/>
      <c r="E37" s="146">
        <v>31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170101170051</v>
      </c>
      <c r="C38" s="146">
        <v>38</v>
      </c>
      <c r="D38" s="10"/>
      <c r="E38" s="146">
        <v>29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170101170054</v>
      </c>
      <c r="C39" s="146">
        <v>37</v>
      </c>
      <c r="D39" s="10"/>
      <c r="E39" s="146">
        <v>31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170101170055</v>
      </c>
      <c r="C40" s="146">
        <v>48</v>
      </c>
      <c r="D40" s="10"/>
      <c r="E40" s="146">
        <v>37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170101170056</v>
      </c>
      <c r="C41" s="146">
        <v>48</v>
      </c>
      <c r="D41" s="10"/>
      <c r="E41" s="146">
        <v>39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170101170057</v>
      </c>
      <c r="C42" s="146">
        <v>42</v>
      </c>
      <c r="D42" s="10"/>
      <c r="E42" s="146">
        <v>32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170101170058</v>
      </c>
      <c r="C43" s="146">
        <v>40</v>
      </c>
      <c r="D43" s="10"/>
      <c r="E43" s="146">
        <v>38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170101170060</v>
      </c>
      <c r="C44" s="146">
        <v>28</v>
      </c>
      <c r="D44" s="10"/>
      <c r="E44" s="146">
        <v>20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170101170061</v>
      </c>
      <c r="C45" s="146">
        <v>35</v>
      </c>
      <c r="D45" s="10"/>
      <c r="E45" s="146">
        <v>17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170101170063</v>
      </c>
      <c r="C46" s="146">
        <v>45</v>
      </c>
      <c r="D46" s="10"/>
      <c r="E46" s="146">
        <v>35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170101170064</v>
      </c>
      <c r="C47" s="146">
        <v>38</v>
      </c>
      <c r="D47" s="10"/>
      <c r="E47" s="146">
        <v>25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170101170066</v>
      </c>
      <c r="C48" s="146">
        <v>39</v>
      </c>
      <c r="D48" s="10"/>
      <c r="E48" s="146">
        <v>29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170101170067</v>
      </c>
      <c r="C49" s="146">
        <v>47</v>
      </c>
      <c r="D49" s="10"/>
      <c r="E49" s="146">
        <v>44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170101170068</v>
      </c>
      <c r="C50" s="146">
        <v>37</v>
      </c>
      <c r="D50" s="10"/>
      <c r="E50" s="146">
        <v>28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170101170069</v>
      </c>
      <c r="C51" s="146">
        <v>42</v>
      </c>
      <c r="D51" s="10"/>
      <c r="E51" s="146">
        <v>28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170101170071</v>
      </c>
      <c r="C52" s="152">
        <v>42</v>
      </c>
      <c r="D52" s="15"/>
      <c r="E52" s="152">
        <v>33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170101170072</v>
      </c>
      <c r="C53" s="152">
        <v>41</v>
      </c>
      <c r="D53" s="15"/>
      <c r="E53" s="152">
        <v>38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170101170073</v>
      </c>
      <c r="C54" s="146">
        <v>36</v>
      </c>
      <c r="D54" s="10"/>
      <c r="E54" s="146">
        <v>24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170101170074</v>
      </c>
      <c r="C55" s="146">
        <v>40</v>
      </c>
      <c r="D55" s="10"/>
      <c r="E55" s="146">
        <v>28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170101170076</v>
      </c>
      <c r="C56" s="146">
        <v>47</v>
      </c>
      <c r="D56" s="10"/>
      <c r="E56" s="146">
        <v>38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170101170079</v>
      </c>
      <c r="C57" s="146">
        <v>35</v>
      </c>
      <c r="D57" s="10"/>
      <c r="E57" s="146">
        <v>28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170101170080</v>
      </c>
      <c r="C58" s="146">
        <v>39</v>
      </c>
      <c r="D58" s="10"/>
      <c r="E58" s="146">
        <v>39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170101170081</v>
      </c>
      <c r="C59" s="146">
        <v>44</v>
      </c>
      <c r="D59" s="10"/>
      <c r="E59" s="146">
        <v>39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170101170082</v>
      </c>
      <c r="C60" s="146">
        <v>37</v>
      </c>
      <c r="D60" s="10"/>
      <c r="E60" s="146">
        <v>22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170101170083</v>
      </c>
      <c r="C61" s="146">
        <v>37</v>
      </c>
      <c r="D61" s="10"/>
      <c r="E61" s="146">
        <v>22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170101170084</v>
      </c>
      <c r="C62" s="146">
        <v>45</v>
      </c>
      <c r="D62" s="10"/>
      <c r="E62" s="146">
        <v>44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170101170085</v>
      </c>
      <c r="C63" s="146">
        <v>39</v>
      </c>
      <c r="D63" s="10"/>
      <c r="E63" s="146">
        <v>37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170101170088</v>
      </c>
      <c r="C64" s="146">
        <v>38</v>
      </c>
      <c r="D64" s="10"/>
      <c r="E64" s="146">
        <v>38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170101170089</v>
      </c>
      <c r="C65" s="146">
        <v>34</v>
      </c>
      <c r="D65" s="10"/>
      <c r="E65" s="146">
        <v>28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170101170090</v>
      </c>
      <c r="C66" s="146">
        <v>36</v>
      </c>
      <c r="D66" s="10"/>
      <c r="E66" s="146">
        <v>38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170101170091</v>
      </c>
      <c r="C67" s="146">
        <v>37</v>
      </c>
      <c r="D67" s="10"/>
      <c r="E67" s="146">
        <v>32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170101170092</v>
      </c>
      <c r="C68" s="146">
        <v>40</v>
      </c>
      <c r="D68" s="10"/>
      <c r="E68" s="146">
        <v>36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170101170094</v>
      </c>
      <c r="C69" s="146">
        <v>37</v>
      </c>
      <c r="D69" s="10"/>
      <c r="E69" s="146">
        <v>35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170101170096</v>
      </c>
      <c r="C70" s="146">
        <v>37</v>
      </c>
      <c r="D70" s="10"/>
      <c r="E70" s="146">
        <v>27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170101170098</v>
      </c>
      <c r="C71" s="146">
        <v>36</v>
      </c>
      <c r="D71" s="10"/>
      <c r="E71" s="146">
        <v>17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170101170099</v>
      </c>
      <c r="C72" s="146">
        <v>47</v>
      </c>
      <c r="D72" s="10"/>
      <c r="E72" s="146">
        <v>36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170101170100</v>
      </c>
      <c r="C73" s="146">
        <v>39</v>
      </c>
      <c r="D73" s="10"/>
      <c r="E73" s="146">
        <v>31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170101170101</v>
      </c>
      <c r="C74" s="146">
        <v>45</v>
      </c>
      <c r="D74" s="10"/>
      <c r="E74" s="146">
        <v>38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170101170102</v>
      </c>
      <c r="C75" s="146">
        <v>35</v>
      </c>
      <c r="D75" s="10"/>
      <c r="E75" s="146">
        <v>21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170101170103</v>
      </c>
      <c r="C76" s="146">
        <v>34</v>
      </c>
      <c r="D76" s="10"/>
      <c r="E76" s="146">
        <v>11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170101170104</v>
      </c>
      <c r="C77" s="146">
        <v>39</v>
      </c>
      <c r="D77" s="10"/>
      <c r="E77" s="146">
        <v>30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170101170105</v>
      </c>
      <c r="C78" s="146">
        <v>45</v>
      </c>
      <c r="D78" s="10"/>
      <c r="E78" s="146">
        <v>38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170101170108</v>
      </c>
      <c r="C79" s="146">
        <v>46</v>
      </c>
      <c r="D79" s="10"/>
      <c r="E79" s="146">
        <v>39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170101171109</v>
      </c>
      <c r="C80" s="152">
        <v>38</v>
      </c>
      <c r="D80" s="15"/>
      <c r="E80" s="152">
        <v>34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W80"/>
  <sheetViews>
    <sheetView zoomScale="59" zoomScaleNormal="59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174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175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176</v>
      </c>
      <c r="B5" s="142"/>
      <c r="C5" s="142"/>
      <c r="D5" s="142"/>
      <c r="E5" s="143"/>
      <c r="F5" s="93"/>
      <c r="G5" s="41" t="s">
        <v>32</v>
      </c>
      <c r="H5" s="63">
        <f>D12</f>
        <v>98.57142857142858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94.28571428571428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96.42857142857143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5">
      <c r="A11" s="4">
        <v>1</v>
      </c>
      <c r="B11" s="14">
        <v>170101170007</v>
      </c>
      <c r="C11" s="146">
        <v>30</v>
      </c>
      <c r="D11" s="10">
        <f>COUNTIF(C11:C80,"&gt;="&amp;D10)</f>
        <v>69</v>
      </c>
      <c r="E11" s="146">
        <v>18</v>
      </c>
      <c r="F11" s="31">
        <f>COUNTIF(E11:E80,"&gt;="&amp;F10)</f>
        <v>66</v>
      </c>
      <c r="G11" s="25" t="s">
        <v>6</v>
      </c>
      <c r="H11" s="144">
        <v>2</v>
      </c>
      <c r="I11" s="144"/>
      <c r="J11" s="154">
        <v>3</v>
      </c>
      <c r="K11" s="154"/>
      <c r="L11" s="154">
        <v>1</v>
      </c>
      <c r="M11" s="154">
        <v>2</v>
      </c>
      <c r="N11" s="154">
        <v>3</v>
      </c>
      <c r="O11" s="154"/>
      <c r="P11" s="154">
        <v>1</v>
      </c>
      <c r="Q11" s="154">
        <v>1</v>
      </c>
      <c r="R11" s="154"/>
      <c r="S11" s="154">
        <v>2</v>
      </c>
      <c r="T11" s="154"/>
      <c r="U11" s="154">
        <v>3</v>
      </c>
      <c r="V11" s="154">
        <v>1</v>
      </c>
      <c r="W11" s="148"/>
    </row>
    <row r="12" spans="1:23" ht="15">
      <c r="A12" s="4">
        <v>2</v>
      </c>
      <c r="B12" s="14">
        <v>170101170011</v>
      </c>
      <c r="C12" s="146">
        <v>24</v>
      </c>
      <c r="D12" s="63">
        <f>(D11/70)*100</f>
        <v>98.57142857142858</v>
      </c>
      <c r="E12" s="146">
        <v>32</v>
      </c>
      <c r="F12" s="149">
        <f>(F11/70)*100</f>
        <v>94.28571428571428</v>
      </c>
      <c r="G12" s="25" t="s">
        <v>7</v>
      </c>
      <c r="H12" s="155">
        <v>3</v>
      </c>
      <c r="I12" s="155"/>
      <c r="J12" s="42"/>
      <c r="K12" s="42"/>
      <c r="L12" s="42">
        <v>2</v>
      </c>
      <c r="M12" s="42"/>
      <c r="N12" s="42">
        <v>2</v>
      </c>
      <c r="O12" s="42"/>
      <c r="P12" s="42"/>
      <c r="Q12" s="42">
        <v>2</v>
      </c>
      <c r="R12" s="42">
        <v>2</v>
      </c>
      <c r="S12" s="42">
        <v>1</v>
      </c>
      <c r="T12" s="42"/>
      <c r="U12" s="42">
        <v>1</v>
      </c>
      <c r="V12" s="42">
        <v>3</v>
      </c>
      <c r="W12" s="150"/>
    </row>
    <row r="13" spans="1:23" ht="15">
      <c r="A13" s="4">
        <v>3</v>
      </c>
      <c r="B13" s="14">
        <v>170101170013</v>
      </c>
      <c r="C13" s="146">
        <v>31</v>
      </c>
      <c r="D13" s="10"/>
      <c r="E13" s="146">
        <v>30</v>
      </c>
      <c r="F13" s="32"/>
      <c r="G13" s="25" t="s">
        <v>9</v>
      </c>
      <c r="H13" s="144">
        <v>3</v>
      </c>
      <c r="I13" s="144"/>
      <c r="J13" s="154">
        <v>2</v>
      </c>
      <c r="K13" s="154"/>
      <c r="L13" s="154">
        <v>2</v>
      </c>
      <c r="M13" s="154">
        <v>2</v>
      </c>
      <c r="N13" s="154">
        <v>1</v>
      </c>
      <c r="O13" s="154"/>
      <c r="P13" s="154">
        <v>1</v>
      </c>
      <c r="Q13" s="154">
        <v>1</v>
      </c>
      <c r="R13" s="154">
        <v>1</v>
      </c>
      <c r="S13" s="154">
        <v>1</v>
      </c>
      <c r="T13" s="154"/>
      <c r="U13" s="154">
        <v>1</v>
      </c>
      <c r="V13" s="154"/>
      <c r="W13" s="148"/>
    </row>
    <row r="14" spans="1:23" ht="15">
      <c r="A14" s="4">
        <v>4</v>
      </c>
      <c r="B14" s="14">
        <v>170101170014</v>
      </c>
      <c r="C14" s="146">
        <v>41</v>
      </c>
      <c r="D14" s="10"/>
      <c r="E14" s="146">
        <v>37</v>
      </c>
      <c r="F14" s="32"/>
      <c r="G14" s="26" t="s">
        <v>45</v>
      </c>
      <c r="H14" s="20">
        <f>AVERAGE(H11:H13)</f>
        <v>2.6666666666666665</v>
      </c>
      <c r="I14" s="20"/>
      <c r="J14" s="20">
        <f aca="true" t="shared" si="0" ref="J14:V14">AVERAGE(J11:J13)</f>
        <v>2.5</v>
      </c>
      <c r="K14" s="20"/>
      <c r="L14" s="20">
        <f t="shared" si="0"/>
        <v>1.6666666666666667</v>
      </c>
      <c r="M14" s="20">
        <f t="shared" si="0"/>
        <v>2</v>
      </c>
      <c r="N14" s="20">
        <f>AVERAGE(N11:N13)</f>
        <v>2</v>
      </c>
      <c r="O14" s="20"/>
      <c r="P14" s="20">
        <f>AVERAGE(P11:P13)</f>
        <v>1</v>
      </c>
      <c r="Q14" s="20">
        <f t="shared" si="0"/>
        <v>1.3333333333333333</v>
      </c>
      <c r="R14" s="20">
        <f t="shared" si="0"/>
        <v>1.5</v>
      </c>
      <c r="S14" s="20">
        <f t="shared" si="0"/>
        <v>1.3333333333333333</v>
      </c>
      <c r="T14" s="20"/>
      <c r="U14" s="20">
        <f t="shared" si="0"/>
        <v>1.6666666666666667</v>
      </c>
      <c r="V14" s="20">
        <f t="shared" si="0"/>
        <v>2</v>
      </c>
      <c r="W14" s="21"/>
    </row>
    <row r="15" spans="1:23" ht="15">
      <c r="A15" s="4">
        <v>5</v>
      </c>
      <c r="B15" s="14">
        <v>170101170015</v>
      </c>
      <c r="C15" s="146">
        <v>44</v>
      </c>
      <c r="D15" s="10"/>
      <c r="E15" s="146">
        <v>39</v>
      </c>
      <c r="F15" s="32"/>
      <c r="G15" s="51" t="s">
        <v>47</v>
      </c>
      <c r="H15" s="151">
        <f>($H7*H14)/100</f>
        <v>2.571428571428571</v>
      </c>
      <c r="I15" s="151"/>
      <c r="J15" s="151">
        <f aca="true" t="shared" si="1" ref="I15:V15">($H7*J14)/100</f>
        <v>2.410714285714286</v>
      </c>
      <c r="K15" s="151"/>
      <c r="L15" s="151">
        <f t="shared" si="1"/>
        <v>1.6071428571428572</v>
      </c>
      <c r="M15" s="151">
        <f t="shared" si="1"/>
        <v>1.9285714285714286</v>
      </c>
      <c r="N15" s="151">
        <f t="shared" si="1"/>
        <v>1.9285714285714286</v>
      </c>
      <c r="O15" s="151"/>
      <c r="P15" s="151">
        <f t="shared" si="1"/>
        <v>0.9642857142857143</v>
      </c>
      <c r="Q15" s="151">
        <f t="shared" si="1"/>
        <v>1.2857142857142856</v>
      </c>
      <c r="R15" s="151">
        <f t="shared" si="1"/>
        <v>1.4464285714285714</v>
      </c>
      <c r="S15" s="151">
        <f t="shared" si="1"/>
        <v>1.2857142857142856</v>
      </c>
      <c r="T15" s="151"/>
      <c r="U15" s="151">
        <f t="shared" si="1"/>
        <v>1.6071428571428572</v>
      </c>
      <c r="V15" s="151">
        <f t="shared" si="1"/>
        <v>1.9285714285714286</v>
      </c>
      <c r="W15" s="21"/>
    </row>
    <row r="16" spans="1:23" ht="14.25">
      <c r="A16" s="4">
        <v>6</v>
      </c>
      <c r="B16" s="14">
        <v>170101170016</v>
      </c>
      <c r="C16" s="146">
        <v>32</v>
      </c>
      <c r="D16" s="10"/>
      <c r="E16" s="146">
        <v>30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170101170019</v>
      </c>
      <c r="C17" s="146">
        <v>42</v>
      </c>
      <c r="D17" s="10"/>
      <c r="E17" s="146">
        <v>39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170101170020</v>
      </c>
      <c r="C18" s="146">
        <v>40</v>
      </c>
      <c r="D18" s="10"/>
      <c r="E18" s="146">
        <v>39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170101170023</v>
      </c>
      <c r="C19" s="146">
        <v>39</v>
      </c>
      <c r="D19" s="10"/>
      <c r="E19" s="146">
        <v>36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170101170024</v>
      </c>
      <c r="C20" s="146">
        <v>33</v>
      </c>
      <c r="D20" s="10"/>
      <c r="E20" s="146">
        <v>37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46">
        <v>44</v>
      </c>
      <c r="D21" s="10"/>
      <c r="E21" s="146">
        <v>38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46">
        <v>32</v>
      </c>
      <c r="D22" s="10"/>
      <c r="E22" s="146">
        <v>30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46">
        <v>30</v>
      </c>
      <c r="D23" s="10"/>
      <c r="E23" s="146">
        <v>32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170101170030</v>
      </c>
      <c r="C24" s="146">
        <v>29</v>
      </c>
      <c r="D24" s="10"/>
      <c r="E24" s="146">
        <v>35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170101170031</v>
      </c>
      <c r="C25" s="152">
        <v>39</v>
      </c>
      <c r="D25" s="15"/>
      <c r="E25" s="152">
        <v>35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4">
        <v>170101170033</v>
      </c>
      <c r="C26" s="146">
        <v>43</v>
      </c>
      <c r="D26" s="10"/>
      <c r="E26" s="146">
        <v>41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4">
        <v>170101170034</v>
      </c>
      <c r="C27" s="146">
        <v>30</v>
      </c>
      <c r="D27" s="10"/>
      <c r="E27" s="146">
        <v>33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4">
        <v>170101170035</v>
      </c>
      <c r="C28" s="146">
        <v>35</v>
      </c>
      <c r="D28" s="10"/>
      <c r="E28" s="146">
        <v>37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4">
        <v>170101170036</v>
      </c>
      <c r="C29" s="146">
        <v>31</v>
      </c>
      <c r="D29" s="10"/>
      <c r="E29" s="146">
        <v>30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4">
        <v>170101170037</v>
      </c>
      <c r="C30" s="146">
        <v>38</v>
      </c>
      <c r="D30" s="10"/>
      <c r="E30" s="146">
        <v>33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4">
        <v>170101170040</v>
      </c>
      <c r="C31" s="146">
        <v>34</v>
      </c>
      <c r="D31" s="10"/>
      <c r="E31" s="146">
        <v>20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4">
        <v>170101170041</v>
      </c>
      <c r="C32" s="146">
        <v>42</v>
      </c>
      <c r="D32" s="10"/>
      <c r="E32" s="146">
        <v>41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4">
        <v>170101170046</v>
      </c>
      <c r="C33" s="146">
        <v>38</v>
      </c>
      <c r="D33" s="10"/>
      <c r="E33" s="146">
        <v>37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4">
        <v>170101170047</v>
      </c>
      <c r="C34" s="146">
        <v>36</v>
      </c>
      <c r="D34" s="10"/>
      <c r="E34" s="146">
        <v>36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4">
        <v>170101170048</v>
      </c>
      <c r="C35" s="146">
        <v>33</v>
      </c>
      <c r="D35" s="10"/>
      <c r="E35" s="146">
        <v>34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4">
        <v>170101170049</v>
      </c>
      <c r="C36" s="146">
        <v>36</v>
      </c>
      <c r="D36" s="10"/>
      <c r="E36" s="146">
        <v>36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4">
        <v>170101170050</v>
      </c>
      <c r="C37" s="146">
        <v>44</v>
      </c>
      <c r="D37" s="10"/>
      <c r="E37" s="146">
        <v>35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4">
        <v>170101170051</v>
      </c>
      <c r="C38" s="146">
        <v>35</v>
      </c>
      <c r="D38" s="10"/>
      <c r="E38" s="146">
        <v>34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4">
        <v>170101170054</v>
      </c>
      <c r="C39" s="146">
        <v>30</v>
      </c>
      <c r="D39" s="10"/>
      <c r="E39" s="146">
        <v>36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4">
        <v>170101170055</v>
      </c>
      <c r="C40" s="146">
        <v>46</v>
      </c>
      <c r="D40" s="10"/>
      <c r="E40" s="146">
        <v>38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4">
        <v>170101170056</v>
      </c>
      <c r="C41" s="146">
        <v>45</v>
      </c>
      <c r="D41" s="10"/>
      <c r="E41" s="146">
        <v>35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4">
        <v>170101170057</v>
      </c>
      <c r="C42" s="146">
        <v>44</v>
      </c>
      <c r="D42" s="10"/>
      <c r="E42" s="146">
        <v>34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4">
        <v>170101170058</v>
      </c>
      <c r="C43" s="146">
        <v>40</v>
      </c>
      <c r="D43" s="10"/>
      <c r="E43" s="146">
        <v>33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4">
        <v>170101170060</v>
      </c>
      <c r="C44" s="146">
        <v>29</v>
      </c>
      <c r="D44" s="10"/>
      <c r="E44" s="146">
        <v>19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4">
        <v>170101170061</v>
      </c>
      <c r="C45" s="146">
        <v>34</v>
      </c>
      <c r="D45" s="10"/>
      <c r="E45" s="146">
        <v>35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4">
        <v>170101170063</v>
      </c>
      <c r="C46" s="146">
        <v>45</v>
      </c>
      <c r="D46" s="10"/>
      <c r="E46" s="146">
        <v>39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4">
        <v>170101170064</v>
      </c>
      <c r="C47" s="146">
        <v>34</v>
      </c>
      <c r="D47" s="10"/>
      <c r="E47" s="146">
        <v>31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4">
        <v>170101170066</v>
      </c>
      <c r="C48" s="146">
        <v>36</v>
      </c>
      <c r="D48" s="10"/>
      <c r="E48" s="146">
        <v>37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4">
        <v>170101170067</v>
      </c>
      <c r="C49" s="146">
        <v>45</v>
      </c>
      <c r="D49" s="10"/>
      <c r="E49" s="146">
        <v>40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4">
        <v>170101170068</v>
      </c>
      <c r="C50" s="146">
        <v>36</v>
      </c>
      <c r="D50" s="10"/>
      <c r="E50" s="146">
        <v>38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4">
        <v>170101170069</v>
      </c>
      <c r="C51" s="146">
        <v>40</v>
      </c>
      <c r="D51" s="10"/>
      <c r="E51" s="146">
        <v>38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4">
        <v>170101170071</v>
      </c>
      <c r="C52" s="152">
        <v>38</v>
      </c>
      <c r="D52" s="15"/>
      <c r="E52" s="152">
        <v>40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4">
        <v>170101170072</v>
      </c>
      <c r="C53" s="152">
        <v>41</v>
      </c>
      <c r="D53" s="15"/>
      <c r="E53" s="152">
        <v>41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4">
        <v>170101170073</v>
      </c>
      <c r="C54" s="146">
        <v>33</v>
      </c>
      <c r="D54" s="10"/>
      <c r="E54" s="146">
        <v>38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4">
        <v>170101170074</v>
      </c>
      <c r="C55" s="146">
        <v>40</v>
      </c>
      <c r="D55" s="10"/>
      <c r="E55" s="146">
        <v>39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4">
        <v>170101170076</v>
      </c>
      <c r="C56" s="146">
        <v>45</v>
      </c>
      <c r="D56" s="10"/>
      <c r="E56" s="146">
        <v>42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4">
        <v>170101170079</v>
      </c>
      <c r="C57" s="146">
        <v>31</v>
      </c>
      <c r="D57" s="10"/>
      <c r="E57" s="146">
        <v>35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4">
        <v>170101170080</v>
      </c>
      <c r="C58" s="146">
        <v>44</v>
      </c>
      <c r="D58" s="10"/>
      <c r="E58" s="146">
        <v>35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4">
        <v>170101170081</v>
      </c>
      <c r="C59" s="146">
        <v>43</v>
      </c>
      <c r="D59" s="10"/>
      <c r="E59" s="146">
        <v>36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4">
        <v>170101170082</v>
      </c>
      <c r="C60" s="146">
        <v>31</v>
      </c>
      <c r="D60" s="10"/>
      <c r="E60" s="146">
        <v>30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4">
        <v>170101170083</v>
      </c>
      <c r="C61" s="146">
        <v>29</v>
      </c>
      <c r="D61" s="10"/>
      <c r="E61" s="146">
        <v>35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4">
        <v>170101170084</v>
      </c>
      <c r="C62" s="146">
        <v>44</v>
      </c>
      <c r="D62" s="10"/>
      <c r="E62" s="146">
        <v>41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4">
        <v>170101170085</v>
      </c>
      <c r="C63" s="146">
        <v>39</v>
      </c>
      <c r="D63" s="10"/>
      <c r="E63" s="146">
        <v>38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4">
        <v>170101170088</v>
      </c>
      <c r="C64" s="146">
        <v>34</v>
      </c>
      <c r="D64" s="10"/>
      <c r="E64" s="146">
        <v>39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4">
        <v>170101170089</v>
      </c>
      <c r="C65" s="146">
        <v>29</v>
      </c>
      <c r="D65" s="10"/>
      <c r="E65" s="146">
        <v>33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4">
        <v>170101170090</v>
      </c>
      <c r="C66" s="146">
        <v>36</v>
      </c>
      <c r="D66" s="10"/>
      <c r="E66" s="146">
        <v>39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4">
        <v>170101170091</v>
      </c>
      <c r="C67" s="146">
        <v>36</v>
      </c>
      <c r="D67" s="10"/>
      <c r="E67" s="146">
        <v>32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4">
        <v>170101170092</v>
      </c>
      <c r="C68" s="146">
        <v>39</v>
      </c>
      <c r="D68" s="10"/>
      <c r="E68" s="146">
        <v>36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4">
        <v>170101170094</v>
      </c>
      <c r="C69" s="146">
        <v>39</v>
      </c>
      <c r="D69" s="10"/>
      <c r="E69" s="146">
        <v>40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4">
        <v>170101170096</v>
      </c>
      <c r="C70" s="146">
        <v>33</v>
      </c>
      <c r="D70" s="10"/>
      <c r="E70" s="146">
        <v>29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4">
        <v>170101170098</v>
      </c>
      <c r="C71" s="146">
        <v>36</v>
      </c>
      <c r="D71" s="10"/>
      <c r="E71" s="146">
        <v>32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4">
        <v>170101170099</v>
      </c>
      <c r="C72" s="146">
        <v>43</v>
      </c>
      <c r="D72" s="10"/>
      <c r="E72" s="146">
        <v>34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4">
        <v>170101170100</v>
      </c>
      <c r="C73" s="146">
        <v>29</v>
      </c>
      <c r="D73" s="10"/>
      <c r="E73" s="146">
        <v>30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4">
        <v>170101170101</v>
      </c>
      <c r="C74" s="146">
        <v>45</v>
      </c>
      <c r="D74" s="10"/>
      <c r="E74" s="146">
        <v>37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4">
        <v>170101170102</v>
      </c>
      <c r="C75" s="146">
        <v>31</v>
      </c>
      <c r="D75" s="10"/>
      <c r="E75" s="146">
        <v>29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4">
        <v>170101170103</v>
      </c>
      <c r="C76" s="146">
        <v>29</v>
      </c>
      <c r="D76" s="10"/>
      <c r="E76" s="146">
        <v>14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4">
        <v>170101170104</v>
      </c>
      <c r="C77" s="146">
        <v>43</v>
      </c>
      <c r="D77" s="10"/>
      <c r="E77" s="146">
        <v>40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4">
        <v>170101170105</v>
      </c>
      <c r="C78" s="146">
        <v>45</v>
      </c>
      <c r="D78" s="10"/>
      <c r="E78" s="146">
        <v>43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4">
        <v>170101170108</v>
      </c>
      <c r="C79" s="146">
        <v>46</v>
      </c>
      <c r="D79" s="10"/>
      <c r="E79" s="146">
        <v>41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4">
        <v>170101171109</v>
      </c>
      <c r="C80" s="152">
        <v>34</v>
      </c>
      <c r="D80" s="15"/>
      <c r="E80" s="152">
        <v>37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W80"/>
  <sheetViews>
    <sheetView zoomScale="72" zoomScaleNormal="72" zoomScalePageLayoutView="0" workbookViewId="0" topLeftCell="A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177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178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179</v>
      </c>
      <c r="B5" s="142"/>
      <c r="C5" s="142"/>
      <c r="D5" s="142"/>
      <c r="E5" s="143"/>
      <c r="F5" s="93"/>
      <c r="G5" s="41" t="s">
        <v>32</v>
      </c>
      <c r="H5" s="63">
        <f>D12</f>
        <v>98.57142857142858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89.28571428571429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5">
      <c r="A11" s="4">
        <v>1</v>
      </c>
      <c r="B11" s="116">
        <v>170101170007</v>
      </c>
      <c r="C11" s="146">
        <v>27</v>
      </c>
      <c r="D11" s="10">
        <f>COUNTIF(C11:C80,"&gt;="&amp;D10)</f>
        <v>69</v>
      </c>
      <c r="E11" s="146">
        <v>21</v>
      </c>
      <c r="F11" s="31">
        <f>COUNTIF(E11:E80,"&gt;="&amp;F10)</f>
        <v>56</v>
      </c>
      <c r="G11" s="25" t="s">
        <v>6</v>
      </c>
      <c r="H11" s="144">
        <v>2</v>
      </c>
      <c r="I11" s="144">
        <v>1</v>
      </c>
      <c r="J11" s="154">
        <v>1</v>
      </c>
      <c r="K11" s="154">
        <v>1</v>
      </c>
      <c r="L11" s="154"/>
      <c r="M11" s="154">
        <v>1</v>
      </c>
      <c r="N11" s="154">
        <v>1</v>
      </c>
      <c r="O11" s="154">
        <v>2</v>
      </c>
      <c r="P11" s="154">
        <v>2</v>
      </c>
      <c r="Q11" s="154">
        <v>2</v>
      </c>
      <c r="R11" s="154"/>
      <c r="S11" s="154"/>
      <c r="T11" s="154"/>
      <c r="U11" s="154">
        <v>1</v>
      </c>
      <c r="V11" s="154">
        <v>3</v>
      </c>
      <c r="W11" s="148"/>
    </row>
    <row r="12" spans="1:23" ht="15">
      <c r="A12" s="4">
        <v>2</v>
      </c>
      <c r="B12" s="116">
        <v>170101170011</v>
      </c>
      <c r="C12" s="146">
        <v>35</v>
      </c>
      <c r="D12" s="63">
        <f>(D11/70)*100</f>
        <v>98.57142857142858</v>
      </c>
      <c r="E12" s="146">
        <v>22</v>
      </c>
      <c r="F12" s="149">
        <f>(F11/70)*100</f>
        <v>80</v>
      </c>
      <c r="G12" s="25" t="s">
        <v>7</v>
      </c>
      <c r="H12" s="155">
        <v>1</v>
      </c>
      <c r="I12" s="155"/>
      <c r="J12" s="42">
        <v>2</v>
      </c>
      <c r="K12" s="42">
        <v>2</v>
      </c>
      <c r="L12" s="42"/>
      <c r="M12" s="42">
        <v>2</v>
      </c>
      <c r="N12" s="42">
        <v>3</v>
      </c>
      <c r="O12" s="42">
        <v>1</v>
      </c>
      <c r="P12" s="42">
        <v>3</v>
      </c>
      <c r="Q12" s="42">
        <v>1</v>
      </c>
      <c r="R12" s="42"/>
      <c r="S12" s="42"/>
      <c r="T12" s="42"/>
      <c r="U12" s="42">
        <v>1</v>
      </c>
      <c r="V12" s="42">
        <v>3</v>
      </c>
      <c r="W12" s="150"/>
    </row>
    <row r="13" spans="1:23" ht="15">
      <c r="A13" s="4">
        <v>3</v>
      </c>
      <c r="B13" s="116">
        <v>170101170013</v>
      </c>
      <c r="C13" s="146">
        <v>38</v>
      </c>
      <c r="D13" s="10"/>
      <c r="E13" s="146">
        <v>33</v>
      </c>
      <c r="F13" s="32"/>
      <c r="G13" s="25" t="s">
        <v>9</v>
      </c>
      <c r="H13" s="144">
        <v>3</v>
      </c>
      <c r="I13" s="144">
        <v>2</v>
      </c>
      <c r="J13" s="154"/>
      <c r="K13" s="154">
        <v>2</v>
      </c>
      <c r="L13" s="154"/>
      <c r="M13" s="154">
        <v>1</v>
      </c>
      <c r="N13" s="154">
        <v>2</v>
      </c>
      <c r="O13" s="154">
        <v>3</v>
      </c>
      <c r="P13" s="154">
        <v>2</v>
      </c>
      <c r="Q13" s="154">
        <v>2</v>
      </c>
      <c r="R13" s="154"/>
      <c r="S13" s="154"/>
      <c r="T13" s="154"/>
      <c r="U13" s="154"/>
      <c r="V13" s="154">
        <v>3</v>
      </c>
      <c r="W13" s="148"/>
    </row>
    <row r="14" spans="1:23" ht="15">
      <c r="A14" s="4">
        <v>4</v>
      </c>
      <c r="B14" s="116">
        <v>170101170014</v>
      </c>
      <c r="C14" s="146">
        <v>47</v>
      </c>
      <c r="D14" s="10"/>
      <c r="E14" s="146">
        <v>28</v>
      </c>
      <c r="F14" s="32"/>
      <c r="G14" s="26" t="s">
        <v>45</v>
      </c>
      <c r="H14" s="20">
        <f>AVERAGE(H11:H13)</f>
        <v>2</v>
      </c>
      <c r="I14" s="20">
        <f>AVERAGE(I11:I13)</f>
        <v>1.5</v>
      </c>
      <c r="J14" s="20">
        <f>AVERAGE(J11:J13)</f>
        <v>1.5</v>
      </c>
      <c r="K14" s="20">
        <f>AVERAGE(K11:K13)</f>
        <v>1.6666666666666667</v>
      </c>
      <c r="L14" s="20"/>
      <c r="M14" s="20">
        <f>AVERAGE(M11:M13)</f>
        <v>1.3333333333333333</v>
      </c>
      <c r="N14" s="20">
        <f>AVERAGE(N11:N13)</f>
        <v>2</v>
      </c>
      <c r="O14" s="20">
        <f>AVERAGE(O11:O13)</f>
        <v>2</v>
      </c>
      <c r="P14" s="20">
        <f>AVERAGE(P11:P13)</f>
        <v>2.3333333333333335</v>
      </c>
      <c r="Q14" s="20">
        <f>AVERAGE(Q11:Q13)</f>
        <v>1.6666666666666667</v>
      </c>
      <c r="R14" s="20"/>
      <c r="S14" s="20"/>
      <c r="T14" s="20"/>
      <c r="U14" s="20">
        <f>AVERAGE(U11:U13)</f>
        <v>1</v>
      </c>
      <c r="V14" s="20">
        <f>AVERAGE(V11:V13)</f>
        <v>3</v>
      </c>
      <c r="W14" s="21"/>
    </row>
    <row r="15" spans="1:23" ht="15">
      <c r="A15" s="4">
        <v>5</v>
      </c>
      <c r="B15" s="116">
        <v>170101170015</v>
      </c>
      <c r="C15" s="146">
        <v>46</v>
      </c>
      <c r="D15" s="10"/>
      <c r="E15" s="146">
        <v>38</v>
      </c>
      <c r="F15" s="32"/>
      <c r="G15" s="51" t="s">
        <v>47</v>
      </c>
      <c r="H15" s="151">
        <f>($H7*H14)/100</f>
        <v>1.7857142857142858</v>
      </c>
      <c r="I15" s="151">
        <f aca="true" t="shared" si="0" ref="I15:V15">($H7*I14)/100</f>
        <v>1.3392857142857144</v>
      </c>
      <c r="J15" s="151">
        <f t="shared" si="0"/>
        <v>1.3392857142857144</v>
      </c>
      <c r="K15" s="151">
        <f t="shared" si="0"/>
        <v>1.4880952380952381</v>
      </c>
      <c r="L15" s="151"/>
      <c r="M15" s="151">
        <f t="shared" si="0"/>
        <v>1.1904761904761905</v>
      </c>
      <c r="N15" s="151">
        <f t="shared" si="0"/>
        <v>1.7857142857142858</v>
      </c>
      <c r="O15" s="151">
        <f t="shared" si="0"/>
        <v>1.7857142857142858</v>
      </c>
      <c r="P15" s="151">
        <f t="shared" si="0"/>
        <v>2.083333333333334</v>
      </c>
      <c r="Q15" s="151">
        <f t="shared" si="0"/>
        <v>1.4880952380952381</v>
      </c>
      <c r="R15" s="151"/>
      <c r="S15" s="151"/>
      <c r="T15" s="151"/>
      <c r="U15" s="151">
        <f t="shared" si="0"/>
        <v>0.8928571428571429</v>
      </c>
      <c r="V15" s="151">
        <f t="shared" si="0"/>
        <v>2.678571428571429</v>
      </c>
      <c r="W15" s="21"/>
    </row>
    <row r="16" spans="1:23" ht="14.25">
      <c r="A16" s="4">
        <v>6</v>
      </c>
      <c r="B16" s="116">
        <v>170101170016</v>
      </c>
      <c r="C16" s="146">
        <v>35</v>
      </c>
      <c r="D16" s="10"/>
      <c r="E16" s="146">
        <v>28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16">
        <v>170101170019</v>
      </c>
      <c r="C17" s="146">
        <v>42</v>
      </c>
      <c r="D17" s="10"/>
      <c r="E17" s="146">
        <v>33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16">
        <v>170101170020</v>
      </c>
      <c r="C18" s="146">
        <v>44</v>
      </c>
      <c r="D18" s="10"/>
      <c r="E18" s="146">
        <v>39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170101170023</v>
      </c>
      <c r="C19" s="146">
        <v>36</v>
      </c>
      <c r="D19" s="10"/>
      <c r="E19" s="146">
        <v>30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16">
        <v>170101170024</v>
      </c>
      <c r="C20" s="146">
        <v>37</v>
      </c>
      <c r="D20" s="10"/>
      <c r="E20" s="146">
        <v>27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170101170025</v>
      </c>
      <c r="C21" s="146">
        <v>45</v>
      </c>
      <c r="D21" s="10"/>
      <c r="E21" s="146">
        <v>35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170101170027</v>
      </c>
      <c r="C22" s="146">
        <v>35</v>
      </c>
      <c r="D22" s="10"/>
      <c r="E22" s="146">
        <v>28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170101170029</v>
      </c>
      <c r="C23" s="146">
        <v>36</v>
      </c>
      <c r="D23" s="10"/>
      <c r="E23" s="146">
        <v>26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16">
        <v>170101170030</v>
      </c>
      <c r="C24" s="146">
        <v>35</v>
      </c>
      <c r="D24" s="10"/>
      <c r="E24" s="146">
        <v>26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16">
        <v>170101170031</v>
      </c>
      <c r="C25" s="146">
        <v>43</v>
      </c>
      <c r="D25" s="15"/>
      <c r="E25" s="152">
        <v>29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170101170033</v>
      </c>
      <c r="C26" s="146">
        <v>45</v>
      </c>
      <c r="D26" s="10"/>
      <c r="E26" s="146">
        <v>38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16">
        <v>170101170034</v>
      </c>
      <c r="C27" s="146">
        <v>32</v>
      </c>
      <c r="D27" s="10"/>
      <c r="E27" s="146">
        <v>29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16">
        <v>170101170035</v>
      </c>
      <c r="C28" s="146">
        <v>43</v>
      </c>
      <c r="D28" s="10"/>
      <c r="E28" s="146">
        <v>33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16">
        <v>170101170036</v>
      </c>
      <c r="C29" s="146">
        <v>42</v>
      </c>
      <c r="D29" s="10"/>
      <c r="E29" s="146">
        <v>33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16">
        <v>170101170037</v>
      </c>
      <c r="C30" s="146">
        <v>43</v>
      </c>
      <c r="D30" s="10"/>
      <c r="E30" s="146">
        <v>34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16">
        <v>170101170040</v>
      </c>
      <c r="C31" s="146">
        <v>28</v>
      </c>
      <c r="D31" s="10"/>
      <c r="E31" s="146">
        <v>20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16">
        <v>170101170041</v>
      </c>
      <c r="C32" s="146">
        <v>46</v>
      </c>
      <c r="D32" s="10"/>
      <c r="E32" s="146">
        <v>39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16">
        <v>170101170046</v>
      </c>
      <c r="C33" s="146">
        <v>44</v>
      </c>
      <c r="D33" s="10"/>
      <c r="E33" s="146">
        <v>29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16">
        <v>170101170047</v>
      </c>
      <c r="C34" s="146">
        <v>38</v>
      </c>
      <c r="D34" s="10"/>
      <c r="E34" s="146">
        <v>33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16">
        <v>170101170048</v>
      </c>
      <c r="C35" s="146">
        <v>40</v>
      </c>
      <c r="D35" s="10"/>
      <c r="E35" s="146">
        <v>28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16">
        <v>170101170049</v>
      </c>
      <c r="C36" s="146">
        <v>39</v>
      </c>
      <c r="D36" s="10"/>
      <c r="E36" s="146">
        <v>32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16">
        <v>170101170050</v>
      </c>
      <c r="C37" s="146">
        <v>41</v>
      </c>
      <c r="D37" s="10"/>
      <c r="E37" s="146">
        <v>36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16">
        <v>170101170051</v>
      </c>
      <c r="C38" s="146">
        <v>39</v>
      </c>
      <c r="D38" s="10"/>
      <c r="E38" s="146">
        <v>29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16">
        <v>170101170054</v>
      </c>
      <c r="C39" s="146">
        <v>44</v>
      </c>
      <c r="D39" s="10"/>
      <c r="E39" s="146">
        <v>29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16">
        <v>170101170055</v>
      </c>
      <c r="C40" s="146">
        <v>49</v>
      </c>
      <c r="D40" s="10"/>
      <c r="E40" s="146">
        <v>39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16">
        <v>170101170056</v>
      </c>
      <c r="C41" s="146">
        <v>49</v>
      </c>
      <c r="D41" s="10"/>
      <c r="E41" s="146">
        <v>32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16">
        <v>170101170057</v>
      </c>
      <c r="C42" s="146">
        <v>48</v>
      </c>
      <c r="D42" s="10"/>
      <c r="E42" s="146">
        <v>39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16">
        <v>170101170058</v>
      </c>
      <c r="C43" s="146">
        <v>45</v>
      </c>
      <c r="D43" s="10"/>
      <c r="E43" s="146">
        <v>27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16">
        <v>170101170060</v>
      </c>
      <c r="C44" s="146">
        <v>28</v>
      </c>
      <c r="D44" s="10"/>
      <c r="E44" s="146">
        <v>18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16">
        <v>170101170061</v>
      </c>
      <c r="C45" s="146">
        <v>32</v>
      </c>
      <c r="D45" s="10"/>
      <c r="E45" s="146">
        <v>29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16">
        <v>170101170063</v>
      </c>
      <c r="C46" s="146">
        <v>46</v>
      </c>
      <c r="D46" s="10"/>
      <c r="E46" s="146">
        <v>36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16">
        <v>170101170064</v>
      </c>
      <c r="C47" s="146">
        <v>37</v>
      </c>
      <c r="D47" s="10"/>
      <c r="E47" s="146">
        <v>27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16">
        <v>170101170066</v>
      </c>
      <c r="C48" s="146">
        <v>38</v>
      </c>
      <c r="D48" s="10"/>
      <c r="E48" s="146">
        <v>29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16">
        <v>170101170067</v>
      </c>
      <c r="C49" s="146">
        <v>49</v>
      </c>
      <c r="D49" s="10"/>
      <c r="E49" s="146">
        <v>41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16">
        <v>170101170068</v>
      </c>
      <c r="C50" s="146">
        <v>40</v>
      </c>
      <c r="D50" s="10"/>
      <c r="E50" s="146">
        <v>31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16">
        <v>170101170069</v>
      </c>
      <c r="C51" s="146">
        <v>41</v>
      </c>
      <c r="D51" s="10"/>
      <c r="E51" s="146">
        <v>32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16">
        <v>170101170071</v>
      </c>
      <c r="C52" s="146">
        <v>48</v>
      </c>
      <c r="D52" s="15"/>
      <c r="E52" s="152">
        <v>38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16">
        <v>170101170072</v>
      </c>
      <c r="C53" s="146">
        <v>44</v>
      </c>
      <c r="D53" s="15"/>
      <c r="E53" s="152">
        <v>40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16">
        <v>170101170073</v>
      </c>
      <c r="C54" s="146">
        <v>38</v>
      </c>
      <c r="D54" s="10"/>
      <c r="E54" s="146">
        <v>38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16">
        <v>170101170074</v>
      </c>
      <c r="C55" s="146">
        <v>44</v>
      </c>
      <c r="D55" s="10"/>
      <c r="E55" s="146">
        <v>35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16">
        <v>170101170076</v>
      </c>
      <c r="C56" s="146">
        <v>47</v>
      </c>
      <c r="D56" s="10"/>
      <c r="E56" s="146">
        <v>38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16">
        <v>170101170079</v>
      </c>
      <c r="C57" s="146">
        <v>34</v>
      </c>
      <c r="D57" s="10"/>
      <c r="E57" s="146">
        <v>32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16">
        <v>170101170080</v>
      </c>
      <c r="C58" s="146">
        <v>44</v>
      </c>
      <c r="D58" s="10"/>
      <c r="E58" s="146">
        <v>40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16">
        <v>170101170081</v>
      </c>
      <c r="C59" s="146">
        <v>47</v>
      </c>
      <c r="D59" s="10"/>
      <c r="E59" s="146">
        <v>39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16">
        <v>170101170082</v>
      </c>
      <c r="C60" s="146">
        <v>40</v>
      </c>
      <c r="D60" s="10"/>
      <c r="E60" s="146">
        <v>26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16">
        <v>170101170083</v>
      </c>
      <c r="C61" s="146">
        <v>39</v>
      </c>
      <c r="D61" s="10"/>
      <c r="E61" s="146">
        <v>30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16">
        <v>170101170084</v>
      </c>
      <c r="C62" s="146">
        <v>43</v>
      </c>
      <c r="D62" s="10"/>
      <c r="E62" s="146">
        <v>42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16">
        <v>170101170085</v>
      </c>
      <c r="C63" s="146">
        <v>41</v>
      </c>
      <c r="D63" s="10"/>
      <c r="E63" s="146">
        <v>35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16">
        <v>170101170088</v>
      </c>
      <c r="C64" s="146">
        <v>38</v>
      </c>
      <c r="D64" s="10"/>
      <c r="E64" s="146">
        <v>36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16">
        <v>170101170089</v>
      </c>
      <c r="C65" s="146">
        <v>34</v>
      </c>
      <c r="D65" s="10"/>
      <c r="E65" s="146">
        <v>29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16">
        <v>170101170090</v>
      </c>
      <c r="C66" s="146">
        <v>35</v>
      </c>
      <c r="D66" s="10"/>
      <c r="E66" s="146">
        <v>38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16">
        <v>170101170091</v>
      </c>
      <c r="C67" s="146">
        <v>39</v>
      </c>
      <c r="D67" s="10"/>
      <c r="E67" s="146">
        <v>33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16">
        <v>170101170092</v>
      </c>
      <c r="C68" s="146">
        <v>40</v>
      </c>
      <c r="D68" s="10"/>
      <c r="E68" s="146">
        <v>34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16">
        <v>170101170094</v>
      </c>
      <c r="C69" s="146">
        <v>43</v>
      </c>
      <c r="D69" s="10"/>
      <c r="E69" s="146">
        <v>34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16">
        <v>170101170096</v>
      </c>
      <c r="C70" s="146">
        <v>38</v>
      </c>
      <c r="D70" s="10"/>
      <c r="E70" s="146">
        <v>29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16">
        <v>170101170098</v>
      </c>
      <c r="C71" s="146">
        <v>38</v>
      </c>
      <c r="D71" s="10"/>
      <c r="E71" s="146">
        <v>26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16">
        <v>170101170099</v>
      </c>
      <c r="C72" s="146">
        <v>48</v>
      </c>
      <c r="D72" s="10"/>
      <c r="E72" s="146">
        <v>34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16">
        <v>170101170100</v>
      </c>
      <c r="C73" s="146">
        <v>39</v>
      </c>
      <c r="D73" s="10"/>
      <c r="E73" s="146">
        <v>25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16">
        <v>170101170101</v>
      </c>
      <c r="C74" s="146">
        <v>49</v>
      </c>
      <c r="D74" s="10"/>
      <c r="E74" s="146">
        <v>39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16">
        <v>170101170102</v>
      </c>
      <c r="C75" s="146">
        <v>34</v>
      </c>
      <c r="D75" s="10"/>
      <c r="E75" s="146">
        <v>22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16">
        <v>170101170103</v>
      </c>
      <c r="C76" s="146">
        <v>28</v>
      </c>
      <c r="D76" s="10"/>
      <c r="E76" s="146">
        <v>17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16">
        <v>170101170104</v>
      </c>
      <c r="C77" s="146">
        <v>45</v>
      </c>
      <c r="D77" s="10"/>
      <c r="E77" s="146">
        <v>33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16">
        <v>170101170105</v>
      </c>
      <c r="C78" s="146">
        <v>45</v>
      </c>
      <c r="D78" s="10"/>
      <c r="E78" s="146">
        <v>39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16">
        <v>170101170108</v>
      </c>
      <c r="C79" s="146">
        <v>47</v>
      </c>
      <c r="D79" s="10"/>
      <c r="E79" s="146">
        <v>37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16">
        <v>170101171109</v>
      </c>
      <c r="C80" s="146">
        <v>39</v>
      </c>
      <c r="D80" s="15"/>
      <c r="E80" s="152">
        <v>29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4"/>
  <sheetViews>
    <sheetView zoomScale="69" zoomScaleNormal="69" zoomScalePageLayoutView="0" workbookViewId="0" topLeftCell="F6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2" t="s">
        <v>0</v>
      </c>
      <c r="B2" s="122"/>
      <c r="C2" s="122"/>
      <c r="D2" s="122"/>
      <c r="E2" s="122"/>
      <c r="F2" s="29"/>
      <c r="G2" s="41" t="s">
        <v>38</v>
      </c>
      <c r="H2" s="42"/>
      <c r="I2" s="38"/>
    </row>
    <row r="3" spans="1:23" ht="43.5" customHeight="1">
      <c r="A3" s="123" t="s">
        <v>80</v>
      </c>
      <c r="B3" s="122"/>
      <c r="C3" s="122"/>
      <c r="D3" s="122"/>
      <c r="E3" s="122"/>
      <c r="F3" s="29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27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81</v>
      </c>
      <c r="B4" s="122"/>
      <c r="C4" s="122"/>
      <c r="D4" s="122"/>
      <c r="E4" s="122"/>
      <c r="F4" s="29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82</v>
      </c>
      <c r="B5" s="125"/>
      <c r="C5" s="125"/>
      <c r="D5" s="125"/>
      <c r="E5" s="126"/>
      <c r="F5" s="29"/>
      <c r="G5" s="41" t="s">
        <v>32</v>
      </c>
      <c r="H5" s="63">
        <f>15/72*100</f>
        <v>20.833333333333336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2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35/72*100</f>
        <v>48.61111111111111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0" t="s">
        <v>46</v>
      </c>
      <c r="H7" s="52">
        <f>AVERAGE(H5:H6)</f>
        <v>34.72222222222222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72" t="s">
        <v>41</v>
      </c>
      <c r="H8" s="73" t="s">
        <v>49</v>
      </c>
      <c r="I8" s="38"/>
    </row>
    <row r="9" spans="2:23" ht="24.75" customHeight="1">
      <c r="B9" s="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24</v>
      </c>
      <c r="D11" s="10">
        <f>COUNTIF(C11:C82,"&gt;="&amp;D10)</f>
        <v>15</v>
      </c>
      <c r="E11" s="10">
        <v>27</v>
      </c>
      <c r="F11" s="31">
        <f>COUNTIF(E11:E82,"&gt;="&amp;F10)</f>
        <v>35</v>
      </c>
      <c r="G11" s="25" t="s">
        <v>6</v>
      </c>
      <c r="H11" s="83">
        <v>1</v>
      </c>
      <c r="I11" s="83">
        <v>3</v>
      </c>
      <c r="J11" s="83">
        <v>3</v>
      </c>
      <c r="K11" s="84">
        <v>1</v>
      </c>
      <c r="L11" s="83"/>
      <c r="M11" s="83"/>
      <c r="N11" s="83"/>
      <c r="O11" s="83">
        <v>1</v>
      </c>
      <c r="P11" s="83"/>
      <c r="Q11" s="83">
        <v>1</v>
      </c>
      <c r="R11" s="83"/>
      <c r="S11" s="83"/>
      <c r="T11" s="83">
        <v>2</v>
      </c>
      <c r="U11" s="83">
        <v>1</v>
      </c>
      <c r="V11" s="83">
        <v>2</v>
      </c>
      <c r="W11" s="21"/>
    </row>
    <row r="12" spans="1:23" ht="24.75" customHeight="1">
      <c r="A12" s="4">
        <v>2</v>
      </c>
      <c r="B12" s="14">
        <v>170101170011</v>
      </c>
      <c r="C12" s="10">
        <v>23</v>
      </c>
      <c r="D12" s="63">
        <f>(15/72)*100</f>
        <v>20.833333333333336</v>
      </c>
      <c r="E12" s="10">
        <v>27</v>
      </c>
      <c r="F12" s="64">
        <f>(35/72)*100</f>
        <v>48.61111111111111</v>
      </c>
      <c r="G12" s="25" t="s">
        <v>7</v>
      </c>
      <c r="H12" s="85">
        <v>1</v>
      </c>
      <c r="I12" s="85"/>
      <c r="J12" s="85">
        <v>1</v>
      </c>
      <c r="K12" s="83"/>
      <c r="L12" s="85"/>
      <c r="M12" s="85"/>
      <c r="N12" s="85"/>
      <c r="O12" s="85"/>
      <c r="P12" s="85"/>
      <c r="Q12" s="85"/>
      <c r="R12" s="85"/>
      <c r="S12" s="85"/>
      <c r="T12" s="85">
        <v>2</v>
      </c>
      <c r="U12" s="85">
        <v>1</v>
      </c>
      <c r="V12" s="85">
        <v>2</v>
      </c>
      <c r="W12" s="21"/>
    </row>
    <row r="13" spans="1:23" ht="24.75" customHeight="1">
      <c r="A13" s="4">
        <v>3</v>
      </c>
      <c r="B13" s="14">
        <v>170101170013</v>
      </c>
      <c r="C13" s="10">
        <v>26</v>
      </c>
      <c r="D13" s="10"/>
      <c r="E13" s="10">
        <v>26</v>
      </c>
      <c r="F13" s="32"/>
      <c r="G13" s="25" t="s">
        <v>9</v>
      </c>
      <c r="H13" s="85">
        <v>2</v>
      </c>
      <c r="I13" s="85">
        <v>3</v>
      </c>
      <c r="J13" s="85">
        <v>1</v>
      </c>
      <c r="K13" s="85">
        <v>1</v>
      </c>
      <c r="L13" s="85"/>
      <c r="M13" s="85">
        <v>1</v>
      </c>
      <c r="N13" s="85"/>
      <c r="O13" s="85"/>
      <c r="P13" s="85">
        <v>1</v>
      </c>
      <c r="Q13" s="85">
        <v>1</v>
      </c>
      <c r="R13" s="85"/>
      <c r="S13" s="85"/>
      <c r="T13" s="85">
        <v>2</v>
      </c>
      <c r="U13" s="85">
        <v>2</v>
      </c>
      <c r="V13" s="85">
        <v>2</v>
      </c>
      <c r="W13" s="21"/>
    </row>
    <row r="14" spans="1:23" ht="35.25" customHeight="1">
      <c r="A14" s="4">
        <v>4</v>
      </c>
      <c r="B14" s="14">
        <v>170101170014</v>
      </c>
      <c r="C14" s="10">
        <v>22</v>
      </c>
      <c r="D14" s="10"/>
      <c r="E14" s="10">
        <v>27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3</v>
      </c>
      <c r="J14" s="20">
        <f t="shared" si="0"/>
        <v>1.6666666666666667</v>
      </c>
      <c r="K14" s="20">
        <f t="shared" si="0"/>
        <v>1</v>
      </c>
      <c r="L14" s="20"/>
      <c r="M14" s="20">
        <f t="shared" si="0"/>
        <v>1</v>
      </c>
      <c r="N14" s="20"/>
      <c r="O14" s="20">
        <f t="shared" si="0"/>
        <v>1</v>
      </c>
      <c r="P14" s="20">
        <f t="shared" si="0"/>
        <v>1</v>
      </c>
      <c r="Q14" s="20">
        <f t="shared" si="0"/>
        <v>1</v>
      </c>
      <c r="R14" s="20"/>
      <c r="S14" s="20"/>
      <c r="T14" s="20">
        <f t="shared" si="0"/>
        <v>2</v>
      </c>
      <c r="U14" s="20">
        <f t="shared" si="0"/>
        <v>1.3333333333333333</v>
      </c>
      <c r="V14" s="20">
        <f t="shared" si="0"/>
        <v>2</v>
      </c>
      <c r="W14" s="21"/>
    </row>
    <row r="15" spans="1:23" ht="37.5" customHeight="1">
      <c r="A15" s="4">
        <v>5</v>
      </c>
      <c r="B15" s="14">
        <v>170101170015</v>
      </c>
      <c r="C15" s="10">
        <v>23</v>
      </c>
      <c r="D15" s="10"/>
      <c r="E15" s="10">
        <v>28</v>
      </c>
      <c r="F15" s="32"/>
      <c r="G15" s="51" t="s">
        <v>47</v>
      </c>
      <c r="H15" s="69">
        <f>(34.72*H14)/100</f>
        <v>0.4629333333333333</v>
      </c>
      <c r="I15" s="69">
        <f aca="true" t="shared" si="1" ref="I15:V15">(34.72*I14)/100</f>
        <v>1.0415999999999999</v>
      </c>
      <c r="J15" s="69">
        <f t="shared" si="1"/>
        <v>0.5786666666666667</v>
      </c>
      <c r="K15" s="69">
        <f t="shared" si="1"/>
        <v>0.3472</v>
      </c>
      <c r="L15" s="69"/>
      <c r="M15" s="69">
        <f t="shared" si="1"/>
        <v>0.3472</v>
      </c>
      <c r="N15" s="69"/>
      <c r="O15" s="69">
        <f t="shared" si="1"/>
        <v>0.3472</v>
      </c>
      <c r="P15" s="69">
        <f t="shared" si="1"/>
        <v>0.3472</v>
      </c>
      <c r="Q15" s="69">
        <f t="shared" si="1"/>
        <v>0.3472</v>
      </c>
      <c r="R15" s="69"/>
      <c r="S15" s="69"/>
      <c r="T15" s="69">
        <f t="shared" si="1"/>
        <v>0.6944</v>
      </c>
      <c r="U15" s="69">
        <f t="shared" si="1"/>
        <v>0.4629333333333333</v>
      </c>
      <c r="V15" s="69">
        <f t="shared" si="1"/>
        <v>0.6944</v>
      </c>
      <c r="W15" s="21"/>
    </row>
    <row r="16" spans="1:22" ht="24.75" customHeight="1">
      <c r="A16" s="4">
        <v>6</v>
      </c>
      <c r="B16" s="14">
        <v>170101170016</v>
      </c>
      <c r="C16" s="10">
        <v>23</v>
      </c>
      <c r="D16" s="10"/>
      <c r="E16" s="10">
        <v>17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30</v>
      </c>
      <c r="D17" s="10"/>
      <c r="E17" s="10">
        <v>24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20</v>
      </c>
      <c r="D18" s="10"/>
      <c r="E18" s="10">
        <v>38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26</v>
      </c>
      <c r="D19" s="10"/>
      <c r="E19" s="10">
        <v>24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28</v>
      </c>
      <c r="D20" s="10"/>
      <c r="E20" s="10">
        <v>46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24</v>
      </c>
      <c r="D21" s="10"/>
      <c r="E21" s="10">
        <v>30</v>
      </c>
      <c r="F21" s="33"/>
      <c r="H21" s="71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35</v>
      </c>
      <c r="D22" s="10"/>
      <c r="E22" s="10">
        <v>37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24</v>
      </c>
      <c r="D23" s="10"/>
      <c r="E23" s="10">
        <v>28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24</v>
      </c>
      <c r="D24" s="10"/>
      <c r="E24" s="10">
        <v>28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29</v>
      </c>
      <c r="D25" s="15"/>
      <c r="E25" s="15">
        <v>22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18</v>
      </c>
      <c r="D26" s="10"/>
      <c r="E26" s="10">
        <v>29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26</v>
      </c>
      <c r="D27" s="10"/>
      <c r="E27" s="10">
        <v>26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24</v>
      </c>
      <c r="D28" s="10"/>
      <c r="E28" s="10">
        <v>26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23</v>
      </c>
      <c r="D29" s="10"/>
      <c r="E29" s="10">
        <v>25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25</v>
      </c>
      <c r="D30" s="10"/>
      <c r="E30" s="10">
        <v>29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19</v>
      </c>
      <c r="D31" s="10"/>
      <c r="E31" s="10">
        <v>29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27</v>
      </c>
      <c r="D32" s="10"/>
      <c r="E32" s="10">
        <v>33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25</v>
      </c>
      <c r="D33" s="10"/>
      <c r="E33" s="10">
        <v>23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24</v>
      </c>
      <c r="D34" s="10"/>
      <c r="E34" s="10">
        <v>33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170101170042</v>
      </c>
      <c r="C35" s="10">
        <v>25</v>
      </c>
      <c r="D35" s="10"/>
      <c r="E35" s="10">
        <v>27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170101170046</v>
      </c>
      <c r="C36" s="10">
        <v>20</v>
      </c>
      <c r="D36" s="10"/>
      <c r="E36" s="10">
        <v>21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170101170047</v>
      </c>
      <c r="C37" s="10">
        <v>20</v>
      </c>
      <c r="D37" s="10"/>
      <c r="E37" s="10">
        <v>28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170101170048</v>
      </c>
      <c r="C38" s="10">
        <v>22</v>
      </c>
      <c r="D38" s="10"/>
      <c r="E38" s="10">
        <v>24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170101170049</v>
      </c>
      <c r="C39" s="10">
        <v>19</v>
      </c>
      <c r="D39" s="10"/>
      <c r="E39" s="10">
        <v>29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170101170050</v>
      </c>
      <c r="C40" s="10">
        <v>22</v>
      </c>
      <c r="D40" s="10"/>
      <c r="E40" s="10">
        <v>41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170101170051</v>
      </c>
      <c r="C41" s="10">
        <v>21</v>
      </c>
      <c r="D41" s="10"/>
      <c r="E41" s="10">
        <v>23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170101170054</v>
      </c>
      <c r="C42" s="10">
        <v>25</v>
      </c>
      <c r="D42" s="10"/>
      <c r="E42" s="10">
        <v>25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170101170055</v>
      </c>
      <c r="C43" s="10">
        <v>27</v>
      </c>
      <c r="D43" s="10"/>
      <c r="E43" s="10">
        <v>43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170101170056</v>
      </c>
      <c r="C44" s="10">
        <v>28</v>
      </c>
      <c r="D44" s="10"/>
      <c r="E44" s="10">
        <v>37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170101170057</v>
      </c>
      <c r="C45" s="10">
        <v>24</v>
      </c>
      <c r="D45" s="10"/>
      <c r="E45" s="10">
        <v>30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170101170058</v>
      </c>
      <c r="C46" s="10">
        <v>22</v>
      </c>
      <c r="D46" s="10"/>
      <c r="E46" s="10">
        <v>28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170101170060</v>
      </c>
      <c r="C47" s="10">
        <v>26</v>
      </c>
      <c r="D47" s="10"/>
      <c r="E47" s="10">
        <v>24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170101170061</v>
      </c>
      <c r="C48" s="10">
        <v>16</v>
      </c>
      <c r="D48" s="10"/>
      <c r="E48" s="10">
        <v>34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170101170063</v>
      </c>
      <c r="C49" s="10">
        <v>36</v>
      </c>
      <c r="D49" s="10"/>
      <c r="E49" s="10">
        <v>38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170101170064</v>
      </c>
      <c r="C50" s="10">
        <v>20</v>
      </c>
      <c r="D50" s="10"/>
      <c r="E50" s="10">
        <v>26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170101170066</v>
      </c>
      <c r="C51" s="10">
        <v>22</v>
      </c>
      <c r="D51" s="10"/>
      <c r="E51" s="10">
        <v>19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170101170067</v>
      </c>
      <c r="C52" s="15">
        <v>30</v>
      </c>
      <c r="D52" s="15"/>
      <c r="E52" s="15">
        <v>48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170101170068</v>
      </c>
      <c r="C53" s="15">
        <v>20</v>
      </c>
      <c r="D53" s="15"/>
      <c r="E53" s="15">
        <v>30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170101170069</v>
      </c>
      <c r="C54" s="10">
        <v>34</v>
      </c>
      <c r="D54" s="10"/>
      <c r="E54" s="10">
        <v>39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170101170071</v>
      </c>
      <c r="C55" s="10">
        <v>32</v>
      </c>
      <c r="D55" s="10"/>
      <c r="E55" s="10">
        <v>23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170101170072</v>
      </c>
      <c r="C56" s="10">
        <v>16</v>
      </c>
      <c r="D56" s="10"/>
      <c r="E56" s="10">
        <v>33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170101170073</v>
      </c>
      <c r="C57" s="10">
        <v>24</v>
      </c>
      <c r="D57" s="10"/>
      <c r="E57" s="10">
        <v>30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170101170074</v>
      </c>
      <c r="C58" s="10">
        <v>21</v>
      </c>
      <c r="D58" s="10"/>
      <c r="E58" s="10">
        <v>21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170101170076</v>
      </c>
      <c r="C59" s="10">
        <v>32</v>
      </c>
      <c r="D59" s="10"/>
      <c r="E59" s="10">
        <v>26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170101170077</v>
      </c>
      <c r="C60" s="10">
        <v>25</v>
      </c>
      <c r="D60" s="10"/>
      <c r="E60" s="10">
        <v>27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170101170080</v>
      </c>
      <c r="C61" s="10">
        <v>22</v>
      </c>
      <c r="D61" s="10"/>
      <c r="E61" s="10">
        <v>19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170101170081</v>
      </c>
      <c r="C62" s="10">
        <v>19</v>
      </c>
      <c r="D62" s="10"/>
      <c r="E62" s="10">
        <v>35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170101170082</v>
      </c>
      <c r="C63" s="10">
        <v>20</v>
      </c>
      <c r="D63" s="10"/>
      <c r="E63" s="10">
        <v>20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170101170083</v>
      </c>
      <c r="C64" s="10">
        <v>22</v>
      </c>
      <c r="D64" s="10"/>
      <c r="E64" s="10">
        <v>18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170101170084</v>
      </c>
      <c r="C65" s="10">
        <v>38</v>
      </c>
      <c r="D65" s="10"/>
      <c r="E65" s="10">
        <v>55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170101170085</v>
      </c>
      <c r="C66" s="10">
        <v>30</v>
      </c>
      <c r="D66" s="10"/>
      <c r="E66" s="10">
        <v>34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170101170088</v>
      </c>
      <c r="C67" s="10">
        <v>29</v>
      </c>
      <c r="D67" s="10"/>
      <c r="E67" s="10">
        <v>25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170101170089</v>
      </c>
      <c r="C68" s="10">
        <v>22</v>
      </c>
      <c r="D68" s="10"/>
      <c r="E68" s="10">
        <v>30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170101170090</v>
      </c>
      <c r="C69" s="10">
        <v>28</v>
      </c>
      <c r="D69" s="10"/>
      <c r="E69" s="10">
        <v>48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170101170091</v>
      </c>
      <c r="C70" s="10">
        <v>24</v>
      </c>
      <c r="D70" s="10"/>
      <c r="E70" s="10">
        <v>18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170101170092</v>
      </c>
      <c r="C71" s="10">
        <v>22</v>
      </c>
      <c r="D71" s="10"/>
      <c r="E71" s="10">
        <v>16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170101170094</v>
      </c>
      <c r="C72" s="10">
        <v>29</v>
      </c>
      <c r="D72" s="10"/>
      <c r="E72" s="10">
        <v>29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170101170096</v>
      </c>
      <c r="C73" s="10">
        <v>22</v>
      </c>
      <c r="D73" s="10"/>
      <c r="E73" s="10">
        <v>30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170101170098</v>
      </c>
      <c r="C74" s="10">
        <v>23</v>
      </c>
      <c r="D74" s="10"/>
      <c r="E74" s="10">
        <v>27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170101170099</v>
      </c>
      <c r="C75" s="10">
        <v>26</v>
      </c>
      <c r="D75" s="10"/>
      <c r="E75" s="10">
        <v>14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170101170100</v>
      </c>
      <c r="C76" s="10">
        <v>25</v>
      </c>
      <c r="D76" s="10"/>
      <c r="E76" s="10">
        <v>17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170101170101</v>
      </c>
      <c r="C77" s="10">
        <v>21</v>
      </c>
      <c r="D77" s="10"/>
      <c r="E77" s="10">
        <v>26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170101170102</v>
      </c>
      <c r="C78" s="10">
        <v>21</v>
      </c>
      <c r="D78" s="10"/>
      <c r="E78" s="10">
        <v>30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170101170103</v>
      </c>
      <c r="C79" s="10">
        <v>24</v>
      </c>
      <c r="D79" s="10"/>
      <c r="E79" s="10">
        <v>27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170101170104</v>
      </c>
      <c r="C80" s="15">
        <v>27</v>
      </c>
      <c r="D80" s="15"/>
      <c r="E80" s="15">
        <v>26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170101170105</v>
      </c>
      <c r="C81" s="15">
        <v>24</v>
      </c>
      <c r="D81" s="15"/>
      <c r="E81" s="15">
        <v>21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170101170108</v>
      </c>
      <c r="C82" s="10">
        <v>26</v>
      </c>
      <c r="D82" s="10"/>
      <c r="E82" s="10">
        <v>41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O3:W7"/>
    <mergeCell ref="A4:E4"/>
    <mergeCell ref="I21:J21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W80"/>
  <sheetViews>
    <sheetView zoomScale="64" zoomScaleNormal="64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180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181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182</v>
      </c>
      <c r="B5" s="142"/>
      <c r="C5" s="142"/>
      <c r="D5" s="142"/>
      <c r="E5" s="143"/>
      <c r="F5" s="93"/>
      <c r="G5" s="41" t="s">
        <v>32</v>
      </c>
      <c r="H5" s="63">
        <f>D12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90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95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5">
      <c r="A11" s="4">
        <v>1</v>
      </c>
      <c r="B11" s="116">
        <v>170101170007</v>
      </c>
      <c r="C11" s="146">
        <v>28</v>
      </c>
      <c r="D11" s="10">
        <f>COUNTIF(C11:C80,"&gt;="&amp;D10)</f>
        <v>70</v>
      </c>
      <c r="E11" s="146">
        <v>24</v>
      </c>
      <c r="F11" s="31">
        <f>COUNTIF(E11:E80,"&gt;="&amp;F10)</f>
        <v>63</v>
      </c>
      <c r="G11" s="25" t="s">
        <v>6</v>
      </c>
      <c r="H11" s="144">
        <v>3</v>
      </c>
      <c r="I11" s="144">
        <v>2</v>
      </c>
      <c r="J11" s="154">
        <v>1</v>
      </c>
      <c r="K11" s="154"/>
      <c r="L11" s="154">
        <v>1</v>
      </c>
      <c r="M11" s="154">
        <v>2</v>
      </c>
      <c r="N11" s="154">
        <v>1</v>
      </c>
      <c r="O11" s="154"/>
      <c r="P11" s="154"/>
      <c r="Q11" s="154">
        <v>3</v>
      </c>
      <c r="R11" s="154">
        <v>1</v>
      </c>
      <c r="S11" s="154"/>
      <c r="T11" s="154">
        <v>1</v>
      </c>
      <c r="U11" s="154">
        <v>1</v>
      </c>
      <c r="V11" s="154">
        <v>2</v>
      </c>
      <c r="W11" s="148"/>
    </row>
    <row r="12" spans="1:23" ht="15">
      <c r="A12" s="4">
        <v>2</v>
      </c>
      <c r="B12" s="116">
        <v>170101170011</v>
      </c>
      <c r="C12" s="146">
        <v>34</v>
      </c>
      <c r="D12" s="63">
        <f>(D11/70)*100</f>
        <v>100</v>
      </c>
      <c r="E12" s="146">
        <v>28</v>
      </c>
      <c r="F12" s="149">
        <f>(F11/70)*100</f>
        <v>90</v>
      </c>
      <c r="G12" s="25" t="s">
        <v>7</v>
      </c>
      <c r="H12" s="155"/>
      <c r="I12" s="155">
        <v>1</v>
      </c>
      <c r="J12" s="42">
        <v>2</v>
      </c>
      <c r="K12" s="42"/>
      <c r="L12" s="42">
        <v>3</v>
      </c>
      <c r="M12" s="42">
        <v>2</v>
      </c>
      <c r="N12" s="42">
        <v>2</v>
      </c>
      <c r="O12" s="42"/>
      <c r="P12" s="42"/>
      <c r="Q12" s="42">
        <v>2</v>
      </c>
      <c r="R12" s="42">
        <v>2</v>
      </c>
      <c r="S12" s="42"/>
      <c r="T12" s="42">
        <v>2</v>
      </c>
      <c r="U12" s="42"/>
      <c r="V12" s="42">
        <v>3</v>
      </c>
      <c r="W12" s="150"/>
    </row>
    <row r="13" spans="1:23" ht="15">
      <c r="A13" s="4">
        <v>3</v>
      </c>
      <c r="B13" s="116">
        <v>170101170013</v>
      </c>
      <c r="C13" s="146">
        <v>37</v>
      </c>
      <c r="D13" s="10"/>
      <c r="E13" s="146">
        <v>28</v>
      </c>
      <c r="F13" s="32"/>
      <c r="G13" s="25" t="s">
        <v>9</v>
      </c>
      <c r="H13" s="144">
        <v>1</v>
      </c>
      <c r="I13" s="144">
        <v>2</v>
      </c>
      <c r="J13" s="154">
        <v>1</v>
      </c>
      <c r="K13" s="154"/>
      <c r="L13" s="154">
        <v>1</v>
      </c>
      <c r="M13" s="154">
        <v>3</v>
      </c>
      <c r="N13" s="154">
        <v>1</v>
      </c>
      <c r="O13" s="154"/>
      <c r="P13" s="154"/>
      <c r="Q13" s="154">
        <v>1</v>
      </c>
      <c r="R13" s="154">
        <v>1</v>
      </c>
      <c r="S13" s="154"/>
      <c r="T13" s="154">
        <v>1</v>
      </c>
      <c r="U13" s="154">
        <v>1</v>
      </c>
      <c r="V13" s="154">
        <v>1</v>
      </c>
      <c r="W13" s="148"/>
    </row>
    <row r="14" spans="1:23" ht="15">
      <c r="A14" s="4">
        <v>4</v>
      </c>
      <c r="B14" s="116">
        <v>170101170014</v>
      </c>
      <c r="C14" s="146">
        <v>42</v>
      </c>
      <c r="D14" s="10"/>
      <c r="E14" s="146">
        <v>34</v>
      </c>
      <c r="F14" s="32"/>
      <c r="G14" s="26" t="s">
        <v>45</v>
      </c>
      <c r="H14" s="20">
        <f>AVERAGE(H11:H13)</f>
        <v>2</v>
      </c>
      <c r="I14" s="20">
        <f>AVERAGE(I11:I13)</f>
        <v>1.6666666666666667</v>
      </c>
      <c r="J14" s="20">
        <f aca="true" t="shared" si="0" ref="J14:V14">AVERAGE(J11:J13)</f>
        <v>1.3333333333333333</v>
      </c>
      <c r="K14" s="20"/>
      <c r="L14" s="20">
        <f t="shared" si="0"/>
        <v>1.6666666666666667</v>
      </c>
      <c r="M14" s="20">
        <f t="shared" si="0"/>
        <v>2.3333333333333335</v>
      </c>
      <c r="N14" s="20">
        <f>AVERAGE(N11:N13)</f>
        <v>1.3333333333333333</v>
      </c>
      <c r="O14" s="20"/>
      <c r="P14" s="20"/>
      <c r="Q14" s="20">
        <f t="shared" si="0"/>
        <v>2</v>
      </c>
      <c r="R14" s="20">
        <f t="shared" si="0"/>
        <v>1.3333333333333333</v>
      </c>
      <c r="S14" s="20"/>
      <c r="T14" s="20">
        <f t="shared" si="0"/>
        <v>1.3333333333333333</v>
      </c>
      <c r="U14" s="20">
        <f t="shared" si="0"/>
        <v>1</v>
      </c>
      <c r="V14" s="20">
        <f t="shared" si="0"/>
        <v>2</v>
      </c>
      <c r="W14" s="21"/>
    </row>
    <row r="15" spans="1:23" ht="15">
      <c r="A15" s="4">
        <v>5</v>
      </c>
      <c r="B15" s="116">
        <v>170101170015</v>
      </c>
      <c r="C15" s="146">
        <v>47</v>
      </c>
      <c r="D15" s="10"/>
      <c r="E15" s="146">
        <v>41</v>
      </c>
      <c r="F15" s="32"/>
      <c r="G15" s="51" t="s">
        <v>47</v>
      </c>
      <c r="H15" s="151">
        <f>($H7*H14)/100</f>
        <v>1.9</v>
      </c>
      <c r="I15" s="151">
        <f aca="true" t="shared" si="1" ref="I15:V15">($H7*I14)/100</f>
        <v>1.5833333333333335</v>
      </c>
      <c r="J15" s="151">
        <f t="shared" si="1"/>
        <v>1.2666666666666666</v>
      </c>
      <c r="K15" s="151"/>
      <c r="L15" s="151">
        <f t="shared" si="1"/>
        <v>1.5833333333333335</v>
      </c>
      <c r="M15" s="151">
        <f t="shared" si="1"/>
        <v>2.216666666666667</v>
      </c>
      <c r="N15" s="151">
        <f t="shared" si="1"/>
        <v>1.2666666666666666</v>
      </c>
      <c r="O15" s="151"/>
      <c r="P15" s="151"/>
      <c r="Q15" s="151">
        <f t="shared" si="1"/>
        <v>1.9</v>
      </c>
      <c r="R15" s="151">
        <f t="shared" si="1"/>
        <v>1.2666666666666666</v>
      </c>
      <c r="S15" s="151"/>
      <c r="T15" s="151">
        <f t="shared" si="1"/>
        <v>1.2666666666666666</v>
      </c>
      <c r="U15" s="151">
        <f t="shared" si="1"/>
        <v>0.95</v>
      </c>
      <c r="V15" s="151">
        <f t="shared" si="1"/>
        <v>1.9</v>
      </c>
      <c r="W15" s="21"/>
    </row>
    <row r="16" spans="1:23" ht="14.25">
      <c r="A16" s="4">
        <v>6</v>
      </c>
      <c r="B16" s="116">
        <v>170101170016</v>
      </c>
      <c r="C16" s="146">
        <v>36</v>
      </c>
      <c r="D16" s="10"/>
      <c r="E16" s="146">
        <v>27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16">
        <v>170101170019</v>
      </c>
      <c r="C17" s="146">
        <v>43</v>
      </c>
      <c r="D17" s="10"/>
      <c r="E17" s="146">
        <v>34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16">
        <v>170101170020</v>
      </c>
      <c r="C18" s="146">
        <v>43</v>
      </c>
      <c r="D18" s="10"/>
      <c r="E18" s="146">
        <v>37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170101170023</v>
      </c>
      <c r="C19" s="146">
        <v>41</v>
      </c>
      <c r="D19" s="10"/>
      <c r="E19" s="146">
        <v>34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16">
        <v>170101170024</v>
      </c>
      <c r="C20" s="146">
        <v>41</v>
      </c>
      <c r="D20" s="10"/>
      <c r="E20" s="146">
        <v>35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170101170025</v>
      </c>
      <c r="C21" s="146">
        <v>43</v>
      </c>
      <c r="D21" s="10"/>
      <c r="E21" s="146">
        <v>39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170101170027</v>
      </c>
      <c r="C22" s="146">
        <v>35</v>
      </c>
      <c r="D22" s="10"/>
      <c r="E22" s="146">
        <v>29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170101170029</v>
      </c>
      <c r="C23" s="146">
        <v>40</v>
      </c>
      <c r="D23" s="10"/>
      <c r="E23" s="146">
        <v>28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16">
        <v>170101170030</v>
      </c>
      <c r="C24" s="146">
        <v>35</v>
      </c>
      <c r="D24" s="10"/>
      <c r="E24" s="146">
        <v>32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16">
        <v>170101170031</v>
      </c>
      <c r="C25" s="146">
        <v>45</v>
      </c>
      <c r="D25" s="15"/>
      <c r="E25" s="152">
        <v>37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170101170033</v>
      </c>
      <c r="C26" s="146">
        <v>45</v>
      </c>
      <c r="D26" s="10"/>
      <c r="E26" s="146">
        <v>39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16">
        <v>170101170034</v>
      </c>
      <c r="C27" s="146">
        <v>37</v>
      </c>
      <c r="D27" s="10"/>
      <c r="E27" s="146">
        <v>26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16">
        <v>170101170035</v>
      </c>
      <c r="C28" s="146">
        <v>46</v>
      </c>
      <c r="D28" s="10"/>
      <c r="E28" s="146">
        <v>33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16">
        <v>170101170036</v>
      </c>
      <c r="C29" s="146">
        <v>43</v>
      </c>
      <c r="D29" s="10"/>
      <c r="E29" s="146">
        <v>33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16">
        <v>170101170037</v>
      </c>
      <c r="C30" s="146">
        <v>43</v>
      </c>
      <c r="D30" s="10"/>
      <c r="E30" s="146">
        <v>32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16">
        <v>170101170040</v>
      </c>
      <c r="C31" s="146">
        <v>37</v>
      </c>
      <c r="D31" s="10"/>
      <c r="E31" s="146">
        <v>36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16">
        <v>170101170041</v>
      </c>
      <c r="C32" s="146">
        <v>46</v>
      </c>
      <c r="D32" s="10"/>
      <c r="E32" s="146">
        <v>43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16">
        <v>170101170046</v>
      </c>
      <c r="C33" s="146">
        <v>40</v>
      </c>
      <c r="D33" s="10"/>
      <c r="E33" s="146">
        <v>36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16">
        <v>170101170047</v>
      </c>
      <c r="C34" s="146">
        <v>42</v>
      </c>
      <c r="D34" s="10"/>
      <c r="E34" s="146">
        <v>37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16">
        <v>170101170048</v>
      </c>
      <c r="C35" s="146">
        <v>42</v>
      </c>
      <c r="D35" s="10"/>
      <c r="E35" s="146">
        <v>33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16">
        <v>170101170049</v>
      </c>
      <c r="C36" s="146">
        <v>41</v>
      </c>
      <c r="D36" s="10"/>
      <c r="E36" s="146">
        <v>38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16">
        <v>170101170050</v>
      </c>
      <c r="C37" s="146">
        <v>42</v>
      </c>
      <c r="D37" s="10"/>
      <c r="E37" s="146">
        <v>38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16">
        <v>170101170051</v>
      </c>
      <c r="C38" s="146">
        <v>38</v>
      </c>
      <c r="D38" s="10"/>
      <c r="E38" s="146">
        <v>36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16">
        <v>170101170054</v>
      </c>
      <c r="C39" s="146">
        <v>37</v>
      </c>
      <c r="D39" s="10"/>
      <c r="E39" s="146">
        <v>34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16">
        <v>170101170055</v>
      </c>
      <c r="C40" s="146">
        <v>46</v>
      </c>
      <c r="D40" s="10"/>
      <c r="E40" s="146">
        <v>39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16">
        <v>170101170056</v>
      </c>
      <c r="C41" s="146">
        <v>45</v>
      </c>
      <c r="D41" s="10"/>
      <c r="E41" s="146">
        <v>38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16">
        <v>170101170057</v>
      </c>
      <c r="C42" s="146">
        <v>46</v>
      </c>
      <c r="D42" s="10"/>
      <c r="E42" s="146">
        <v>41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16">
        <v>170101170058</v>
      </c>
      <c r="C43" s="146">
        <v>40</v>
      </c>
      <c r="D43" s="10"/>
      <c r="E43" s="146">
        <v>36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16">
        <v>170101170060</v>
      </c>
      <c r="C44" s="146">
        <v>30</v>
      </c>
      <c r="D44" s="10"/>
      <c r="E44" s="146">
        <v>22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16">
        <v>170101170061</v>
      </c>
      <c r="C45" s="146">
        <v>36</v>
      </c>
      <c r="D45" s="10"/>
      <c r="E45" s="146">
        <v>29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16">
        <v>170101170063</v>
      </c>
      <c r="C46" s="146">
        <v>46</v>
      </c>
      <c r="D46" s="10"/>
      <c r="E46" s="146">
        <v>37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16">
        <v>170101170064</v>
      </c>
      <c r="C47" s="146">
        <v>38</v>
      </c>
      <c r="D47" s="10"/>
      <c r="E47" s="146">
        <v>33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16">
        <v>170101170066</v>
      </c>
      <c r="C48" s="146">
        <v>35</v>
      </c>
      <c r="D48" s="10"/>
      <c r="E48" s="146">
        <v>37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16">
        <v>170101170067</v>
      </c>
      <c r="C49" s="146">
        <v>46</v>
      </c>
      <c r="D49" s="10"/>
      <c r="E49" s="146">
        <v>39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16">
        <v>170101170068</v>
      </c>
      <c r="C50" s="146">
        <v>38</v>
      </c>
      <c r="D50" s="10"/>
      <c r="E50" s="146">
        <v>37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16">
        <v>170101170069</v>
      </c>
      <c r="C51" s="146">
        <v>46</v>
      </c>
      <c r="D51" s="10"/>
      <c r="E51" s="146">
        <v>37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16">
        <v>170101170071</v>
      </c>
      <c r="C52" s="146">
        <v>42</v>
      </c>
      <c r="D52" s="15"/>
      <c r="E52" s="152">
        <v>38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16">
        <v>170101170072</v>
      </c>
      <c r="C53" s="146">
        <v>40</v>
      </c>
      <c r="D53" s="15"/>
      <c r="E53" s="152">
        <v>40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16">
        <v>170101170073</v>
      </c>
      <c r="C54" s="146">
        <v>44</v>
      </c>
      <c r="D54" s="10"/>
      <c r="E54" s="146">
        <v>39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16">
        <v>170101170074</v>
      </c>
      <c r="C55" s="146">
        <v>44</v>
      </c>
      <c r="D55" s="10"/>
      <c r="E55" s="146">
        <v>39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16">
        <v>170101170076</v>
      </c>
      <c r="C56" s="146">
        <v>45</v>
      </c>
      <c r="D56" s="10"/>
      <c r="E56" s="146">
        <v>41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16">
        <v>170101170079</v>
      </c>
      <c r="C57" s="146">
        <v>40</v>
      </c>
      <c r="D57" s="10"/>
      <c r="E57" s="146">
        <v>33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16">
        <v>170101170080</v>
      </c>
      <c r="C58" s="146">
        <v>40</v>
      </c>
      <c r="D58" s="10"/>
      <c r="E58" s="146">
        <v>42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16">
        <v>170101170081</v>
      </c>
      <c r="C59" s="146">
        <v>42</v>
      </c>
      <c r="D59" s="10"/>
      <c r="E59" s="146">
        <v>43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16">
        <v>170101170082</v>
      </c>
      <c r="C60" s="146">
        <v>38</v>
      </c>
      <c r="D60" s="10"/>
      <c r="E60" s="146">
        <v>35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16">
        <v>170101170083</v>
      </c>
      <c r="C61" s="146">
        <v>37</v>
      </c>
      <c r="D61" s="10"/>
      <c r="E61" s="146">
        <v>34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16">
        <v>170101170084</v>
      </c>
      <c r="C62" s="146">
        <v>43</v>
      </c>
      <c r="D62" s="10"/>
      <c r="E62" s="146">
        <v>42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16">
        <v>170101170085</v>
      </c>
      <c r="C63" s="146">
        <v>36</v>
      </c>
      <c r="D63" s="10"/>
      <c r="E63" s="146">
        <v>36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16">
        <v>170101170088</v>
      </c>
      <c r="C64" s="146">
        <v>37</v>
      </c>
      <c r="D64" s="10"/>
      <c r="E64" s="146">
        <v>36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16">
        <v>170101170089</v>
      </c>
      <c r="C65" s="146">
        <v>34</v>
      </c>
      <c r="D65" s="10"/>
      <c r="E65" s="146">
        <v>27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16">
        <v>170101170090</v>
      </c>
      <c r="C66" s="146">
        <v>37</v>
      </c>
      <c r="D66" s="10"/>
      <c r="E66" s="146">
        <v>41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16">
        <v>170101170091</v>
      </c>
      <c r="C67" s="146">
        <v>41</v>
      </c>
      <c r="D67" s="10"/>
      <c r="E67" s="146">
        <v>36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16">
        <v>170101170092</v>
      </c>
      <c r="C68" s="146">
        <v>39</v>
      </c>
      <c r="D68" s="10"/>
      <c r="E68" s="146">
        <v>36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16">
        <v>170101170094</v>
      </c>
      <c r="C69" s="146">
        <v>36</v>
      </c>
      <c r="D69" s="10"/>
      <c r="E69" s="146">
        <v>36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16">
        <v>170101170096</v>
      </c>
      <c r="C70" s="146">
        <v>36</v>
      </c>
      <c r="D70" s="10"/>
      <c r="E70" s="146">
        <v>33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16">
        <v>170101170098</v>
      </c>
      <c r="C71" s="146">
        <v>37</v>
      </c>
      <c r="D71" s="10"/>
      <c r="E71" s="146">
        <v>33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16">
        <v>170101170099</v>
      </c>
      <c r="C72" s="146">
        <v>44</v>
      </c>
      <c r="D72" s="10"/>
      <c r="E72" s="146">
        <v>35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16">
        <v>170101170100</v>
      </c>
      <c r="C73" s="146">
        <v>33</v>
      </c>
      <c r="D73" s="10"/>
      <c r="E73" s="146">
        <v>29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16">
        <v>170101170101</v>
      </c>
      <c r="C74" s="146">
        <v>44</v>
      </c>
      <c r="D74" s="10"/>
      <c r="E74" s="146">
        <v>39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16">
        <v>170101170102</v>
      </c>
      <c r="C75" s="146">
        <v>34</v>
      </c>
      <c r="D75" s="10"/>
      <c r="E75" s="146">
        <v>27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16">
        <v>170101170103</v>
      </c>
      <c r="C76" s="146">
        <v>36</v>
      </c>
      <c r="D76" s="10"/>
      <c r="E76" s="146">
        <v>17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16">
        <v>170101170104</v>
      </c>
      <c r="C77" s="146">
        <v>45</v>
      </c>
      <c r="D77" s="10"/>
      <c r="E77" s="146">
        <v>35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16">
        <v>170101170105</v>
      </c>
      <c r="C78" s="146">
        <v>45</v>
      </c>
      <c r="D78" s="10"/>
      <c r="E78" s="146">
        <v>43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16">
        <v>170101170108</v>
      </c>
      <c r="C79" s="146">
        <v>46</v>
      </c>
      <c r="D79" s="10"/>
      <c r="E79" s="146">
        <v>40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16">
        <v>170101171109</v>
      </c>
      <c r="C80" s="146">
        <v>35</v>
      </c>
      <c r="D80" s="15"/>
      <c r="E80" s="152">
        <v>34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80"/>
  <sheetViews>
    <sheetView zoomScale="72" zoomScaleNormal="72" zoomScalePageLayoutView="0" workbookViewId="0" topLeftCell="A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183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184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185</v>
      </c>
      <c r="B5" s="142"/>
      <c r="C5" s="142"/>
      <c r="D5" s="142"/>
      <c r="E5" s="143"/>
      <c r="F5" s="93"/>
      <c r="G5" s="41" t="s">
        <v>32</v>
      </c>
      <c r="H5" s="63">
        <f>D12</f>
        <v>98.57142857142858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84.28571428571429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91.42857142857144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5">
      <c r="A11" s="4">
        <v>1</v>
      </c>
      <c r="B11" s="116">
        <v>170101170007</v>
      </c>
      <c r="C11" s="146">
        <v>28</v>
      </c>
      <c r="D11" s="10">
        <f>COUNTIF(C11:C80,"&gt;="&amp;D10)</f>
        <v>69</v>
      </c>
      <c r="E11" s="146">
        <v>20</v>
      </c>
      <c r="F11" s="31">
        <f>COUNTIF(E11:E80,"&gt;="&amp;F10)</f>
        <v>59</v>
      </c>
      <c r="G11" s="25" t="s">
        <v>6</v>
      </c>
      <c r="H11" s="144">
        <v>2</v>
      </c>
      <c r="I11" s="144">
        <v>3</v>
      </c>
      <c r="J11" s="154">
        <v>3</v>
      </c>
      <c r="K11" s="154">
        <v>2</v>
      </c>
      <c r="L11" s="154">
        <v>3</v>
      </c>
      <c r="M11" s="154"/>
      <c r="N11" s="154"/>
      <c r="O11" s="154"/>
      <c r="P11" s="154">
        <v>3</v>
      </c>
      <c r="Q11" s="154">
        <v>3</v>
      </c>
      <c r="R11" s="154"/>
      <c r="S11" s="154"/>
      <c r="T11" s="154">
        <v>1</v>
      </c>
      <c r="U11" s="154">
        <v>3</v>
      </c>
      <c r="V11" s="154">
        <v>3</v>
      </c>
      <c r="W11" s="148"/>
    </row>
    <row r="12" spans="1:23" ht="15">
      <c r="A12" s="4">
        <v>2</v>
      </c>
      <c r="B12" s="116">
        <v>170101170011</v>
      </c>
      <c r="C12" s="146">
        <v>29</v>
      </c>
      <c r="D12" s="63">
        <f>(D11/70)*100</f>
        <v>98.57142857142858</v>
      </c>
      <c r="E12" s="146">
        <v>23</v>
      </c>
      <c r="F12" s="149">
        <f>(F11/70)*100</f>
        <v>84.28571428571429</v>
      </c>
      <c r="G12" s="25" t="s">
        <v>7</v>
      </c>
      <c r="H12" s="155">
        <v>1</v>
      </c>
      <c r="I12" s="155">
        <v>2</v>
      </c>
      <c r="J12" s="42">
        <v>1</v>
      </c>
      <c r="K12" s="42">
        <v>2</v>
      </c>
      <c r="L12" s="42">
        <v>2</v>
      </c>
      <c r="M12" s="42"/>
      <c r="N12" s="42"/>
      <c r="O12" s="42"/>
      <c r="P12" s="42">
        <v>1</v>
      </c>
      <c r="Q12" s="42">
        <v>2</v>
      </c>
      <c r="R12" s="42"/>
      <c r="S12" s="42"/>
      <c r="T12" s="42">
        <v>1</v>
      </c>
      <c r="U12" s="42"/>
      <c r="V12" s="42">
        <v>3</v>
      </c>
      <c r="W12" s="150"/>
    </row>
    <row r="13" spans="1:23" ht="15">
      <c r="A13" s="4">
        <v>3</v>
      </c>
      <c r="B13" s="116">
        <v>170101170013</v>
      </c>
      <c r="C13" s="146">
        <v>36</v>
      </c>
      <c r="D13" s="10"/>
      <c r="E13" s="146">
        <v>27</v>
      </c>
      <c r="F13" s="32"/>
      <c r="G13" s="25" t="s">
        <v>9</v>
      </c>
      <c r="H13" s="144"/>
      <c r="I13" s="144">
        <v>2</v>
      </c>
      <c r="J13" s="154">
        <v>3</v>
      </c>
      <c r="K13" s="154">
        <v>2</v>
      </c>
      <c r="L13" s="154">
        <v>2</v>
      </c>
      <c r="M13" s="154"/>
      <c r="N13" s="154"/>
      <c r="O13" s="154"/>
      <c r="P13" s="154"/>
      <c r="Q13" s="154">
        <v>1</v>
      </c>
      <c r="R13" s="154"/>
      <c r="S13" s="154"/>
      <c r="T13" s="154">
        <v>3</v>
      </c>
      <c r="U13" s="154">
        <v>1</v>
      </c>
      <c r="V13" s="154">
        <v>3</v>
      </c>
      <c r="W13" s="148"/>
    </row>
    <row r="14" spans="1:23" ht="15">
      <c r="A14" s="4">
        <v>4</v>
      </c>
      <c r="B14" s="116">
        <v>170101170014</v>
      </c>
      <c r="C14" s="146">
        <v>41</v>
      </c>
      <c r="D14" s="10"/>
      <c r="E14" s="146">
        <v>35</v>
      </c>
      <c r="F14" s="32"/>
      <c r="G14" s="26" t="s">
        <v>45</v>
      </c>
      <c r="H14" s="20">
        <f>AVERAGE(H11:H13)</f>
        <v>1.5</v>
      </c>
      <c r="I14" s="20">
        <f>AVERAGE(I11:I13)</f>
        <v>2.3333333333333335</v>
      </c>
      <c r="J14" s="20">
        <f aca="true" t="shared" si="0" ref="J14:V14">AVERAGE(J11:J13)</f>
        <v>2.3333333333333335</v>
      </c>
      <c r="K14" s="20">
        <f>AVERAGE(K11:K13)</f>
        <v>2</v>
      </c>
      <c r="L14" s="20">
        <f t="shared" si="0"/>
        <v>2.3333333333333335</v>
      </c>
      <c r="M14" s="20"/>
      <c r="N14" s="20"/>
      <c r="O14" s="20"/>
      <c r="P14" s="20">
        <f>AVERAGE(P11:P13)</f>
        <v>2</v>
      </c>
      <c r="Q14" s="20">
        <f t="shared" si="0"/>
        <v>2</v>
      </c>
      <c r="R14" s="20"/>
      <c r="S14" s="20"/>
      <c r="T14" s="20">
        <f t="shared" si="0"/>
        <v>1.6666666666666667</v>
      </c>
      <c r="U14" s="20">
        <f t="shared" si="0"/>
        <v>2</v>
      </c>
      <c r="V14" s="20">
        <f t="shared" si="0"/>
        <v>3</v>
      </c>
      <c r="W14" s="21"/>
    </row>
    <row r="15" spans="1:23" ht="15">
      <c r="A15" s="4">
        <v>5</v>
      </c>
      <c r="B15" s="116">
        <v>170101170015</v>
      </c>
      <c r="C15" s="146">
        <v>46</v>
      </c>
      <c r="D15" s="10"/>
      <c r="E15" s="146">
        <v>40</v>
      </c>
      <c r="F15" s="32"/>
      <c r="G15" s="51" t="s">
        <v>47</v>
      </c>
      <c r="H15" s="151">
        <f>($H7*H14)/100</f>
        <v>1.3714285714285717</v>
      </c>
      <c r="I15" s="151">
        <f aca="true" t="shared" si="1" ref="I15:V15">($H7*I14)/100</f>
        <v>2.1333333333333337</v>
      </c>
      <c r="J15" s="151">
        <f t="shared" si="1"/>
        <v>2.1333333333333337</v>
      </c>
      <c r="K15" s="151">
        <f t="shared" si="1"/>
        <v>1.828571428571429</v>
      </c>
      <c r="L15" s="151">
        <f t="shared" si="1"/>
        <v>2.1333333333333337</v>
      </c>
      <c r="M15" s="151"/>
      <c r="N15" s="151"/>
      <c r="O15" s="151"/>
      <c r="P15" s="151">
        <f t="shared" si="1"/>
        <v>1.828571428571429</v>
      </c>
      <c r="Q15" s="151">
        <f t="shared" si="1"/>
        <v>1.828571428571429</v>
      </c>
      <c r="R15" s="151"/>
      <c r="S15" s="151"/>
      <c r="T15" s="151">
        <f t="shared" si="1"/>
        <v>1.5238095238095242</v>
      </c>
      <c r="U15" s="151">
        <f t="shared" si="1"/>
        <v>1.828571428571429</v>
      </c>
      <c r="V15" s="151">
        <f t="shared" si="1"/>
        <v>2.7428571428571433</v>
      </c>
      <c r="W15" s="21"/>
    </row>
    <row r="16" spans="1:23" ht="14.25">
      <c r="A16" s="4">
        <v>6</v>
      </c>
      <c r="B16" s="116">
        <v>170101170016</v>
      </c>
      <c r="C16" s="146">
        <v>32</v>
      </c>
      <c r="D16" s="10"/>
      <c r="E16" s="146">
        <v>27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16">
        <v>170101170019</v>
      </c>
      <c r="C17" s="146">
        <v>43</v>
      </c>
      <c r="D17" s="10"/>
      <c r="E17" s="146">
        <v>32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16">
        <v>170101170020</v>
      </c>
      <c r="C18" s="146">
        <v>47</v>
      </c>
      <c r="D18" s="10"/>
      <c r="E18" s="146">
        <v>35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170101170023</v>
      </c>
      <c r="C19" s="146">
        <v>40</v>
      </c>
      <c r="D19" s="10"/>
      <c r="E19" s="146">
        <v>36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16">
        <v>170101170024</v>
      </c>
      <c r="C20" s="146">
        <v>38</v>
      </c>
      <c r="D20" s="10"/>
      <c r="E20" s="146">
        <v>29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170101170025</v>
      </c>
      <c r="C21" s="146">
        <v>45</v>
      </c>
      <c r="D21" s="10"/>
      <c r="E21" s="146">
        <v>32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170101170027</v>
      </c>
      <c r="C22" s="146">
        <v>36</v>
      </c>
      <c r="D22" s="10"/>
      <c r="E22" s="146">
        <v>26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170101170029</v>
      </c>
      <c r="C23" s="146">
        <v>34</v>
      </c>
      <c r="D23" s="10"/>
      <c r="E23" s="146">
        <v>22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16">
        <v>170101170030</v>
      </c>
      <c r="C24" s="146">
        <v>37</v>
      </c>
      <c r="D24" s="10"/>
      <c r="E24" s="146">
        <v>31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16">
        <v>170101170031</v>
      </c>
      <c r="C25" s="146">
        <v>44</v>
      </c>
      <c r="D25" s="15"/>
      <c r="E25" s="152">
        <v>33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170101170033</v>
      </c>
      <c r="C26" s="146">
        <v>47</v>
      </c>
      <c r="D26" s="10"/>
      <c r="E26" s="146">
        <v>33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16">
        <v>170101170034</v>
      </c>
      <c r="C27" s="146">
        <v>29</v>
      </c>
      <c r="D27" s="10"/>
      <c r="E27" s="146">
        <v>28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16">
        <v>170101170035</v>
      </c>
      <c r="C28" s="146">
        <v>42</v>
      </c>
      <c r="D28" s="10"/>
      <c r="E28" s="146">
        <v>25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16">
        <v>170101170036</v>
      </c>
      <c r="C29" s="146">
        <v>37</v>
      </c>
      <c r="D29" s="10"/>
      <c r="E29" s="146">
        <v>31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16">
        <v>170101170037</v>
      </c>
      <c r="C30" s="146">
        <v>41</v>
      </c>
      <c r="D30" s="10"/>
      <c r="E30" s="146">
        <v>33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16">
        <v>170101170040</v>
      </c>
      <c r="C31" s="146">
        <v>39</v>
      </c>
      <c r="D31" s="10"/>
      <c r="E31" s="146">
        <v>29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16">
        <v>170101170041</v>
      </c>
      <c r="C32" s="146">
        <v>44</v>
      </c>
      <c r="D32" s="10"/>
      <c r="E32" s="146">
        <v>36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  <row r="33" spans="1:23" ht="15">
      <c r="A33" s="4">
        <v>23</v>
      </c>
      <c r="B33" s="116">
        <v>170101170046</v>
      </c>
      <c r="C33" s="146">
        <v>44</v>
      </c>
      <c r="D33" s="10"/>
      <c r="E33" s="146">
        <v>33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</row>
    <row r="34" spans="1:23" ht="15">
      <c r="A34" s="4">
        <v>24</v>
      </c>
      <c r="B34" s="116">
        <v>170101170047</v>
      </c>
      <c r="C34" s="146">
        <v>41</v>
      </c>
      <c r="D34" s="10"/>
      <c r="E34" s="146">
        <v>34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4.25">
      <c r="A35" s="4">
        <v>25</v>
      </c>
      <c r="B35" s="116">
        <v>170101170048</v>
      </c>
      <c r="C35" s="146">
        <v>41</v>
      </c>
      <c r="D35" s="10"/>
      <c r="E35" s="146">
        <v>28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</row>
    <row r="36" spans="1:23" ht="14.25">
      <c r="A36" s="4">
        <v>26</v>
      </c>
      <c r="B36" s="116">
        <v>170101170049</v>
      </c>
      <c r="C36" s="146">
        <v>42</v>
      </c>
      <c r="D36" s="10"/>
      <c r="E36" s="146">
        <v>32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4">
        <v>27</v>
      </c>
      <c r="B37" s="116">
        <v>170101170050</v>
      </c>
      <c r="C37" s="146">
        <v>43</v>
      </c>
      <c r="D37" s="10"/>
      <c r="E37" s="146">
        <v>33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5">
      <c r="A38" s="4">
        <v>28</v>
      </c>
      <c r="B38" s="116">
        <v>170101170051</v>
      </c>
      <c r="C38" s="146">
        <v>32</v>
      </c>
      <c r="D38" s="10"/>
      <c r="E38" s="146">
        <v>30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</row>
    <row r="39" spans="1:23" ht="15">
      <c r="A39" s="4">
        <v>29</v>
      </c>
      <c r="B39" s="116">
        <v>170101170054</v>
      </c>
      <c r="C39" s="146">
        <v>33</v>
      </c>
      <c r="D39" s="10"/>
      <c r="E39" s="146">
        <v>30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</row>
    <row r="40" spans="1:23" ht="15">
      <c r="A40" s="4">
        <v>30</v>
      </c>
      <c r="B40" s="116">
        <v>170101170055</v>
      </c>
      <c r="C40" s="146">
        <v>48</v>
      </c>
      <c r="D40" s="10"/>
      <c r="E40" s="146">
        <v>38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</row>
    <row r="41" spans="1:23" ht="15">
      <c r="A41" s="4">
        <v>31</v>
      </c>
      <c r="B41" s="116">
        <v>170101170056</v>
      </c>
      <c r="C41" s="146">
        <v>49</v>
      </c>
      <c r="D41" s="10"/>
      <c r="E41" s="146">
        <v>38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</row>
    <row r="42" spans="1:23" ht="15">
      <c r="A42" s="4">
        <v>32</v>
      </c>
      <c r="B42" s="116">
        <v>170101170057</v>
      </c>
      <c r="C42" s="146">
        <v>48</v>
      </c>
      <c r="D42" s="10"/>
      <c r="E42" s="146">
        <v>31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</row>
    <row r="43" spans="1:23" ht="15">
      <c r="A43" s="4">
        <v>33</v>
      </c>
      <c r="B43" s="116">
        <v>170101170058</v>
      </c>
      <c r="C43" s="146">
        <v>39</v>
      </c>
      <c r="D43" s="10"/>
      <c r="E43" s="146">
        <v>32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</row>
    <row r="44" spans="1:23" ht="15">
      <c r="A44" s="4">
        <v>34</v>
      </c>
      <c r="B44" s="116">
        <v>170101170060</v>
      </c>
      <c r="C44" s="146">
        <v>26</v>
      </c>
      <c r="D44" s="10"/>
      <c r="E44" s="146">
        <v>18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</row>
    <row r="45" spans="1:23" ht="15">
      <c r="A45" s="4">
        <v>35</v>
      </c>
      <c r="B45" s="116">
        <v>170101170061</v>
      </c>
      <c r="C45" s="146">
        <v>34</v>
      </c>
      <c r="D45" s="10"/>
      <c r="E45" s="146">
        <v>30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</row>
    <row r="46" spans="1:23" ht="15">
      <c r="A46" s="4">
        <v>36</v>
      </c>
      <c r="B46" s="116">
        <v>170101170063</v>
      </c>
      <c r="C46" s="146">
        <v>48</v>
      </c>
      <c r="D46" s="10"/>
      <c r="E46" s="146">
        <v>37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</row>
    <row r="47" spans="1:23" ht="15">
      <c r="A47" s="4">
        <v>37</v>
      </c>
      <c r="B47" s="116">
        <v>170101170064</v>
      </c>
      <c r="C47" s="146">
        <v>35</v>
      </c>
      <c r="D47" s="10"/>
      <c r="E47" s="146">
        <v>27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</row>
    <row r="48" spans="1:23" ht="15">
      <c r="A48" s="4">
        <v>38</v>
      </c>
      <c r="B48" s="116">
        <v>170101170066</v>
      </c>
      <c r="C48" s="146">
        <v>38</v>
      </c>
      <c r="D48" s="10"/>
      <c r="E48" s="146">
        <v>31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</row>
    <row r="49" spans="1:23" ht="14.25">
      <c r="A49" s="4">
        <v>39</v>
      </c>
      <c r="B49" s="116">
        <v>170101170067</v>
      </c>
      <c r="C49" s="146">
        <v>48</v>
      </c>
      <c r="D49" s="10"/>
      <c r="E49" s="146">
        <v>44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</row>
    <row r="50" spans="1:23" ht="14.25">
      <c r="A50" s="4">
        <v>40</v>
      </c>
      <c r="B50" s="116">
        <v>170101170068</v>
      </c>
      <c r="C50" s="146">
        <v>37</v>
      </c>
      <c r="D50" s="10"/>
      <c r="E50" s="146">
        <v>34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4">
        <v>41</v>
      </c>
      <c r="B51" s="116">
        <v>170101170069</v>
      </c>
      <c r="C51" s="146">
        <v>43</v>
      </c>
      <c r="D51" s="10"/>
      <c r="E51" s="146">
        <v>36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5">
      <c r="A52" s="4">
        <v>42</v>
      </c>
      <c r="B52" s="116">
        <v>170101170071</v>
      </c>
      <c r="C52" s="146">
        <v>44</v>
      </c>
      <c r="D52" s="15"/>
      <c r="E52" s="152">
        <v>38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</row>
    <row r="53" spans="1:23" ht="15">
      <c r="A53" s="4">
        <v>43</v>
      </c>
      <c r="B53" s="116">
        <v>170101170072</v>
      </c>
      <c r="C53" s="146">
        <v>41</v>
      </c>
      <c r="D53" s="15"/>
      <c r="E53" s="152">
        <v>36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</row>
    <row r="54" spans="1:23" ht="15">
      <c r="A54" s="4">
        <v>44</v>
      </c>
      <c r="B54" s="116">
        <v>170101170073</v>
      </c>
      <c r="C54" s="146">
        <v>32</v>
      </c>
      <c r="D54" s="10"/>
      <c r="E54" s="146">
        <v>31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</row>
    <row r="55" spans="1:23" ht="15">
      <c r="A55" s="4">
        <v>45</v>
      </c>
      <c r="B55" s="116">
        <v>170101170074</v>
      </c>
      <c r="C55" s="146">
        <v>46</v>
      </c>
      <c r="D55" s="10"/>
      <c r="E55" s="146">
        <v>34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</row>
    <row r="56" spans="1:23" ht="15">
      <c r="A56" s="4">
        <v>46</v>
      </c>
      <c r="B56" s="116">
        <v>170101170076</v>
      </c>
      <c r="C56" s="146">
        <v>49</v>
      </c>
      <c r="D56" s="10"/>
      <c r="E56" s="146">
        <v>39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</row>
    <row r="57" spans="1:23" ht="15">
      <c r="A57" s="4">
        <v>47</v>
      </c>
      <c r="B57" s="116">
        <v>170101170079</v>
      </c>
      <c r="C57" s="146">
        <v>32</v>
      </c>
      <c r="D57" s="10"/>
      <c r="E57" s="146">
        <v>28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</row>
    <row r="58" spans="1:23" ht="15">
      <c r="A58" s="4">
        <v>48</v>
      </c>
      <c r="B58" s="116">
        <v>170101170080</v>
      </c>
      <c r="C58" s="146">
        <v>42</v>
      </c>
      <c r="D58" s="10"/>
      <c r="E58" s="146">
        <v>36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</row>
    <row r="59" spans="1:23" ht="15">
      <c r="A59" s="4">
        <v>49</v>
      </c>
      <c r="B59" s="116">
        <v>170101170081</v>
      </c>
      <c r="C59" s="146">
        <v>47</v>
      </c>
      <c r="D59" s="10"/>
      <c r="E59" s="146">
        <v>37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</row>
    <row r="60" spans="1:23" ht="15">
      <c r="A60" s="4">
        <v>50</v>
      </c>
      <c r="B60" s="116">
        <v>170101170082</v>
      </c>
      <c r="C60" s="146">
        <v>38</v>
      </c>
      <c r="D60" s="10"/>
      <c r="E60" s="146">
        <v>32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</row>
    <row r="61" spans="1:23" ht="15">
      <c r="A61" s="4">
        <v>51</v>
      </c>
      <c r="B61" s="116">
        <v>170101170083</v>
      </c>
      <c r="C61" s="146">
        <v>36</v>
      </c>
      <c r="D61" s="10"/>
      <c r="E61" s="146">
        <v>32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</row>
    <row r="62" spans="1:23" ht="15">
      <c r="A62" s="4">
        <v>52</v>
      </c>
      <c r="B62" s="116">
        <v>170101170084</v>
      </c>
      <c r="C62" s="146">
        <v>48</v>
      </c>
      <c r="D62" s="10"/>
      <c r="E62" s="146">
        <v>39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</row>
    <row r="63" spans="1:23" ht="14.25">
      <c r="A63" s="4">
        <v>53</v>
      </c>
      <c r="B63" s="116">
        <v>170101170085</v>
      </c>
      <c r="C63" s="146">
        <v>39</v>
      </c>
      <c r="D63" s="10"/>
      <c r="E63" s="146">
        <v>36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4">
        <v>54</v>
      </c>
      <c r="B64" s="116">
        <v>170101170088</v>
      </c>
      <c r="C64" s="146">
        <v>33</v>
      </c>
      <c r="D64" s="10"/>
      <c r="E64" s="146">
        <v>36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4.25">
      <c r="A65" s="4">
        <v>55</v>
      </c>
      <c r="B65" s="116">
        <v>170101170089</v>
      </c>
      <c r="C65" s="146">
        <v>35</v>
      </c>
      <c r="D65" s="10"/>
      <c r="E65" s="146">
        <v>28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3" ht="14.25">
      <c r="A66" s="4">
        <v>56</v>
      </c>
      <c r="B66" s="116">
        <v>170101170090</v>
      </c>
      <c r="C66" s="146">
        <v>33</v>
      </c>
      <c r="D66" s="10"/>
      <c r="E66" s="146">
        <v>35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4.25">
      <c r="A67" s="4">
        <v>57</v>
      </c>
      <c r="B67" s="116">
        <v>170101170091</v>
      </c>
      <c r="C67" s="146">
        <v>37</v>
      </c>
      <c r="D67" s="10"/>
      <c r="E67" s="146">
        <v>31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4.25">
      <c r="A68" s="4">
        <v>58</v>
      </c>
      <c r="B68" s="116">
        <v>170101170092</v>
      </c>
      <c r="C68" s="146">
        <v>42</v>
      </c>
      <c r="D68" s="10"/>
      <c r="E68" s="146">
        <v>32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4.25">
      <c r="A69" s="4">
        <v>59</v>
      </c>
      <c r="B69" s="116">
        <v>170101170094</v>
      </c>
      <c r="C69" s="146">
        <v>36</v>
      </c>
      <c r="D69" s="10"/>
      <c r="E69" s="146">
        <v>39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ht="14.25">
      <c r="A70" s="4">
        <v>60</v>
      </c>
      <c r="B70" s="116">
        <v>170101170096</v>
      </c>
      <c r="C70" s="146">
        <v>36</v>
      </c>
      <c r="D70" s="10"/>
      <c r="E70" s="146">
        <v>32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4.25">
      <c r="A71" s="4">
        <v>61</v>
      </c>
      <c r="B71" s="116">
        <v>170101170098</v>
      </c>
      <c r="C71" s="146">
        <v>35</v>
      </c>
      <c r="D71" s="10"/>
      <c r="E71" s="146">
        <v>28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4.25">
      <c r="A72" s="4">
        <v>62</v>
      </c>
      <c r="B72" s="116">
        <v>170101170099</v>
      </c>
      <c r="C72" s="146">
        <v>46</v>
      </c>
      <c r="D72" s="10"/>
      <c r="E72" s="146">
        <v>30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4.25">
      <c r="A73" s="4">
        <v>63</v>
      </c>
      <c r="B73" s="116">
        <v>170101170100</v>
      </c>
      <c r="C73" s="146">
        <v>38</v>
      </c>
      <c r="D73" s="10"/>
      <c r="E73" s="146">
        <v>26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4.25">
      <c r="A74" s="4">
        <v>64</v>
      </c>
      <c r="B74" s="116">
        <v>170101170101</v>
      </c>
      <c r="C74" s="146">
        <v>48</v>
      </c>
      <c r="D74" s="10"/>
      <c r="E74" s="146">
        <v>34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4.25">
      <c r="A75" s="4">
        <v>65</v>
      </c>
      <c r="B75" s="116">
        <v>170101170102</v>
      </c>
      <c r="C75" s="146">
        <v>35</v>
      </c>
      <c r="D75" s="10"/>
      <c r="E75" s="146">
        <v>29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4.25">
      <c r="A76" s="4">
        <v>66</v>
      </c>
      <c r="B76" s="116">
        <v>170101170103</v>
      </c>
      <c r="C76" s="146">
        <v>31</v>
      </c>
      <c r="D76" s="10"/>
      <c r="E76" s="146">
        <v>25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4.25">
      <c r="A77" s="4">
        <v>67</v>
      </c>
      <c r="B77" s="116">
        <v>170101170104</v>
      </c>
      <c r="C77" s="146">
        <v>39</v>
      </c>
      <c r="D77" s="10"/>
      <c r="E77" s="146">
        <v>37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4.25">
      <c r="A78" s="4">
        <v>68</v>
      </c>
      <c r="B78" s="116">
        <v>170101170105</v>
      </c>
      <c r="C78" s="146">
        <v>48</v>
      </c>
      <c r="D78" s="10"/>
      <c r="E78" s="146">
        <v>39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4.25">
      <c r="A79" s="4">
        <v>69</v>
      </c>
      <c r="B79" s="116">
        <v>170101170108</v>
      </c>
      <c r="C79" s="146">
        <v>46</v>
      </c>
      <c r="D79" s="10"/>
      <c r="E79" s="146">
        <v>35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">
        <v>70</v>
      </c>
      <c r="B80" s="116">
        <v>170101171109</v>
      </c>
      <c r="C80" s="146">
        <v>36</v>
      </c>
      <c r="D80" s="15"/>
      <c r="E80" s="152">
        <v>33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X102"/>
  <sheetViews>
    <sheetView zoomScale="66" zoomScaleNormal="66" zoomScalePageLayoutView="0" workbookViewId="0" topLeftCell="F5">
      <selection activeCell="H15" sqref="H15:V15"/>
    </sheetView>
  </sheetViews>
  <sheetFormatPr defaultColWidth="5.8515625" defaultRowHeight="15"/>
  <cols>
    <col min="1" max="1" width="8.851562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186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53" t="s">
        <v>187</v>
      </c>
      <c r="B4" s="153"/>
      <c r="C4" s="153"/>
      <c r="D4" s="153"/>
      <c r="E4" s="15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41" t="s">
        <v>188</v>
      </c>
      <c r="B5" s="142"/>
      <c r="C5" s="142"/>
      <c r="D5" s="142"/>
      <c r="E5" s="143"/>
      <c r="F5" s="93"/>
      <c r="G5" s="41" t="s">
        <v>32</v>
      </c>
      <c r="H5" s="63">
        <f>D12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87.14285714285714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AVERAGE(L11:L155:H6)</f>
        <v>0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24.75" customHeight="1">
      <c r="A11" s="4">
        <v>1</v>
      </c>
      <c r="B11" s="116">
        <v>170101170007</v>
      </c>
      <c r="C11" s="146">
        <v>36</v>
      </c>
      <c r="D11" s="10">
        <f>COUNTIF(C11:C80,"&gt;="&amp;D10)</f>
        <v>70</v>
      </c>
      <c r="E11" s="146">
        <v>24</v>
      </c>
      <c r="F11" s="31">
        <f>COUNTIF(E11:E80,"&gt;="&amp;F10)</f>
        <v>61</v>
      </c>
      <c r="G11" s="25" t="s">
        <v>6</v>
      </c>
      <c r="H11" s="41">
        <v>1</v>
      </c>
      <c r="I11" s="41">
        <v>1</v>
      </c>
      <c r="J11" s="42">
        <v>1</v>
      </c>
      <c r="K11" s="42"/>
      <c r="L11" s="42"/>
      <c r="M11" s="42">
        <v>1</v>
      </c>
      <c r="N11" s="42"/>
      <c r="O11" s="42">
        <v>1</v>
      </c>
      <c r="P11" s="42">
        <v>1</v>
      </c>
      <c r="Q11" s="42">
        <v>2</v>
      </c>
      <c r="R11" s="42"/>
      <c r="S11" s="42">
        <v>3</v>
      </c>
      <c r="T11" s="42">
        <v>1</v>
      </c>
      <c r="U11" s="42"/>
      <c r="V11" s="42">
        <v>1</v>
      </c>
      <c r="W11" s="148"/>
    </row>
    <row r="12" spans="1:23" ht="24.75" customHeight="1">
      <c r="A12" s="4">
        <v>2</v>
      </c>
      <c r="B12" s="116">
        <v>170101170011</v>
      </c>
      <c r="C12" s="146">
        <v>36</v>
      </c>
      <c r="D12" s="63">
        <f>(D11/70)*100</f>
        <v>100</v>
      </c>
      <c r="E12" s="146">
        <v>20</v>
      </c>
      <c r="F12" s="149">
        <f>(F11/70)*100</f>
        <v>87.14285714285714</v>
      </c>
      <c r="G12" s="25" t="s">
        <v>7</v>
      </c>
      <c r="H12" s="155">
        <v>2</v>
      </c>
      <c r="I12" s="155">
        <v>1</v>
      </c>
      <c r="J12" s="42">
        <v>2</v>
      </c>
      <c r="K12" s="42"/>
      <c r="L12" s="42"/>
      <c r="M12" s="42">
        <v>2</v>
      </c>
      <c r="N12" s="42"/>
      <c r="O12" s="42">
        <v>1</v>
      </c>
      <c r="P12" s="42">
        <v>1</v>
      </c>
      <c r="Q12" s="42">
        <v>2</v>
      </c>
      <c r="R12" s="42"/>
      <c r="S12" s="42">
        <v>2</v>
      </c>
      <c r="T12" s="42"/>
      <c r="U12" s="42">
        <v>2</v>
      </c>
      <c r="V12" s="42">
        <v>1</v>
      </c>
      <c r="W12" s="150"/>
    </row>
    <row r="13" spans="1:23" ht="24.75" customHeight="1">
      <c r="A13" s="4">
        <v>3</v>
      </c>
      <c r="B13" s="116">
        <v>170101170013</v>
      </c>
      <c r="C13" s="146">
        <v>36</v>
      </c>
      <c r="D13" s="10"/>
      <c r="E13" s="146">
        <v>28</v>
      </c>
      <c r="F13" s="32"/>
      <c r="G13" s="25" t="s">
        <v>9</v>
      </c>
      <c r="H13" s="155">
        <v>2</v>
      </c>
      <c r="I13" s="155">
        <v>1</v>
      </c>
      <c r="J13" s="42">
        <v>1</v>
      </c>
      <c r="K13" s="42"/>
      <c r="L13" s="42"/>
      <c r="M13" s="42">
        <v>2</v>
      </c>
      <c r="N13" s="42"/>
      <c r="O13" s="42">
        <v>1</v>
      </c>
      <c r="P13" s="42">
        <v>2</v>
      </c>
      <c r="Q13" s="42"/>
      <c r="R13" s="42"/>
      <c r="S13" s="42">
        <v>1</v>
      </c>
      <c r="T13" s="42">
        <v>2</v>
      </c>
      <c r="U13" s="42"/>
      <c r="V13" s="42"/>
      <c r="W13" s="148"/>
    </row>
    <row r="14" spans="1:23" ht="35.25" customHeight="1">
      <c r="A14" s="4">
        <v>4</v>
      </c>
      <c r="B14" s="116">
        <v>170101170014</v>
      </c>
      <c r="C14" s="146">
        <v>45</v>
      </c>
      <c r="D14" s="10"/>
      <c r="E14" s="146">
        <v>39</v>
      </c>
      <c r="F14" s="32"/>
      <c r="G14" s="26" t="s">
        <v>45</v>
      </c>
      <c r="H14" s="20">
        <f>AVERAGE(H11:H13)</f>
        <v>1.6666666666666667</v>
      </c>
      <c r="I14" s="20">
        <f>AVERAGE(I11:I13)</f>
        <v>1</v>
      </c>
      <c r="J14" s="20">
        <f aca="true" t="shared" si="0" ref="J14:V14">AVERAGE(J11:J13)</f>
        <v>1.3333333333333333</v>
      </c>
      <c r="K14" s="20"/>
      <c r="L14" s="20"/>
      <c r="M14" s="20">
        <f t="shared" si="0"/>
        <v>1.6666666666666667</v>
      </c>
      <c r="N14" s="20"/>
      <c r="O14" s="20">
        <f>AVERAGE(O11:O13)</f>
        <v>1</v>
      </c>
      <c r="P14" s="20">
        <f>AVERAGE(P11:P13)</f>
        <v>1.3333333333333333</v>
      </c>
      <c r="Q14" s="20">
        <f t="shared" si="0"/>
        <v>2</v>
      </c>
      <c r="R14" s="20"/>
      <c r="S14" s="20">
        <f t="shared" si="0"/>
        <v>2</v>
      </c>
      <c r="T14" s="20">
        <f t="shared" si="0"/>
        <v>1.5</v>
      </c>
      <c r="U14" s="20">
        <f t="shared" si="0"/>
        <v>2</v>
      </c>
      <c r="V14" s="20">
        <f t="shared" si="0"/>
        <v>1</v>
      </c>
      <c r="W14" s="21"/>
    </row>
    <row r="15" spans="1:23" ht="37.5" customHeight="1">
      <c r="A15" s="4">
        <v>5</v>
      </c>
      <c r="B15" s="116">
        <v>170101170015</v>
      </c>
      <c r="C15" s="146">
        <v>47</v>
      </c>
      <c r="D15" s="10"/>
      <c r="E15" s="146">
        <v>41</v>
      </c>
      <c r="F15" s="32"/>
      <c r="G15" s="51" t="s">
        <v>47</v>
      </c>
      <c r="H15" s="151">
        <f>($H7*H14)/100</f>
        <v>1.5595238095238095</v>
      </c>
      <c r="I15" s="151">
        <f aca="true" t="shared" si="1" ref="I15:V15">($H7*I14)/100</f>
        <v>0.9357142857142857</v>
      </c>
      <c r="J15" s="151">
        <f t="shared" si="1"/>
        <v>1.2476190476190476</v>
      </c>
      <c r="K15" s="151"/>
      <c r="L15" s="151"/>
      <c r="M15" s="151">
        <f t="shared" si="1"/>
        <v>1.5595238095238095</v>
      </c>
      <c r="N15" s="151"/>
      <c r="O15" s="151">
        <f t="shared" si="1"/>
        <v>0.9357142857142857</v>
      </c>
      <c r="P15" s="151">
        <f t="shared" si="1"/>
        <v>1.2476190476190476</v>
      </c>
      <c r="Q15" s="151">
        <f t="shared" si="1"/>
        <v>1.8714285714285714</v>
      </c>
      <c r="R15" s="151"/>
      <c r="S15" s="151">
        <f t="shared" si="1"/>
        <v>1.8714285714285714</v>
      </c>
      <c r="T15" s="151">
        <f t="shared" si="1"/>
        <v>1.4035714285714287</v>
      </c>
      <c r="U15" s="151">
        <f t="shared" si="1"/>
        <v>1.8714285714285714</v>
      </c>
      <c r="V15" s="151">
        <f t="shared" si="1"/>
        <v>0.9357142857142857</v>
      </c>
      <c r="W15" s="21"/>
    </row>
    <row r="16" spans="1:22" ht="24.75" customHeight="1">
      <c r="A16" s="4">
        <v>6</v>
      </c>
      <c r="B16" s="116">
        <v>170101170016</v>
      </c>
      <c r="C16" s="146">
        <v>39</v>
      </c>
      <c r="D16" s="10"/>
      <c r="E16" s="146">
        <v>29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16">
        <v>170101170019</v>
      </c>
      <c r="C17" s="146">
        <v>41</v>
      </c>
      <c r="D17" s="10"/>
      <c r="E17" s="146">
        <v>40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16">
        <v>170101170020</v>
      </c>
      <c r="C18" s="146">
        <v>45</v>
      </c>
      <c r="D18" s="10"/>
      <c r="E18" s="146">
        <v>40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16">
        <v>170101170023</v>
      </c>
      <c r="C19" s="146">
        <v>42</v>
      </c>
      <c r="D19" s="10"/>
      <c r="E19" s="146">
        <v>34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16">
        <v>170101170024</v>
      </c>
      <c r="C20" s="146">
        <v>42</v>
      </c>
      <c r="D20" s="10"/>
      <c r="E20" s="146">
        <v>34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16">
        <v>170101170025</v>
      </c>
      <c r="C21" s="146">
        <v>44</v>
      </c>
      <c r="D21" s="10"/>
      <c r="E21" s="146">
        <v>43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16">
        <v>170101170027</v>
      </c>
      <c r="C22" s="146">
        <v>41</v>
      </c>
      <c r="D22" s="10"/>
      <c r="E22" s="146">
        <v>24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16">
        <v>170101170029</v>
      </c>
      <c r="C23" s="146">
        <v>40</v>
      </c>
      <c r="D23" s="10"/>
      <c r="E23" s="146">
        <v>25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16">
        <v>170101170030</v>
      </c>
      <c r="C24" s="146">
        <v>36</v>
      </c>
      <c r="D24" s="10"/>
      <c r="E24" s="146">
        <v>29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16">
        <v>170101170031</v>
      </c>
      <c r="C25" s="146">
        <v>40</v>
      </c>
      <c r="D25" s="15"/>
      <c r="E25" s="152">
        <v>39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16">
        <v>170101170033</v>
      </c>
      <c r="C26" s="146">
        <v>43</v>
      </c>
      <c r="D26" s="10"/>
      <c r="E26" s="146">
        <v>42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16">
        <v>170101170034</v>
      </c>
      <c r="C27" s="146">
        <v>41</v>
      </c>
      <c r="D27" s="10"/>
      <c r="E27" s="146">
        <v>37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16">
        <v>170101170035</v>
      </c>
      <c r="C28" s="146">
        <v>43</v>
      </c>
      <c r="D28" s="10"/>
      <c r="E28" s="146">
        <v>40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16">
        <v>170101170036</v>
      </c>
      <c r="C29" s="146">
        <v>42</v>
      </c>
      <c r="D29" s="10"/>
      <c r="E29" s="146">
        <v>34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16">
        <v>170101170037</v>
      </c>
      <c r="C30" s="146">
        <v>42</v>
      </c>
      <c r="D30" s="10"/>
      <c r="E30" s="146">
        <v>33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16">
        <v>170101170040</v>
      </c>
      <c r="C31" s="146">
        <v>38</v>
      </c>
      <c r="D31" s="10"/>
      <c r="E31" s="146">
        <v>31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16">
        <v>170101170041</v>
      </c>
      <c r="C32" s="146">
        <v>44</v>
      </c>
      <c r="D32" s="10"/>
      <c r="E32" s="146">
        <v>40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16">
        <v>170101170046</v>
      </c>
      <c r="C33" s="146">
        <v>38</v>
      </c>
      <c r="D33" s="10"/>
      <c r="E33" s="146">
        <v>37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16">
        <v>170101170047</v>
      </c>
      <c r="C34" s="146">
        <v>43</v>
      </c>
      <c r="D34" s="10"/>
      <c r="E34" s="146">
        <v>38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16">
        <v>170101170048</v>
      </c>
      <c r="C35" s="146">
        <v>39</v>
      </c>
      <c r="D35" s="10"/>
      <c r="E35" s="146">
        <v>33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16">
        <v>170101170049</v>
      </c>
      <c r="C36" s="146">
        <v>39</v>
      </c>
      <c r="D36" s="10"/>
      <c r="E36" s="146">
        <v>35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16">
        <v>170101170050</v>
      </c>
      <c r="C37" s="146">
        <v>41</v>
      </c>
      <c r="D37" s="10"/>
      <c r="E37" s="146">
        <v>35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16">
        <v>170101170051</v>
      </c>
      <c r="C38" s="146">
        <v>38</v>
      </c>
      <c r="D38" s="10"/>
      <c r="E38" s="146">
        <v>34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16">
        <v>170101170054</v>
      </c>
      <c r="C39" s="146">
        <v>39</v>
      </c>
      <c r="D39" s="10"/>
      <c r="E39" s="146">
        <v>38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16">
        <v>170101170055</v>
      </c>
      <c r="C40" s="146">
        <v>44</v>
      </c>
      <c r="D40" s="10"/>
      <c r="E40" s="146">
        <v>42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16">
        <v>170101170056</v>
      </c>
      <c r="C41" s="146">
        <v>44</v>
      </c>
      <c r="D41" s="10"/>
      <c r="E41" s="146">
        <v>42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16">
        <v>170101170057</v>
      </c>
      <c r="C42" s="146">
        <v>45</v>
      </c>
      <c r="D42" s="10"/>
      <c r="E42" s="146">
        <v>39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16">
        <v>170101170058</v>
      </c>
      <c r="C43" s="146">
        <v>40</v>
      </c>
      <c r="D43" s="10"/>
      <c r="E43" s="146">
        <v>34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16">
        <v>170101170060</v>
      </c>
      <c r="C44" s="146">
        <v>38</v>
      </c>
      <c r="D44" s="10"/>
      <c r="E44" s="146">
        <v>22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16">
        <v>170101170061</v>
      </c>
      <c r="C45" s="146">
        <v>36</v>
      </c>
      <c r="D45" s="10"/>
      <c r="E45" s="146">
        <v>18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16">
        <v>170101170063</v>
      </c>
      <c r="C46" s="146">
        <v>45</v>
      </c>
      <c r="D46" s="10"/>
      <c r="E46" s="146">
        <v>36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16">
        <v>170101170064</v>
      </c>
      <c r="C47" s="146">
        <v>38</v>
      </c>
      <c r="D47" s="10"/>
      <c r="E47" s="146">
        <v>25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16">
        <v>170101170066</v>
      </c>
      <c r="C48" s="146">
        <v>38</v>
      </c>
      <c r="D48" s="10"/>
      <c r="E48" s="146">
        <v>33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16">
        <v>170101170067</v>
      </c>
      <c r="C49" s="146">
        <v>46</v>
      </c>
      <c r="D49" s="10"/>
      <c r="E49" s="146">
        <v>38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16">
        <v>170101170068</v>
      </c>
      <c r="C50" s="146">
        <v>39</v>
      </c>
      <c r="D50" s="10"/>
      <c r="E50" s="146">
        <v>40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16">
        <v>170101170069</v>
      </c>
      <c r="C51" s="146">
        <v>39</v>
      </c>
      <c r="D51" s="10"/>
      <c r="E51" s="146">
        <v>32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16">
        <v>170101170071</v>
      </c>
      <c r="C52" s="146">
        <v>42</v>
      </c>
      <c r="D52" s="15"/>
      <c r="E52" s="152">
        <v>36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16">
        <v>170101170072</v>
      </c>
      <c r="C53" s="146">
        <v>42</v>
      </c>
      <c r="D53" s="15"/>
      <c r="E53" s="152">
        <v>38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16">
        <v>170101170073</v>
      </c>
      <c r="C54" s="146">
        <v>42</v>
      </c>
      <c r="D54" s="10"/>
      <c r="E54" s="146">
        <v>35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16">
        <v>170101170074</v>
      </c>
      <c r="C55" s="146">
        <v>43</v>
      </c>
      <c r="D55" s="10"/>
      <c r="E55" s="146">
        <v>36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16">
        <v>170101170076</v>
      </c>
      <c r="C56" s="146">
        <v>45</v>
      </c>
      <c r="D56" s="10"/>
      <c r="E56" s="146">
        <v>45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16">
        <v>170101170079</v>
      </c>
      <c r="C57" s="146">
        <v>42</v>
      </c>
      <c r="D57" s="10"/>
      <c r="E57" s="146">
        <v>30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16">
        <v>170101170080</v>
      </c>
      <c r="C58" s="146">
        <v>40</v>
      </c>
      <c r="D58" s="10"/>
      <c r="E58" s="146">
        <v>42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16">
        <v>170101170081</v>
      </c>
      <c r="C59" s="146">
        <v>44</v>
      </c>
      <c r="D59" s="10"/>
      <c r="E59" s="146">
        <v>41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16">
        <v>170101170082</v>
      </c>
      <c r="C60" s="146">
        <v>39</v>
      </c>
      <c r="D60" s="10"/>
      <c r="E60" s="146">
        <v>31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16">
        <v>170101170083</v>
      </c>
      <c r="C61" s="146">
        <v>37</v>
      </c>
      <c r="D61" s="10"/>
      <c r="E61" s="146">
        <v>34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16">
        <v>170101170084</v>
      </c>
      <c r="C62" s="146">
        <v>43</v>
      </c>
      <c r="D62" s="10"/>
      <c r="E62" s="146">
        <v>42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16">
        <v>170101170085</v>
      </c>
      <c r="C63" s="146">
        <v>39</v>
      </c>
      <c r="D63" s="10"/>
      <c r="E63" s="146">
        <v>34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16">
        <v>170101170088</v>
      </c>
      <c r="C64" s="146">
        <v>39</v>
      </c>
      <c r="D64" s="10"/>
      <c r="E64" s="146">
        <v>41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16">
        <v>170101170089</v>
      </c>
      <c r="C65" s="146">
        <v>39</v>
      </c>
      <c r="D65" s="10"/>
      <c r="E65" s="146">
        <v>29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16">
        <v>170101170090</v>
      </c>
      <c r="C66" s="146">
        <v>41</v>
      </c>
      <c r="D66" s="10"/>
      <c r="E66" s="146">
        <v>41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16">
        <v>170101170091</v>
      </c>
      <c r="C67" s="146">
        <v>39</v>
      </c>
      <c r="D67" s="10"/>
      <c r="E67" s="146">
        <v>34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16">
        <v>170101170092</v>
      </c>
      <c r="C68" s="146">
        <v>43</v>
      </c>
      <c r="D68" s="10"/>
      <c r="E68" s="146">
        <v>37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16">
        <v>170101170094</v>
      </c>
      <c r="C69" s="146">
        <v>42</v>
      </c>
      <c r="D69" s="10"/>
      <c r="E69" s="146">
        <v>39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16">
        <v>170101170096</v>
      </c>
      <c r="C70" s="146">
        <v>38</v>
      </c>
      <c r="D70" s="10"/>
      <c r="E70" s="146">
        <v>32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16">
        <v>170101170098</v>
      </c>
      <c r="C71" s="146">
        <v>38</v>
      </c>
      <c r="D71" s="10"/>
      <c r="E71" s="146">
        <v>30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16">
        <v>170101170099</v>
      </c>
      <c r="C72" s="146">
        <v>46</v>
      </c>
      <c r="D72" s="10"/>
      <c r="E72" s="146">
        <v>32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16">
        <v>170101170100</v>
      </c>
      <c r="C73" s="146">
        <v>38</v>
      </c>
      <c r="D73" s="10"/>
      <c r="E73" s="146">
        <v>29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16">
        <v>170101170101</v>
      </c>
      <c r="C74" s="146">
        <v>43</v>
      </c>
      <c r="D74" s="10"/>
      <c r="E74" s="146">
        <v>39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16">
        <v>170101170102</v>
      </c>
      <c r="C75" s="146">
        <v>35</v>
      </c>
      <c r="D75" s="10"/>
      <c r="E75" s="146">
        <v>27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16">
        <v>170101170103</v>
      </c>
      <c r="C76" s="146">
        <v>35</v>
      </c>
      <c r="D76" s="10"/>
      <c r="E76" s="146">
        <v>16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16">
        <v>170101170104</v>
      </c>
      <c r="C77" s="146">
        <v>43</v>
      </c>
      <c r="D77" s="10"/>
      <c r="E77" s="146">
        <v>34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16">
        <v>170101170105</v>
      </c>
      <c r="C78" s="146">
        <v>46</v>
      </c>
      <c r="D78" s="10"/>
      <c r="E78" s="146">
        <v>44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16">
        <v>170101170108</v>
      </c>
      <c r="C79" s="146">
        <v>46</v>
      </c>
      <c r="D79" s="10"/>
      <c r="E79" s="146">
        <v>41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16">
        <v>170101171109</v>
      </c>
      <c r="C80" s="146">
        <v>35</v>
      </c>
      <c r="D80" s="15"/>
      <c r="E80" s="152">
        <v>31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14.25">
      <c r="A81" s="11"/>
      <c r="B81" s="11"/>
      <c r="C81" s="11"/>
      <c r="D81" s="11"/>
      <c r="E81" s="11"/>
      <c r="F81" s="11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3" s="3" customFormat="1" ht="15">
      <c r="A82" s="11"/>
      <c r="B82" s="11"/>
      <c r="C82" s="19"/>
      <c r="D82" s="19"/>
      <c r="E82" s="19"/>
      <c r="F82" s="19"/>
      <c r="G82" s="11"/>
      <c r="H82"/>
      <c r="I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>
      <c r="A83" s="11"/>
      <c r="B83" s="11"/>
      <c r="C83" s="11"/>
      <c r="D83" s="11"/>
      <c r="E83" s="11"/>
      <c r="F83" s="11"/>
      <c r="G83" s="11"/>
      <c r="H83"/>
      <c r="I83"/>
      <c r="W83" s="3"/>
    </row>
    <row r="84" spans="1:22" ht="15">
      <c r="A84" s="11"/>
      <c r="B84" s="11"/>
      <c r="C84" s="18"/>
      <c r="D84" s="18"/>
      <c r="E84" s="18"/>
      <c r="F84" s="18"/>
      <c r="G84" s="11"/>
      <c r="H84"/>
      <c r="I8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9" ht="14.25">
      <c r="A85" s="11"/>
      <c r="B85" s="11"/>
      <c r="C85" s="11"/>
      <c r="D85" s="11"/>
      <c r="E85" s="11"/>
      <c r="F85" s="11"/>
      <c r="G85" s="11"/>
      <c r="H85"/>
      <c r="I85"/>
    </row>
    <row r="86" spans="1:9" ht="14.25">
      <c r="A86" s="11"/>
      <c r="B86" s="11"/>
      <c r="C86" s="11"/>
      <c r="D86" s="11"/>
      <c r="E86" s="11"/>
      <c r="F86" s="11"/>
      <c r="G86" s="11"/>
      <c r="H86"/>
      <c r="I86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23" s="3" customFormat="1" ht="15">
      <c r="A89" s="11"/>
      <c r="B89" s="11"/>
      <c r="C89" s="11"/>
      <c r="D89" s="11"/>
      <c r="E89" s="11"/>
      <c r="F89" s="11"/>
      <c r="G89" s="11"/>
      <c r="H89"/>
      <c r="I8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>
      <c r="A90" s="11"/>
      <c r="B90" s="11"/>
      <c r="C90" s="11"/>
      <c r="D90" s="11"/>
      <c r="E90" s="11"/>
      <c r="F90" s="11"/>
      <c r="G90" s="11"/>
      <c r="H90"/>
      <c r="I90"/>
      <c r="W90" s="3"/>
    </row>
    <row r="91" spans="1:22" ht="15">
      <c r="A91" s="11"/>
      <c r="B91" s="11"/>
      <c r="C91" s="11"/>
      <c r="D91" s="11"/>
      <c r="E91" s="11"/>
      <c r="F91" s="11"/>
      <c r="G91" s="11"/>
      <c r="H91"/>
      <c r="I9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9" ht="14.25">
      <c r="A93" s="11"/>
      <c r="B93" s="11"/>
      <c r="C93" s="11"/>
      <c r="D93" s="11"/>
      <c r="E93" s="11"/>
      <c r="F93" s="11"/>
      <c r="G93" s="11"/>
      <c r="H93"/>
      <c r="I9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23" s="3" customFormat="1" ht="15">
      <c r="A97" s="11"/>
      <c r="B97" s="11"/>
      <c r="C97" s="11"/>
      <c r="D97" s="11"/>
      <c r="E97" s="11"/>
      <c r="F97" s="11"/>
      <c r="G97" s="11"/>
      <c r="H97"/>
      <c r="I9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>
      <c r="A98" s="11"/>
      <c r="B98" s="11"/>
      <c r="C98" s="11"/>
      <c r="D98" s="11"/>
      <c r="E98" s="11"/>
      <c r="F98" s="11"/>
      <c r="G98" s="11"/>
      <c r="H98"/>
      <c r="I98"/>
      <c r="W98" s="3"/>
    </row>
    <row r="99" spans="1:22" ht="15">
      <c r="A99" s="11"/>
      <c r="B99" s="11"/>
      <c r="C99" s="11"/>
      <c r="D99" s="11"/>
      <c r="E99" s="11"/>
      <c r="F99" s="11"/>
      <c r="G99" s="11"/>
      <c r="H99"/>
      <c r="I9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7:9" ht="14.25">
      <c r="G101" s="11"/>
      <c r="H101"/>
      <c r="I101"/>
    </row>
    <row r="102" spans="8:9" ht="14.25">
      <c r="H102"/>
      <c r="I102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104"/>
  <sheetViews>
    <sheetView zoomScale="62" zoomScaleNormal="62" zoomScalePageLayoutView="0" workbookViewId="0" topLeftCell="D4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189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190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07" t="s">
        <v>191</v>
      </c>
      <c r="B5" s="107" t="s">
        <v>192</v>
      </c>
      <c r="C5" s="107"/>
      <c r="D5" s="107"/>
      <c r="E5" s="107"/>
      <c r="F5" s="93"/>
      <c r="G5" s="41" t="s">
        <v>32</v>
      </c>
      <c r="H5" s="63">
        <f>(67/69)*100</f>
        <v>97.10144927536231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(37/69)*100</f>
        <v>53.62318840579711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75.36231884057972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41.111111111111114</v>
      </c>
      <c r="D11" s="10">
        <f>COUNTIF(C11:C82,"&gt;="&amp;D10)</f>
        <v>67</v>
      </c>
      <c r="E11" s="10">
        <v>26.363636363636363</v>
      </c>
      <c r="F11" s="31">
        <f>COUNTIF(E11:E82,"&gt;="&amp;F10)</f>
        <v>37</v>
      </c>
      <c r="G11" s="25" t="s">
        <v>6</v>
      </c>
      <c r="H11" s="41">
        <v>1</v>
      </c>
      <c r="I11" s="41">
        <v>2</v>
      </c>
      <c r="J11" s="157">
        <v>1</v>
      </c>
      <c r="K11" s="157"/>
      <c r="L11" s="157">
        <v>3</v>
      </c>
      <c r="M11" s="157">
        <v>2</v>
      </c>
      <c r="N11" s="157">
        <v>2</v>
      </c>
      <c r="O11" s="157">
        <v>3</v>
      </c>
      <c r="P11" s="157"/>
      <c r="Q11" s="157"/>
      <c r="R11" s="157"/>
      <c r="S11" s="157">
        <v>1</v>
      </c>
      <c r="T11" s="157">
        <v>1</v>
      </c>
      <c r="U11" s="157">
        <v>2</v>
      </c>
      <c r="V11" s="157">
        <v>1</v>
      </c>
      <c r="W11" s="21"/>
    </row>
    <row r="12" spans="1:23" ht="24.75" customHeight="1">
      <c r="A12" s="4">
        <v>2</v>
      </c>
      <c r="B12" s="14">
        <v>170101170011</v>
      </c>
      <c r="C12" s="10">
        <v>26.666666666666668</v>
      </c>
      <c r="D12" s="63">
        <f>(67/69)*100</f>
        <v>97.10144927536231</v>
      </c>
      <c r="E12" s="10">
        <v>25.454545454545453</v>
      </c>
      <c r="F12" s="64">
        <f>(37/69)*100</f>
        <v>53.62318840579711</v>
      </c>
      <c r="G12" s="25" t="s">
        <v>7</v>
      </c>
      <c r="H12" s="155">
        <v>1</v>
      </c>
      <c r="I12" s="155">
        <v>1</v>
      </c>
      <c r="J12" s="157">
        <v>2</v>
      </c>
      <c r="K12" s="157"/>
      <c r="L12" s="157">
        <v>2</v>
      </c>
      <c r="M12" s="157">
        <v>1</v>
      </c>
      <c r="N12" s="157">
        <v>2</v>
      </c>
      <c r="O12" s="157">
        <v>2</v>
      </c>
      <c r="P12" s="157"/>
      <c r="Q12" s="157"/>
      <c r="R12" s="157"/>
      <c r="S12" s="157">
        <v>2</v>
      </c>
      <c r="T12" s="157">
        <v>1</v>
      </c>
      <c r="U12" s="157">
        <v>2</v>
      </c>
      <c r="V12" s="157">
        <v>2</v>
      </c>
      <c r="W12" s="21"/>
    </row>
    <row r="13" spans="1:23" ht="24.75" customHeight="1">
      <c r="A13" s="4">
        <v>3</v>
      </c>
      <c r="B13" s="14">
        <v>170101170013</v>
      </c>
      <c r="C13" s="10">
        <v>37.77777777777778</v>
      </c>
      <c r="D13" s="10"/>
      <c r="E13" s="10">
        <v>30</v>
      </c>
      <c r="F13" s="32"/>
      <c r="G13" s="25" t="s">
        <v>9</v>
      </c>
      <c r="H13" s="155">
        <v>1</v>
      </c>
      <c r="I13" s="155">
        <v>1</v>
      </c>
      <c r="J13" s="157">
        <v>2</v>
      </c>
      <c r="K13" s="157"/>
      <c r="L13" s="157">
        <v>2</v>
      </c>
      <c r="M13" s="157">
        <v>2</v>
      </c>
      <c r="N13" s="157">
        <v>2</v>
      </c>
      <c r="O13" s="157">
        <v>1</v>
      </c>
      <c r="P13" s="157"/>
      <c r="Q13" s="157"/>
      <c r="R13" s="157"/>
      <c r="S13" s="157">
        <v>2</v>
      </c>
      <c r="T13" s="157">
        <v>2</v>
      </c>
      <c r="U13" s="157">
        <v>1</v>
      </c>
      <c r="V13" s="157">
        <v>2</v>
      </c>
      <c r="W13" s="21"/>
    </row>
    <row r="14" spans="1:23" ht="35.25" customHeight="1">
      <c r="A14" s="4">
        <v>4</v>
      </c>
      <c r="B14" s="14">
        <v>170101170014</v>
      </c>
      <c r="C14" s="10">
        <v>41.111111111111114</v>
      </c>
      <c r="D14" s="10"/>
      <c r="E14" s="10">
        <v>32.72727272727273</v>
      </c>
      <c r="F14" s="32"/>
      <c r="G14" s="26" t="s">
        <v>45</v>
      </c>
      <c r="H14" s="20">
        <f>AVERAGE(H11:H13)</f>
        <v>1</v>
      </c>
      <c r="I14" s="20">
        <f>AVERAGE(I13)</f>
        <v>1</v>
      </c>
      <c r="J14" s="20">
        <f aca="true" t="shared" si="0" ref="J14:V14">AVERAGE(J11:J13)</f>
        <v>1.6666666666666667</v>
      </c>
      <c r="K14" s="20"/>
      <c r="L14" s="20">
        <f t="shared" si="0"/>
        <v>2.3333333333333335</v>
      </c>
      <c r="M14" s="20">
        <f t="shared" si="0"/>
        <v>1.6666666666666667</v>
      </c>
      <c r="N14" s="20">
        <f>AVERAGE(N11:N13)</f>
        <v>2</v>
      </c>
      <c r="O14" s="20">
        <f>AVERAGE(O11:O13)</f>
        <v>2</v>
      </c>
      <c r="P14" s="20"/>
      <c r="Q14" s="20"/>
      <c r="R14" s="20"/>
      <c r="S14" s="20">
        <f t="shared" si="0"/>
        <v>1.6666666666666667</v>
      </c>
      <c r="T14" s="20"/>
      <c r="U14" s="20">
        <f t="shared" si="0"/>
        <v>1.6666666666666667</v>
      </c>
      <c r="V14" s="20">
        <f t="shared" si="0"/>
        <v>1.6666666666666667</v>
      </c>
      <c r="W14" s="21"/>
    </row>
    <row r="15" spans="1:23" ht="37.5" customHeight="1">
      <c r="A15" s="4">
        <v>5</v>
      </c>
      <c r="B15" s="14">
        <v>170101170015</v>
      </c>
      <c r="C15" s="10">
        <v>44.44444444444444</v>
      </c>
      <c r="D15" s="10"/>
      <c r="E15" s="10">
        <v>34.54545454545455</v>
      </c>
      <c r="F15" s="32"/>
      <c r="G15" s="51" t="s">
        <v>47</v>
      </c>
      <c r="H15" s="69">
        <f>(56.25*H14)/100</f>
        <v>0.5625</v>
      </c>
      <c r="I15" s="69">
        <f aca="true" t="shared" si="1" ref="I15:V15">(56.25*I14)/100</f>
        <v>0.5625</v>
      </c>
      <c r="J15" s="69">
        <f t="shared" si="1"/>
        <v>0.9375</v>
      </c>
      <c r="K15" s="69"/>
      <c r="L15" s="69">
        <f t="shared" si="1"/>
        <v>1.3125</v>
      </c>
      <c r="M15" s="69">
        <f t="shared" si="1"/>
        <v>0.9375</v>
      </c>
      <c r="N15" s="69">
        <f>(56.25*N14)/100</f>
        <v>1.125</v>
      </c>
      <c r="O15" s="69">
        <f t="shared" si="1"/>
        <v>1.125</v>
      </c>
      <c r="P15" s="69"/>
      <c r="Q15" s="69"/>
      <c r="R15" s="69"/>
      <c r="S15" s="69">
        <f t="shared" si="1"/>
        <v>0.9375</v>
      </c>
      <c r="T15" s="69"/>
      <c r="U15" s="69">
        <f t="shared" si="1"/>
        <v>0.9375</v>
      </c>
      <c r="V15" s="69">
        <f t="shared" si="1"/>
        <v>0.9375</v>
      </c>
      <c r="W15" s="21"/>
    </row>
    <row r="16" spans="1:22" ht="24.75" customHeight="1">
      <c r="A16" s="4">
        <v>6</v>
      </c>
      <c r="B16" s="14">
        <v>170101170016</v>
      </c>
      <c r="C16" s="10">
        <v>28.88888888888889</v>
      </c>
      <c r="D16" s="10"/>
      <c r="E16" s="10">
        <v>13.636363636363637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45.55555555555556</v>
      </c>
      <c r="D17" s="10"/>
      <c r="E17" s="10">
        <v>27.272727272727273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45.55555555555556</v>
      </c>
      <c r="D18" s="10"/>
      <c r="E18" s="10">
        <v>35.45454545454545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170101170023</v>
      </c>
      <c r="C19" s="10">
        <v>42.22222222222222</v>
      </c>
      <c r="D19" s="10"/>
      <c r="E19" s="10">
        <v>31.818181818181817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170101170024</v>
      </c>
      <c r="C20" s="10">
        <v>26.666666666666668</v>
      </c>
      <c r="D20" s="10"/>
      <c r="E20" s="10">
        <v>15.454545454545455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170101170025</v>
      </c>
      <c r="C21" s="10">
        <v>36.666666666666664</v>
      </c>
      <c r="D21" s="10"/>
      <c r="E21" s="10">
        <v>30.90909090909091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170101170027</v>
      </c>
      <c r="C22" s="10">
        <v>37.77777777777778</v>
      </c>
      <c r="D22" s="10"/>
      <c r="E22" s="10">
        <v>15.454545454545455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170101170029</v>
      </c>
      <c r="C23" s="10">
        <v>34.44444444444444</v>
      </c>
      <c r="D23" s="10"/>
      <c r="E23" s="10">
        <v>24.545454545454547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170101170030</v>
      </c>
      <c r="C24" s="10">
        <v>28.88888888888889</v>
      </c>
      <c r="D24" s="10"/>
      <c r="E24" s="10">
        <v>21.818181818181817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170101170031</v>
      </c>
      <c r="C25" s="10">
        <v>41.111111111111114</v>
      </c>
      <c r="D25" s="15"/>
      <c r="E25" s="10">
        <v>32.72727272727273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170101170033</v>
      </c>
      <c r="C26" s="10">
        <v>43.333333333333336</v>
      </c>
      <c r="D26" s="10"/>
      <c r="E26" s="10">
        <v>28.181818181818183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170101170034</v>
      </c>
      <c r="C27" s="10">
        <v>38.888888888888886</v>
      </c>
      <c r="D27" s="10"/>
      <c r="E27" s="10">
        <v>26.363636363636363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170101170035</v>
      </c>
      <c r="C28" s="10">
        <v>40</v>
      </c>
      <c r="D28" s="10"/>
      <c r="E28" s="10">
        <v>26.363636363636363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170101170036</v>
      </c>
      <c r="C29" s="10">
        <v>38.888888888888886</v>
      </c>
      <c r="D29" s="10"/>
      <c r="E29" s="10">
        <v>28.181818181818183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170101170037</v>
      </c>
      <c r="C30" s="10">
        <v>42.22222222222222</v>
      </c>
      <c r="D30" s="10"/>
      <c r="E30" s="10">
        <v>19.09090909090909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170101170038</v>
      </c>
      <c r="C31" s="10">
        <v>37.77777777777778</v>
      </c>
      <c r="D31" s="10"/>
      <c r="E31" s="10">
        <v>19.09090909090909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170101170040</v>
      </c>
      <c r="C32" s="10">
        <v>42.22222222222222</v>
      </c>
      <c r="D32" s="10"/>
      <c r="E32" s="10">
        <v>30.90909090909091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170101170041</v>
      </c>
      <c r="C33" s="10">
        <v>37.77777777777778</v>
      </c>
      <c r="D33" s="10"/>
      <c r="E33" s="10">
        <v>33.63636363636363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170101170046</v>
      </c>
      <c r="C34" s="10">
        <v>41.111111111111114</v>
      </c>
      <c r="D34" s="10"/>
      <c r="E34" s="10">
        <v>22.727272727272727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170101170047</v>
      </c>
      <c r="C35" s="10">
        <v>36.666666666666664</v>
      </c>
      <c r="D35" s="10"/>
      <c r="E35" s="10">
        <v>21.818181818181817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170101170048</v>
      </c>
      <c r="C36" s="10">
        <v>38.888888888888886</v>
      </c>
      <c r="D36" s="10"/>
      <c r="E36" s="10">
        <v>24.545454545454547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170101170049</v>
      </c>
      <c r="C37" s="10">
        <v>40</v>
      </c>
      <c r="D37" s="10"/>
      <c r="E37" s="10">
        <v>25.454545454545453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170101170050</v>
      </c>
      <c r="C38" s="10">
        <v>38.888888888888886</v>
      </c>
      <c r="D38" s="10"/>
      <c r="E38" s="10">
        <v>21.818181818181817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170101170051</v>
      </c>
      <c r="C39" s="10">
        <v>30</v>
      </c>
      <c r="D39" s="10"/>
      <c r="E39" s="10">
        <v>25.454545454545453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170101170054</v>
      </c>
      <c r="C40" s="10">
        <v>37.77777777777778</v>
      </c>
      <c r="D40" s="10"/>
      <c r="E40" s="10">
        <v>30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170101170055</v>
      </c>
      <c r="C41" s="10">
        <v>41.111111111111114</v>
      </c>
      <c r="D41" s="10"/>
      <c r="E41" s="10">
        <v>30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170101170056</v>
      </c>
      <c r="C42" s="10">
        <v>42.22222222222222</v>
      </c>
      <c r="D42" s="10"/>
      <c r="E42" s="10">
        <v>32.72727272727273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170101170057</v>
      </c>
      <c r="C43" s="10">
        <v>41.111111111111114</v>
      </c>
      <c r="D43" s="10"/>
      <c r="E43" s="10">
        <v>31.818181818181817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170101170058</v>
      </c>
      <c r="C44" s="10">
        <v>41.111111111111114</v>
      </c>
      <c r="D44" s="10"/>
      <c r="E44" s="10">
        <v>32.72727272727273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170101170060</v>
      </c>
      <c r="C45" s="10">
        <v>41.111111111111114</v>
      </c>
      <c r="D45" s="10"/>
      <c r="E45" s="10">
        <v>24.545454545454547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170101170061</v>
      </c>
      <c r="C46" s="10">
        <v>42.22222222222222</v>
      </c>
      <c r="D46" s="10"/>
      <c r="E46" s="10">
        <v>24.545454545454547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170101170063</v>
      </c>
      <c r="C47" s="10">
        <v>46.666666666666664</v>
      </c>
      <c r="D47" s="10"/>
      <c r="E47" s="10">
        <v>29.09090909090909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170101170064</v>
      </c>
      <c r="C48" s="10">
        <v>42.22222222222222</v>
      </c>
      <c r="D48" s="10"/>
      <c r="E48" s="10">
        <v>21.818181818181817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170101170066</v>
      </c>
      <c r="C49" s="10">
        <v>40</v>
      </c>
      <c r="D49" s="10"/>
      <c r="E49" s="10">
        <v>27.272727272727273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170101170067</v>
      </c>
      <c r="C50" s="10">
        <v>45.55555555555556</v>
      </c>
      <c r="D50" s="10"/>
      <c r="E50" s="10">
        <v>29.09090909090909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170101170069</v>
      </c>
      <c r="C51" s="10">
        <v>43.333333333333336</v>
      </c>
      <c r="D51" s="10"/>
      <c r="E51" s="10">
        <v>26.363636363636363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170101170071</v>
      </c>
      <c r="C52" s="10">
        <v>37.77777777777778</v>
      </c>
      <c r="D52" s="15"/>
      <c r="E52" s="10">
        <v>23.636363636363637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170101170072</v>
      </c>
      <c r="C53" s="10">
        <v>41.111111111111114</v>
      </c>
      <c r="D53" s="15"/>
      <c r="E53" s="10">
        <v>35.45454545454545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170101170073</v>
      </c>
      <c r="C54" s="10">
        <v>38.888888888888886</v>
      </c>
      <c r="D54" s="10"/>
      <c r="E54" s="10">
        <v>35.45454545454545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170101170074</v>
      </c>
      <c r="C55" s="10">
        <v>43.333333333333336</v>
      </c>
      <c r="D55" s="10"/>
      <c r="E55" s="10">
        <v>30.90909090909091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170101170076</v>
      </c>
      <c r="C56" s="10">
        <v>45.55555555555556</v>
      </c>
      <c r="D56" s="10"/>
      <c r="E56" s="10">
        <v>38.18181818181818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170101170079</v>
      </c>
      <c r="C57" s="10">
        <v>43.333333333333336</v>
      </c>
      <c r="D57" s="10"/>
      <c r="E57" s="10">
        <v>23.636363636363637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170101170080</v>
      </c>
      <c r="C58" s="10">
        <v>38.888888888888886</v>
      </c>
      <c r="D58" s="10"/>
      <c r="E58" s="10">
        <v>34.54545454545455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170101170081</v>
      </c>
      <c r="C59" s="10">
        <v>43.333333333333336</v>
      </c>
      <c r="D59" s="10"/>
      <c r="E59" s="10">
        <v>27.272727272727273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170101170082</v>
      </c>
      <c r="C60" s="10">
        <v>37.77777777777778</v>
      </c>
      <c r="D60" s="10"/>
      <c r="E60" s="10">
        <v>30.90909090909091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170101170083</v>
      </c>
      <c r="C61" s="10">
        <v>37.77777777777778</v>
      </c>
      <c r="D61" s="10"/>
      <c r="E61" s="10">
        <v>30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170101170084</v>
      </c>
      <c r="C62" s="10">
        <v>37.77777777777778</v>
      </c>
      <c r="D62" s="10"/>
      <c r="E62" s="10">
        <v>30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170101170085</v>
      </c>
      <c r="C63" s="10">
        <v>40</v>
      </c>
      <c r="D63" s="10"/>
      <c r="E63" s="10">
        <v>20.90909090909091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170101170088</v>
      </c>
      <c r="C64" s="10">
        <v>37.77777777777778</v>
      </c>
      <c r="D64" s="10"/>
      <c r="E64" s="10">
        <v>24.545454545454547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170101170089</v>
      </c>
      <c r="C65" s="10">
        <v>35.55555555555556</v>
      </c>
      <c r="D65" s="10"/>
      <c r="E65" s="10">
        <v>29.09090909090909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170101170090</v>
      </c>
      <c r="C66" s="10">
        <v>41.111111111111114</v>
      </c>
      <c r="D66" s="10"/>
      <c r="E66" s="10">
        <v>16.363636363636363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170101170091</v>
      </c>
      <c r="C67" s="10">
        <v>40</v>
      </c>
      <c r="D67" s="10"/>
      <c r="E67" s="10">
        <v>31.818181818181817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170101170092</v>
      </c>
      <c r="C68" s="10">
        <v>43.333333333333336</v>
      </c>
      <c r="D68" s="10"/>
      <c r="E68" s="10">
        <v>29.09090909090909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170101170094</v>
      </c>
      <c r="C69" s="10">
        <v>37.77777777777778</v>
      </c>
      <c r="D69" s="10"/>
      <c r="E69" s="10">
        <v>35.45454545454545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170101170096</v>
      </c>
      <c r="C70" s="10">
        <v>37.77777777777778</v>
      </c>
      <c r="D70" s="10"/>
      <c r="E70" s="10">
        <v>30.90909090909091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170101170098</v>
      </c>
      <c r="C71" s="10">
        <v>35.55555555555556</v>
      </c>
      <c r="D71" s="10"/>
      <c r="E71" s="10">
        <v>34.54545454545455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170101170099</v>
      </c>
      <c r="C72" s="10">
        <v>45.55555555555556</v>
      </c>
      <c r="D72" s="10"/>
      <c r="E72" s="10">
        <v>37.27272727272727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170101170100</v>
      </c>
      <c r="C73" s="10">
        <v>41.111111111111114</v>
      </c>
      <c r="D73" s="10"/>
      <c r="E73" s="10">
        <v>21.818181818181817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170101170101</v>
      </c>
      <c r="C74" s="10">
        <v>41.111111111111114</v>
      </c>
      <c r="D74" s="10"/>
      <c r="E74" s="10">
        <v>27.272727272727273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170101170102</v>
      </c>
      <c r="C75" s="10">
        <v>38.888888888888886</v>
      </c>
      <c r="D75" s="10"/>
      <c r="E75" s="10">
        <v>34.54545454545455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170101170104</v>
      </c>
      <c r="C76" s="10">
        <v>38.888888888888886</v>
      </c>
      <c r="D76" s="10"/>
      <c r="E76" s="10">
        <v>34.54545454545455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170101170105</v>
      </c>
      <c r="C77" s="10">
        <v>40</v>
      </c>
      <c r="D77" s="10"/>
      <c r="E77" s="10">
        <v>31.818181818181817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11">
        <v>68</v>
      </c>
      <c r="B78" s="14">
        <v>170101170108</v>
      </c>
      <c r="C78" s="10">
        <v>40</v>
      </c>
      <c r="D78" s="10"/>
      <c r="E78" s="10">
        <v>34.54545454545455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11">
        <v>69</v>
      </c>
      <c r="B79" s="14">
        <v>170101171109</v>
      </c>
      <c r="C79" s="10">
        <v>38.888888888888886</v>
      </c>
      <c r="D79" s="10"/>
      <c r="E79" s="10">
        <v>15.454545454545455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4.75" customHeight="1">
      <c r="B80" s="14"/>
      <c r="C80" s="15"/>
      <c r="D80" s="15"/>
      <c r="E80" s="15"/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24.75" customHeight="1">
      <c r="B81" s="14"/>
      <c r="C81" s="15"/>
      <c r="D81" s="15"/>
      <c r="E81" s="15"/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24.75" customHeight="1">
      <c r="B82" s="14"/>
      <c r="C82" s="10"/>
      <c r="D82" s="10"/>
      <c r="E82" s="10"/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W79"/>
  <sheetViews>
    <sheetView zoomScale="83" zoomScaleNormal="83" zoomScalePageLayoutView="0" workbookViewId="0" topLeftCell="A4">
      <selection activeCell="Q20" sqref="Q20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158"/>
      <c r="G1" s="159"/>
      <c r="H1" s="159"/>
      <c r="I1" s="159"/>
      <c r="J1" s="159"/>
      <c r="K1" s="159"/>
      <c r="L1" s="159"/>
      <c r="M1" s="159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160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189</v>
      </c>
      <c r="B3" s="123"/>
      <c r="C3" s="123"/>
      <c r="D3" s="123"/>
      <c r="E3" s="123"/>
      <c r="F3" s="160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193</v>
      </c>
      <c r="B4" s="123"/>
      <c r="C4" s="123"/>
      <c r="D4" s="123"/>
      <c r="E4" s="123"/>
      <c r="F4" s="160"/>
      <c r="G4" s="41" t="s">
        <v>39</v>
      </c>
      <c r="H4" s="42"/>
      <c r="I4" s="38"/>
      <c r="J4" s="1"/>
      <c r="K4" s="161" t="s">
        <v>34</v>
      </c>
      <c r="L4" s="161">
        <v>3</v>
      </c>
      <c r="M4" s="1"/>
      <c r="N4" s="162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194</v>
      </c>
      <c r="B5" s="107" t="s">
        <v>192</v>
      </c>
      <c r="C5" s="107"/>
      <c r="D5" s="107"/>
      <c r="E5" s="107"/>
      <c r="F5" s="160"/>
      <c r="G5" s="41" t="s">
        <v>32</v>
      </c>
      <c r="H5" s="63">
        <f>(69/69)*100</f>
        <v>100</v>
      </c>
      <c r="I5" s="38"/>
      <c r="J5" s="1"/>
      <c r="K5" s="163" t="s">
        <v>35</v>
      </c>
      <c r="L5" s="163">
        <v>2</v>
      </c>
      <c r="M5" s="1"/>
      <c r="N5" s="164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(66/69)*100</f>
        <v>95.65217391304348</v>
      </c>
      <c r="I6" s="38"/>
      <c r="J6" s="1"/>
      <c r="K6" s="165" t="s">
        <v>36</v>
      </c>
      <c r="L6" s="165">
        <v>1</v>
      </c>
      <c r="M6" s="1"/>
      <c r="N6" s="166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97.82608695652175</v>
      </c>
      <c r="I7" s="44">
        <v>0.6</v>
      </c>
      <c r="J7" s="1"/>
      <c r="K7" s="167" t="s">
        <v>37</v>
      </c>
      <c r="L7" s="167">
        <v>0</v>
      </c>
      <c r="M7" s="1"/>
      <c r="N7" s="1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69" t="s">
        <v>11</v>
      </c>
      <c r="I10" s="169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14">
        <v>170101170007</v>
      </c>
      <c r="C11" s="10">
        <v>33.333333333333336</v>
      </c>
      <c r="D11" s="10">
        <f>COUNTIF(C11:C82,"&gt;="&amp;D10)</f>
        <v>69</v>
      </c>
      <c r="E11" s="10">
        <v>39.09090909090909</v>
      </c>
      <c r="F11" s="31">
        <f>COUNTIF(E11:E82,"&gt;="&amp;F10)</f>
        <v>66</v>
      </c>
      <c r="G11" s="25" t="s">
        <v>6</v>
      </c>
      <c r="H11" s="50">
        <v>3</v>
      </c>
      <c r="I11" s="41">
        <v>3</v>
      </c>
      <c r="J11" s="38"/>
      <c r="K11" s="38"/>
      <c r="L11" s="38">
        <v>2</v>
      </c>
      <c r="M11" s="38">
        <v>3</v>
      </c>
      <c r="N11" s="38">
        <v>3</v>
      </c>
      <c r="O11" s="38">
        <v>2</v>
      </c>
      <c r="P11" s="38"/>
      <c r="Q11" s="38">
        <v>2</v>
      </c>
      <c r="R11" s="38">
        <v>2</v>
      </c>
      <c r="S11" s="38">
        <v>3</v>
      </c>
      <c r="T11" s="38"/>
      <c r="U11" s="38">
        <v>2</v>
      </c>
      <c r="V11" s="38">
        <v>3</v>
      </c>
      <c r="W11" s="1"/>
    </row>
    <row r="12" spans="1:23" ht="15">
      <c r="A12" s="4">
        <v>2</v>
      </c>
      <c r="B12" s="14">
        <v>170101170011</v>
      </c>
      <c r="C12" s="10">
        <v>38.888888888888886</v>
      </c>
      <c r="D12" s="63">
        <f>(69/69)*100</f>
        <v>100</v>
      </c>
      <c r="E12" s="10">
        <v>38.18181818181818</v>
      </c>
      <c r="F12" s="64">
        <f>(66/69)*100</f>
        <v>95.65217391304348</v>
      </c>
      <c r="G12" s="25" t="s">
        <v>7</v>
      </c>
      <c r="H12" s="20">
        <v>3</v>
      </c>
      <c r="I12" s="155">
        <v>1</v>
      </c>
      <c r="J12" s="38"/>
      <c r="K12" s="38"/>
      <c r="L12" s="38">
        <v>1</v>
      </c>
      <c r="M12" s="38">
        <v>3</v>
      </c>
      <c r="N12" s="38">
        <v>2</v>
      </c>
      <c r="O12" s="38">
        <v>3</v>
      </c>
      <c r="P12" s="38"/>
      <c r="Q12" s="38">
        <v>1</v>
      </c>
      <c r="R12" s="38">
        <v>2</v>
      </c>
      <c r="S12" s="38">
        <v>2</v>
      </c>
      <c r="T12" s="38"/>
      <c r="U12" s="38">
        <v>2</v>
      </c>
      <c r="V12" s="38">
        <v>3</v>
      </c>
      <c r="W12" s="1"/>
    </row>
    <row r="13" spans="1:23" ht="15">
      <c r="A13" s="4">
        <v>3</v>
      </c>
      <c r="B13" s="14">
        <v>170101170013</v>
      </c>
      <c r="C13" s="10">
        <v>43.333333333333336</v>
      </c>
      <c r="D13" s="10"/>
      <c r="E13" s="10">
        <v>39.09090909090909</v>
      </c>
      <c r="F13" s="32"/>
      <c r="G13" s="25" t="s">
        <v>9</v>
      </c>
      <c r="H13" s="20">
        <v>1</v>
      </c>
      <c r="I13" s="155">
        <v>1</v>
      </c>
      <c r="J13" s="38"/>
      <c r="K13" s="38"/>
      <c r="L13" s="38">
        <v>2</v>
      </c>
      <c r="M13" s="38">
        <v>2</v>
      </c>
      <c r="N13" s="38">
        <v>3</v>
      </c>
      <c r="O13" s="38">
        <v>3</v>
      </c>
      <c r="P13" s="38"/>
      <c r="Q13" s="38">
        <v>2</v>
      </c>
      <c r="R13" s="38">
        <v>3</v>
      </c>
      <c r="S13" s="38">
        <v>3</v>
      </c>
      <c r="T13" s="38"/>
      <c r="U13" s="38">
        <v>3</v>
      </c>
      <c r="V13" s="38">
        <v>3</v>
      </c>
      <c r="W13" s="1"/>
    </row>
    <row r="14" spans="1:23" ht="15">
      <c r="A14" s="4">
        <v>4</v>
      </c>
      <c r="B14" s="14">
        <v>170101170014</v>
      </c>
      <c r="C14" s="10">
        <v>48.888888888888886</v>
      </c>
      <c r="D14" s="10"/>
      <c r="E14" s="10">
        <v>40.90909090909091</v>
      </c>
      <c r="F14" s="32"/>
      <c r="G14" s="26" t="s">
        <v>45</v>
      </c>
      <c r="H14" s="20">
        <f>AVERAGE(H11:H13)</f>
        <v>2.3333333333333335</v>
      </c>
      <c r="I14" s="20">
        <f>AVERAGE(I13)</f>
        <v>1</v>
      </c>
      <c r="J14" s="20"/>
      <c r="K14" s="20"/>
      <c r="L14" s="20">
        <f aca="true" t="shared" si="0" ref="J14:V14">AVERAGE(L11:L13)</f>
        <v>1.6666666666666667</v>
      </c>
      <c r="M14" s="20">
        <f t="shared" si="0"/>
        <v>2.6666666666666665</v>
      </c>
      <c r="N14" s="20">
        <f>AVERAGE(N11:N13)</f>
        <v>2.6666666666666665</v>
      </c>
      <c r="O14" s="20">
        <f>AVERAGE(O11:O13)</f>
        <v>2.6666666666666665</v>
      </c>
      <c r="P14" s="20"/>
      <c r="Q14" s="20">
        <f t="shared" si="0"/>
        <v>1.6666666666666667</v>
      </c>
      <c r="R14" s="20">
        <f t="shared" si="0"/>
        <v>2.3333333333333335</v>
      </c>
      <c r="S14" s="20">
        <f t="shared" si="0"/>
        <v>2.6666666666666665</v>
      </c>
      <c r="T14" s="20"/>
      <c r="U14" s="20">
        <f t="shared" si="0"/>
        <v>2.3333333333333335</v>
      </c>
      <c r="V14" s="20">
        <f t="shared" si="0"/>
        <v>3</v>
      </c>
      <c r="W14" s="1"/>
    </row>
    <row r="15" spans="1:23" ht="15">
      <c r="A15" s="4">
        <v>5</v>
      </c>
      <c r="B15" s="14">
        <v>170101170015</v>
      </c>
      <c r="C15" s="10">
        <v>51.111111111111114</v>
      </c>
      <c r="D15" s="10"/>
      <c r="E15" s="10">
        <v>40.90909090909091</v>
      </c>
      <c r="F15" s="32"/>
      <c r="G15" s="51" t="s">
        <v>47</v>
      </c>
      <c r="H15" s="69">
        <f>(56.25*H14)/100</f>
        <v>1.3125</v>
      </c>
      <c r="I15" s="69">
        <f aca="true" t="shared" si="1" ref="I15:V15">(56.25*I14)/100</f>
        <v>0.5625</v>
      </c>
      <c r="J15" s="69"/>
      <c r="K15" s="69"/>
      <c r="L15" s="69">
        <f t="shared" si="1"/>
        <v>0.9375</v>
      </c>
      <c r="M15" s="69">
        <f t="shared" si="1"/>
        <v>1.5</v>
      </c>
      <c r="N15" s="69">
        <f>(56.25*N14)/100</f>
        <v>1.5</v>
      </c>
      <c r="O15" s="69">
        <f t="shared" si="1"/>
        <v>1.5</v>
      </c>
      <c r="P15" s="69"/>
      <c r="Q15" s="69">
        <f t="shared" si="1"/>
        <v>0.9375</v>
      </c>
      <c r="R15" s="69">
        <f t="shared" si="1"/>
        <v>1.3125</v>
      </c>
      <c r="S15" s="69">
        <f t="shared" si="1"/>
        <v>1.5</v>
      </c>
      <c r="T15" s="69"/>
      <c r="U15" s="69">
        <f t="shared" si="1"/>
        <v>1.3125</v>
      </c>
      <c r="V15" s="69">
        <f t="shared" si="1"/>
        <v>1.6875</v>
      </c>
      <c r="W15" s="1"/>
    </row>
    <row r="16" spans="1:23" ht="14.25">
      <c r="A16" s="4">
        <v>6</v>
      </c>
      <c r="B16" s="14">
        <v>170101170016</v>
      </c>
      <c r="C16" s="10">
        <v>46.666666666666664</v>
      </c>
      <c r="D16" s="10"/>
      <c r="E16" s="10">
        <v>36.36363636363637</v>
      </c>
      <c r="F16" s="32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"/>
    </row>
    <row r="17" spans="1:23" ht="14.25">
      <c r="A17" s="4">
        <v>7</v>
      </c>
      <c r="B17" s="14">
        <v>170101170019</v>
      </c>
      <c r="C17" s="10">
        <v>51.111111111111114</v>
      </c>
      <c r="D17" s="10"/>
      <c r="E17" s="10">
        <v>41.81818181818182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14">
        <v>170101170020</v>
      </c>
      <c r="C18" s="10">
        <v>51.111111111111114</v>
      </c>
      <c r="D18" s="10"/>
      <c r="E18" s="10">
        <v>40.90909090909091</v>
      </c>
      <c r="F18" s="112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14">
        <v>170101170023</v>
      </c>
      <c r="C19" s="10">
        <v>44.44444444444444</v>
      </c>
      <c r="D19" s="10"/>
      <c r="E19" s="10">
        <v>40</v>
      </c>
      <c r="F19" s="112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14">
        <v>170101170024</v>
      </c>
      <c r="C20" s="10">
        <v>37.77777777777778</v>
      </c>
      <c r="D20" s="10"/>
      <c r="E20" s="10">
        <v>32.72727272727273</v>
      </c>
      <c r="F20" s="112"/>
      <c r="G20" s="4"/>
      <c r="H20" s="1"/>
      <c r="I20" s="1"/>
      <c r="J20" s="36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0">
        <v>51.111111111111114</v>
      </c>
      <c r="D21" s="10"/>
      <c r="E21" s="10">
        <v>39.09090909090909</v>
      </c>
      <c r="F21" s="112"/>
      <c r="G21" s="4"/>
      <c r="H21" s="172"/>
      <c r="I21" s="173"/>
      <c r="J21" s="173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0">
        <v>38.888888888888886</v>
      </c>
      <c r="D22" s="10"/>
      <c r="E22" s="10">
        <v>27.272727272727273</v>
      </c>
      <c r="F22" s="112"/>
      <c r="G22" s="4"/>
      <c r="H22" s="174"/>
      <c r="I22" s="175"/>
      <c r="J22" s="175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0">
        <v>42.22222222222222</v>
      </c>
      <c r="D23" s="10"/>
      <c r="E23" s="10">
        <v>36.36363636363637</v>
      </c>
      <c r="F23" s="112"/>
      <c r="G23" s="4"/>
      <c r="H23" s="4"/>
      <c r="I23" s="1"/>
      <c r="J23" s="1"/>
      <c r="K23" s="1"/>
      <c r="L23" s="1"/>
      <c r="M23" s="1"/>
      <c r="N23" s="36"/>
      <c r="O23" s="36"/>
      <c r="P23" s="36"/>
      <c r="Q23" s="36"/>
      <c r="R23" s="36"/>
      <c r="S23" s="1"/>
      <c r="T23" s="1"/>
      <c r="U23" s="1"/>
      <c r="V23" s="1"/>
      <c r="W23" s="1"/>
    </row>
    <row r="24" spans="1:23" ht="14.25">
      <c r="A24" s="4">
        <v>14</v>
      </c>
      <c r="B24" s="14">
        <v>170101170030</v>
      </c>
      <c r="C24" s="10">
        <v>40</v>
      </c>
      <c r="D24" s="10"/>
      <c r="E24" s="10">
        <v>36.36363636363637</v>
      </c>
      <c r="F24" s="112"/>
      <c r="G24" s="4"/>
      <c r="H24" s="1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"/>
    </row>
    <row r="25" spans="1:23" ht="15">
      <c r="A25" s="4">
        <v>15</v>
      </c>
      <c r="B25" s="14">
        <v>170101170031</v>
      </c>
      <c r="C25" s="10">
        <v>45.55555555555556</v>
      </c>
      <c r="D25" s="15"/>
      <c r="E25" s="10">
        <v>39.09090909090909</v>
      </c>
      <c r="F25" s="113"/>
      <c r="G25" s="176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"/>
    </row>
    <row r="26" spans="1:23" ht="15">
      <c r="A26" s="4">
        <v>16</v>
      </c>
      <c r="B26" s="14">
        <v>170101170033</v>
      </c>
      <c r="C26" s="10">
        <v>47.77777777777778</v>
      </c>
      <c r="D26" s="10"/>
      <c r="E26" s="10">
        <v>39.09090909090909</v>
      </c>
      <c r="F26" s="112"/>
      <c r="G26" s="176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"/>
    </row>
    <row r="27" spans="1:23" ht="15">
      <c r="A27" s="4">
        <v>17</v>
      </c>
      <c r="B27" s="14">
        <v>170101170034</v>
      </c>
      <c r="C27" s="10">
        <v>40</v>
      </c>
      <c r="D27" s="10"/>
      <c r="E27" s="10">
        <v>36.36363636363637</v>
      </c>
      <c r="F27" s="112"/>
      <c r="G27" s="176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"/>
    </row>
    <row r="28" spans="1:23" ht="15">
      <c r="A28" s="4">
        <v>18</v>
      </c>
      <c r="B28" s="14">
        <v>170101170035</v>
      </c>
      <c r="C28" s="10">
        <v>45.55555555555556</v>
      </c>
      <c r="D28" s="10"/>
      <c r="E28" s="10">
        <v>40</v>
      </c>
      <c r="F28" s="112"/>
      <c r="G28" s="176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"/>
    </row>
    <row r="29" spans="1:23" ht="15">
      <c r="A29" s="4">
        <v>19</v>
      </c>
      <c r="B29" s="14">
        <v>170101170036</v>
      </c>
      <c r="C29" s="10">
        <v>44.44444444444444</v>
      </c>
      <c r="D29" s="10"/>
      <c r="E29" s="10">
        <v>40.90909090909091</v>
      </c>
      <c r="F29" s="112"/>
      <c r="G29" s="176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"/>
    </row>
    <row r="30" spans="1:23" ht="15">
      <c r="A30" s="4">
        <v>20</v>
      </c>
      <c r="B30" s="14">
        <v>170101170037</v>
      </c>
      <c r="C30" s="10">
        <v>45.55555555555556</v>
      </c>
      <c r="D30" s="10"/>
      <c r="E30" s="10">
        <v>38.18181818181818</v>
      </c>
      <c r="F30" s="112"/>
      <c r="G30" s="176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"/>
    </row>
    <row r="31" spans="1:23" ht="15">
      <c r="A31" s="4">
        <v>21</v>
      </c>
      <c r="B31" s="14">
        <v>170101170038</v>
      </c>
      <c r="C31" s="10">
        <v>48.888888888888886</v>
      </c>
      <c r="D31" s="10"/>
      <c r="E31" s="10">
        <v>39.09090909090909</v>
      </c>
      <c r="F31" s="112"/>
      <c r="G31" s="176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"/>
    </row>
    <row r="32" spans="1:23" ht="15">
      <c r="A32" s="4">
        <v>22</v>
      </c>
      <c r="B32" s="14">
        <v>170101170040</v>
      </c>
      <c r="C32" s="10">
        <v>45.55555555555556</v>
      </c>
      <c r="D32" s="10"/>
      <c r="E32" s="10">
        <v>40.90909090909091</v>
      </c>
      <c r="F32" s="112"/>
      <c r="G32" s="176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"/>
    </row>
    <row r="33" spans="1:23" ht="15">
      <c r="A33" s="4">
        <v>23</v>
      </c>
      <c r="B33" s="14">
        <v>170101170041</v>
      </c>
      <c r="C33" s="10">
        <v>51.111111111111114</v>
      </c>
      <c r="D33" s="10"/>
      <c r="E33" s="10">
        <v>38.18181818181818</v>
      </c>
      <c r="F33" s="112"/>
      <c r="G33" s="176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"/>
    </row>
    <row r="34" spans="1:23" ht="15">
      <c r="A34" s="4">
        <v>24</v>
      </c>
      <c r="B34" s="14">
        <v>170101170046</v>
      </c>
      <c r="C34" s="10">
        <v>42.22222222222222</v>
      </c>
      <c r="D34" s="10"/>
      <c r="E34" s="10">
        <v>40.90909090909091</v>
      </c>
      <c r="F34" s="112"/>
      <c r="G34" s="176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</row>
    <row r="35" spans="1:23" ht="14.25">
      <c r="A35" s="4">
        <v>25</v>
      </c>
      <c r="B35" s="14">
        <v>170101170047</v>
      </c>
      <c r="C35" s="10">
        <v>42.22222222222222</v>
      </c>
      <c r="D35" s="10"/>
      <c r="E35" s="10">
        <v>40</v>
      </c>
      <c r="F35" s="112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"/>
    </row>
    <row r="36" spans="1:23" ht="14.25">
      <c r="A36" s="4">
        <v>26</v>
      </c>
      <c r="B36" s="14">
        <v>170101170048</v>
      </c>
      <c r="C36" s="10">
        <v>42.22222222222222</v>
      </c>
      <c r="D36" s="10"/>
      <c r="E36" s="10">
        <v>40</v>
      </c>
      <c r="F36" s="112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14">
        <v>170101170049</v>
      </c>
      <c r="C37" s="10">
        <v>43.333333333333336</v>
      </c>
      <c r="D37" s="10"/>
      <c r="E37" s="10">
        <v>39.09090909090909</v>
      </c>
      <c r="F37" s="112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14">
        <v>170101170050</v>
      </c>
      <c r="C38" s="10">
        <v>44.44444444444444</v>
      </c>
      <c r="D38" s="10"/>
      <c r="E38" s="10">
        <v>35.45454545454545</v>
      </c>
      <c r="F38" s="112"/>
      <c r="G38" s="176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"/>
    </row>
    <row r="39" spans="1:23" ht="15">
      <c r="A39" s="4">
        <v>29</v>
      </c>
      <c r="B39" s="14">
        <v>170101170051</v>
      </c>
      <c r="C39" s="10">
        <v>38.888888888888886</v>
      </c>
      <c r="D39" s="10"/>
      <c r="E39" s="10">
        <v>39.09090909090909</v>
      </c>
      <c r="F39" s="112"/>
      <c r="G39" s="176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"/>
    </row>
    <row r="40" spans="1:23" ht="15">
      <c r="A40" s="4">
        <v>30</v>
      </c>
      <c r="B40" s="14">
        <v>170101170054</v>
      </c>
      <c r="C40" s="10">
        <v>38.888888888888886</v>
      </c>
      <c r="D40" s="10"/>
      <c r="E40" s="10">
        <v>39.09090909090909</v>
      </c>
      <c r="F40" s="112"/>
      <c r="G40" s="176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"/>
    </row>
    <row r="41" spans="1:23" ht="15">
      <c r="A41" s="4">
        <v>31</v>
      </c>
      <c r="B41" s="14">
        <v>170101170055</v>
      </c>
      <c r="C41" s="10">
        <v>52.22222222222222</v>
      </c>
      <c r="D41" s="10"/>
      <c r="E41" s="10">
        <v>40</v>
      </c>
      <c r="F41" s="112"/>
      <c r="G41" s="176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"/>
    </row>
    <row r="42" spans="1:23" ht="15">
      <c r="A42" s="4">
        <v>32</v>
      </c>
      <c r="B42" s="14">
        <v>170101170056</v>
      </c>
      <c r="C42" s="10">
        <v>51.111111111111114</v>
      </c>
      <c r="D42" s="10"/>
      <c r="E42" s="10">
        <v>37.27272727272727</v>
      </c>
      <c r="F42" s="112"/>
      <c r="G42" s="176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"/>
    </row>
    <row r="43" spans="1:23" ht="15">
      <c r="A43" s="4">
        <v>33</v>
      </c>
      <c r="B43" s="14">
        <v>170101170057</v>
      </c>
      <c r="C43" s="10">
        <v>51.111111111111114</v>
      </c>
      <c r="D43" s="10"/>
      <c r="E43" s="10">
        <v>39.09090909090909</v>
      </c>
      <c r="F43" s="112"/>
      <c r="G43" s="176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"/>
    </row>
    <row r="44" spans="1:23" ht="15">
      <c r="A44" s="4">
        <v>34</v>
      </c>
      <c r="B44" s="14">
        <v>170101170058</v>
      </c>
      <c r="C44" s="10">
        <v>40</v>
      </c>
      <c r="D44" s="10"/>
      <c r="E44" s="10">
        <v>40</v>
      </c>
      <c r="F44" s="112"/>
      <c r="G44" s="176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"/>
    </row>
    <row r="45" spans="1:23" ht="15">
      <c r="A45" s="4">
        <v>35</v>
      </c>
      <c r="B45" s="14">
        <v>170101170060</v>
      </c>
      <c r="C45" s="10">
        <v>36.666666666666664</v>
      </c>
      <c r="D45" s="10"/>
      <c r="E45" s="10">
        <v>35.45454545454545</v>
      </c>
      <c r="F45" s="112"/>
      <c r="G45" s="176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"/>
    </row>
    <row r="46" spans="1:23" ht="15">
      <c r="A46" s="4">
        <v>36</v>
      </c>
      <c r="B46" s="14">
        <v>170101170061</v>
      </c>
      <c r="C46" s="10">
        <v>38.888888888888886</v>
      </c>
      <c r="D46" s="10"/>
      <c r="E46" s="10">
        <v>35.45454545454545</v>
      </c>
      <c r="F46" s="112"/>
      <c r="G46" s="176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"/>
    </row>
    <row r="47" spans="1:23" ht="15">
      <c r="A47" s="4">
        <v>37</v>
      </c>
      <c r="B47" s="14">
        <v>170101170063</v>
      </c>
      <c r="C47" s="10">
        <v>50</v>
      </c>
      <c r="D47" s="10"/>
      <c r="E47" s="10">
        <v>40.90909090909091</v>
      </c>
      <c r="F47" s="112"/>
      <c r="G47" s="176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"/>
    </row>
    <row r="48" spans="1:23" ht="15">
      <c r="A48" s="4">
        <v>38</v>
      </c>
      <c r="B48" s="14">
        <v>170101170064</v>
      </c>
      <c r="C48" s="10">
        <v>37.77777777777778</v>
      </c>
      <c r="D48" s="10"/>
      <c r="E48" s="10">
        <v>40</v>
      </c>
      <c r="F48" s="112"/>
      <c r="G48" s="176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"/>
    </row>
    <row r="49" spans="1:23" ht="14.25">
      <c r="A49" s="4">
        <v>39</v>
      </c>
      <c r="B49" s="14">
        <v>170101170066</v>
      </c>
      <c r="C49" s="10">
        <v>42.22222222222222</v>
      </c>
      <c r="D49" s="10"/>
      <c r="E49" s="10">
        <v>39.09090909090909</v>
      </c>
      <c r="F49" s="112"/>
      <c r="G49" s="170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"/>
    </row>
    <row r="50" spans="1:23" ht="14.25">
      <c r="A50" s="4">
        <v>40</v>
      </c>
      <c r="B50" s="14">
        <v>170101170067</v>
      </c>
      <c r="C50" s="10">
        <v>52.22222222222222</v>
      </c>
      <c r="D50" s="10"/>
      <c r="E50" s="10">
        <v>41.81818181818182</v>
      </c>
      <c r="F50" s="112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>
        <v>41</v>
      </c>
      <c r="B51" s="14">
        <v>170101170069</v>
      </c>
      <c r="C51" s="10">
        <v>42.22222222222222</v>
      </c>
      <c r="D51" s="10"/>
      <c r="E51" s="10">
        <v>40.90909090909091</v>
      </c>
      <c r="F51" s="112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4">
        <v>42</v>
      </c>
      <c r="B52" s="14">
        <v>170101170071</v>
      </c>
      <c r="C52" s="10">
        <v>48.888888888888886</v>
      </c>
      <c r="D52" s="15"/>
      <c r="E52" s="10">
        <v>36.36363636363637</v>
      </c>
      <c r="F52" s="113"/>
      <c r="G52" s="176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"/>
    </row>
    <row r="53" spans="1:23" ht="15">
      <c r="A53" s="4">
        <v>43</v>
      </c>
      <c r="B53" s="14">
        <v>170101170072</v>
      </c>
      <c r="C53" s="10">
        <v>46.666666666666664</v>
      </c>
      <c r="D53" s="15"/>
      <c r="E53" s="10">
        <v>40</v>
      </c>
      <c r="F53" s="113"/>
      <c r="G53" s="176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"/>
    </row>
    <row r="54" spans="1:23" ht="15">
      <c r="A54" s="4">
        <v>44</v>
      </c>
      <c r="B54" s="14">
        <v>170101170073</v>
      </c>
      <c r="C54" s="10">
        <v>40</v>
      </c>
      <c r="D54" s="10"/>
      <c r="E54" s="10">
        <v>40</v>
      </c>
      <c r="F54" s="112"/>
      <c r="G54" s="176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"/>
    </row>
    <row r="55" spans="1:23" ht="15">
      <c r="A55" s="4">
        <v>45</v>
      </c>
      <c r="B55" s="14">
        <v>170101170074</v>
      </c>
      <c r="C55" s="10">
        <v>46.666666666666664</v>
      </c>
      <c r="D55" s="10"/>
      <c r="E55" s="10">
        <v>40</v>
      </c>
      <c r="F55" s="112"/>
      <c r="G55" s="176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"/>
    </row>
    <row r="56" spans="1:23" ht="15">
      <c r="A56" s="4">
        <v>46</v>
      </c>
      <c r="B56" s="14">
        <v>170101170076</v>
      </c>
      <c r="C56" s="10">
        <v>52.22222222222222</v>
      </c>
      <c r="D56" s="10"/>
      <c r="E56" s="10">
        <v>37.27272727272727</v>
      </c>
      <c r="F56" s="112"/>
      <c r="G56" s="176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"/>
    </row>
    <row r="57" spans="1:23" ht="15">
      <c r="A57" s="4">
        <v>47</v>
      </c>
      <c r="B57" s="14">
        <v>170101170079</v>
      </c>
      <c r="C57" s="10">
        <v>37.77777777777778</v>
      </c>
      <c r="D57" s="10"/>
      <c r="E57" s="10">
        <v>37.27272727272727</v>
      </c>
      <c r="F57" s="112"/>
      <c r="G57" s="176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"/>
    </row>
    <row r="58" spans="1:23" ht="15">
      <c r="A58" s="4">
        <v>48</v>
      </c>
      <c r="B58" s="14">
        <v>170101170080</v>
      </c>
      <c r="C58" s="10">
        <v>46.666666666666664</v>
      </c>
      <c r="D58" s="10"/>
      <c r="E58" s="10">
        <v>39.09090909090909</v>
      </c>
      <c r="F58" s="112"/>
      <c r="G58" s="176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"/>
    </row>
    <row r="59" spans="1:23" ht="15">
      <c r="A59" s="4">
        <v>49</v>
      </c>
      <c r="B59" s="14">
        <v>170101170081</v>
      </c>
      <c r="C59" s="10">
        <v>46.666666666666664</v>
      </c>
      <c r="D59" s="10"/>
      <c r="E59" s="10">
        <v>40</v>
      </c>
      <c r="F59" s="112"/>
      <c r="G59" s="176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"/>
    </row>
    <row r="60" spans="1:23" ht="15">
      <c r="A60" s="4">
        <v>50</v>
      </c>
      <c r="B60" s="14">
        <v>170101170082</v>
      </c>
      <c r="C60" s="10">
        <v>51.111111111111114</v>
      </c>
      <c r="D60" s="10"/>
      <c r="E60" s="10">
        <v>37.27272727272727</v>
      </c>
      <c r="F60" s="112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"/>
    </row>
    <row r="61" spans="1:23" ht="15">
      <c r="A61" s="4">
        <v>51</v>
      </c>
      <c r="B61" s="14">
        <v>170101170083</v>
      </c>
      <c r="C61" s="10">
        <v>46.666666666666664</v>
      </c>
      <c r="D61" s="10"/>
      <c r="E61" s="10">
        <v>30.90909090909091</v>
      </c>
      <c r="F61" s="112"/>
      <c r="G61" s="176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"/>
    </row>
    <row r="62" spans="1:23" ht="15">
      <c r="A62" s="4">
        <v>52</v>
      </c>
      <c r="B62" s="14">
        <v>170101170084</v>
      </c>
      <c r="C62" s="10">
        <v>51.111111111111114</v>
      </c>
      <c r="D62" s="10"/>
      <c r="E62" s="10">
        <v>40</v>
      </c>
      <c r="F62" s="112"/>
      <c r="G62" s="176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"/>
    </row>
    <row r="63" spans="1:23" ht="14.25">
      <c r="A63" s="4">
        <v>53</v>
      </c>
      <c r="B63" s="14">
        <v>170101170085</v>
      </c>
      <c r="C63" s="10">
        <v>43.333333333333336</v>
      </c>
      <c r="D63" s="10"/>
      <c r="E63" s="10">
        <v>40</v>
      </c>
      <c r="F63" s="112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4">
        <v>170101170088</v>
      </c>
      <c r="C64" s="10">
        <v>40</v>
      </c>
      <c r="D64" s="10"/>
      <c r="E64" s="10">
        <v>40</v>
      </c>
      <c r="F64" s="112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4">
        <v>170101170089</v>
      </c>
      <c r="C65" s="10">
        <v>41.111111111111114</v>
      </c>
      <c r="D65" s="10"/>
      <c r="E65" s="10">
        <v>38.18181818181818</v>
      </c>
      <c r="F65" s="112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>
        <v>56</v>
      </c>
      <c r="B66" s="14">
        <v>170101170090</v>
      </c>
      <c r="C66" s="10">
        <v>44.44444444444444</v>
      </c>
      <c r="D66" s="10"/>
      <c r="E66" s="10">
        <v>40</v>
      </c>
      <c r="F66" s="112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>
        <v>57</v>
      </c>
      <c r="B67" s="14">
        <v>170101170091</v>
      </c>
      <c r="C67" s="10">
        <v>45.55555555555556</v>
      </c>
      <c r="D67" s="10"/>
      <c r="E67" s="10">
        <v>40</v>
      </c>
      <c r="F67" s="112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>
        <v>58</v>
      </c>
      <c r="B68" s="14">
        <v>170101170092</v>
      </c>
      <c r="C68" s="10">
        <v>46.666666666666664</v>
      </c>
      <c r="D68" s="10"/>
      <c r="E68" s="10">
        <v>39.09090909090909</v>
      </c>
      <c r="F68" s="112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4">
        <v>170101170094</v>
      </c>
      <c r="C69" s="10">
        <v>48.888888888888886</v>
      </c>
      <c r="D69" s="10"/>
      <c r="E69" s="10">
        <v>40</v>
      </c>
      <c r="F69" s="112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4">
        <v>170101170096</v>
      </c>
      <c r="C70" s="10">
        <v>46.666666666666664</v>
      </c>
      <c r="D70" s="10"/>
      <c r="E70" s="10">
        <v>23.636363636363637</v>
      </c>
      <c r="F70" s="112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14">
        <v>170101170098</v>
      </c>
      <c r="C71" s="10">
        <v>36.666666666666664</v>
      </c>
      <c r="D71" s="10"/>
      <c r="E71" s="10">
        <v>36.36363636363637</v>
      </c>
      <c r="F71" s="112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14">
        <v>170101170099</v>
      </c>
      <c r="C72" s="10">
        <v>48.888888888888886</v>
      </c>
      <c r="D72" s="10"/>
      <c r="E72" s="10">
        <v>39.09090909090909</v>
      </c>
      <c r="F72" s="112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14">
        <v>170101170100</v>
      </c>
      <c r="C73" s="10">
        <v>36.666666666666664</v>
      </c>
      <c r="D73" s="10"/>
      <c r="E73" s="10">
        <v>26.363636363636363</v>
      </c>
      <c r="F73" s="112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>
        <v>64</v>
      </c>
      <c r="B74" s="14">
        <v>170101170101</v>
      </c>
      <c r="C74" s="10">
        <v>46.666666666666664</v>
      </c>
      <c r="D74" s="10"/>
      <c r="E74" s="10">
        <v>38.18181818181818</v>
      </c>
      <c r="F74" s="112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>
        <v>65</v>
      </c>
      <c r="B75" s="14">
        <v>170101170102</v>
      </c>
      <c r="C75" s="10">
        <v>41.111111111111114</v>
      </c>
      <c r="D75" s="10"/>
      <c r="E75" s="10">
        <v>35.45454545454545</v>
      </c>
      <c r="F75" s="112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4">
        <v>66</v>
      </c>
      <c r="B76" s="14">
        <v>170101170104</v>
      </c>
      <c r="C76" s="10">
        <v>48.888888888888886</v>
      </c>
      <c r="D76" s="10"/>
      <c r="E76" s="10">
        <v>37.27272727272727</v>
      </c>
      <c r="F76" s="112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14">
        <v>170101170105</v>
      </c>
      <c r="C77" s="10">
        <v>44.44444444444444</v>
      </c>
      <c r="D77" s="10"/>
      <c r="E77" s="10">
        <v>40</v>
      </c>
      <c r="F77" s="112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1">
        <v>68</v>
      </c>
      <c r="B78" s="14">
        <v>170101170108</v>
      </c>
      <c r="C78" s="10">
        <v>52.22222222222222</v>
      </c>
      <c r="D78" s="10"/>
      <c r="E78" s="10">
        <v>40.90909090909091</v>
      </c>
      <c r="F78" s="112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11">
        <v>69</v>
      </c>
      <c r="B79" s="14">
        <v>170101171109</v>
      </c>
      <c r="C79" s="10">
        <v>46.666666666666664</v>
      </c>
      <c r="D79" s="10"/>
      <c r="E79" s="10">
        <v>38.18181818181818</v>
      </c>
      <c r="F79" s="112"/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W104"/>
  <sheetViews>
    <sheetView zoomScale="53" zoomScaleNormal="53" zoomScalePageLayoutView="0" workbookViewId="0" topLeftCell="A4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158"/>
      <c r="G1" s="159"/>
      <c r="H1" s="159"/>
      <c r="I1" s="159"/>
      <c r="J1" s="159"/>
      <c r="K1" s="159"/>
      <c r="L1" s="159"/>
      <c r="M1" s="159"/>
    </row>
    <row r="2" spans="1:9" ht="19.5" customHeight="1">
      <c r="A2" s="123" t="s">
        <v>0</v>
      </c>
      <c r="B2" s="123"/>
      <c r="C2" s="123"/>
      <c r="D2" s="123"/>
      <c r="E2" s="123"/>
      <c r="F2" s="160"/>
      <c r="G2" s="41" t="s">
        <v>38</v>
      </c>
      <c r="H2" s="42"/>
      <c r="I2" s="38"/>
    </row>
    <row r="3" spans="1:23" ht="43.5" customHeight="1">
      <c r="A3" s="123" t="s">
        <v>189</v>
      </c>
      <c r="B3" s="123"/>
      <c r="C3" s="123"/>
      <c r="D3" s="123"/>
      <c r="E3" s="123"/>
      <c r="F3" s="160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195</v>
      </c>
      <c r="B4" s="123"/>
      <c r="C4" s="123"/>
      <c r="D4" s="123"/>
      <c r="E4" s="123"/>
      <c r="F4" s="160"/>
      <c r="G4" s="41" t="s">
        <v>39</v>
      </c>
      <c r="H4" s="42"/>
      <c r="I4" s="38"/>
      <c r="K4" s="161" t="s">
        <v>34</v>
      </c>
      <c r="L4" s="161">
        <v>3</v>
      </c>
      <c r="N4" s="162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07" t="s">
        <v>196</v>
      </c>
      <c r="B5" s="107" t="s">
        <v>192</v>
      </c>
      <c r="C5" s="107"/>
      <c r="D5" s="107"/>
      <c r="E5" s="107"/>
      <c r="F5" s="160"/>
      <c r="G5" s="41" t="s">
        <v>32</v>
      </c>
      <c r="H5" s="63">
        <f>(69/69)*100</f>
        <v>100</v>
      </c>
      <c r="I5" s="38"/>
      <c r="K5" s="163" t="s">
        <v>35</v>
      </c>
      <c r="L5" s="163">
        <v>2</v>
      </c>
      <c r="N5" s="164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(60/69)*100</f>
        <v>86.95652173913044</v>
      </c>
      <c r="I6" s="38"/>
      <c r="K6" s="165" t="s">
        <v>36</v>
      </c>
      <c r="L6" s="165">
        <v>1</v>
      </c>
      <c r="N6" s="166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93.47826086956522</v>
      </c>
      <c r="I7" s="44">
        <v>0.6</v>
      </c>
      <c r="K7" s="167" t="s">
        <v>37</v>
      </c>
      <c r="L7" s="167">
        <v>0</v>
      </c>
      <c r="N7" s="1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9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</row>
    <row r="10" spans="2:22" ht="24.75" customHeight="1"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69" t="s">
        <v>11</v>
      </c>
      <c r="I10" s="169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/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</row>
    <row r="11" spans="1:22" ht="24.75" customHeight="1">
      <c r="A11" s="4">
        <v>1</v>
      </c>
      <c r="B11" s="14">
        <v>170101170007</v>
      </c>
      <c r="C11" s="10">
        <v>36.666666666666664</v>
      </c>
      <c r="D11" s="10">
        <f>COUNTIF(C11:C82,"&gt;="&amp;D10)</f>
        <v>69</v>
      </c>
      <c r="E11" s="10">
        <v>36.36363636363637</v>
      </c>
      <c r="F11" s="31">
        <f>COUNTIF(E11:E82,"&gt;="&amp;F10)</f>
        <v>60</v>
      </c>
      <c r="G11" s="25" t="s">
        <v>6</v>
      </c>
      <c r="H11" s="41">
        <v>3</v>
      </c>
      <c r="I11" s="41">
        <v>3</v>
      </c>
      <c r="J11" s="38"/>
      <c r="K11" s="38">
        <v>3</v>
      </c>
      <c r="L11" s="38">
        <v>3</v>
      </c>
      <c r="M11" s="38">
        <v>3</v>
      </c>
      <c r="N11" s="38"/>
      <c r="O11" s="38">
        <v>3</v>
      </c>
      <c r="P11" s="38"/>
      <c r="Q11" s="38">
        <v>3</v>
      </c>
      <c r="R11" s="38">
        <v>3</v>
      </c>
      <c r="S11" s="38">
        <v>3</v>
      </c>
      <c r="T11" s="38"/>
      <c r="U11" s="38">
        <v>3</v>
      </c>
      <c r="V11" s="38">
        <v>3</v>
      </c>
    </row>
    <row r="12" spans="1:22" ht="24.75" customHeight="1">
      <c r="A12" s="4">
        <v>2</v>
      </c>
      <c r="B12" s="14">
        <v>170101170011</v>
      </c>
      <c r="C12" s="10">
        <v>38.888888888888886</v>
      </c>
      <c r="D12" s="63">
        <f>(69/69)*100</f>
        <v>100</v>
      </c>
      <c r="E12" s="10">
        <v>34.54545454545455</v>
      </c>
      <c r="F12" s="64">
        <f>(60/69)*100</f>
        <v>86.95652173913044</v>
      </c>
      <c r="G12" s="25" t="s">
        <v>7</v>
      </c>
      <c r="H12" s="155">
        <v>3</v>
      </c>
      <c r="I12" s="155">
        <v>2</v>
      </c>
      <c r="J12" s="38"/>
      <c r="K12" s="38">
        <v>2</v>
      </c>
      <c r="L12" s="38">
        <v>3</v>
      </c>
      <c r="M12" s="38">
        <v>3</v>
      </c>
      <c r="N12" s="38"/>
      <c r="O12" s="38">
        <v>3</v>
      </c>
      <c r="P12" s="38"/>
      <c r="Q12" s="38">
        <v>3</v>
      </c>
      <c r="R12" s="38">
        <v>2</v>
      </c>
      <c r="S12" s="38">
        <v>2</v>
      </c>
      <c r="T12" s="38"/>
      <c r="U12" s="38">
        <v>2</v>
      </c>
      <c r="V12" s="38">
        <v>3</v>
      </c>
    </row>
    <row r="13" spans="1:22" ht="24.75" customHeight="1">
      <c r="A13" s="4">
        <v>3</v>
      </c>
      <c r="B13" s="14">
        <v>170101170013</v>
      </c>
      <c r="C13" s="10">
        <v>41.111111111111114</v>
      </c>
      <c r="D13" s="10"/>
      <c r="E13" s="10">
        <v>30.90909090909091</v>
      </c>
      <c r="F13" s="32"/>
      <c r="G13" s="25" t="s">
        <v>9</v>
      </c>
      <c r="H13" s="155">
        <v>3</v>
      </c>
      <c r="I13" s="155">
        <v>3</v>
      </c>
      <c r="J13" s="38"/>
      <c r="K13" s="38">
        <v>3</v>
      </c>
      <c r="L13" s="38">
        <v>3</v>
      </c>
      <c r="M13" s="38">
        <v>3</v>
      </c>
      <c r="N13" s="38"/>
      <c r="O13" s="38">
        <v>3</v>
      </c>
      <c r="P13" s="38"/>
      <c r="Q13" s="38">
        <v>2</v>
      </c>
      <c r="R13" s="38">
        <v>3</v>
      </c>
      <c r="S13" s="38">
        <v>3</v>
      </c>
      <c r="T13" s="38"/>
      <c r="U13" s="38">
        <v>3</v>
      </c>
      <c r="V13" s="38">
        <v>3</v>
      </c>
    </row>
    <row r="14" spans="1:22" ht="35.25" customHeight="1">
      <c r="A14" s="4">
        <v>4</v>
      </c>
      <c r="B14" s="14">
        <v>170101170014</v>
      </c>
      <c r="C14" s="10">
        <v>45.55555555555556</v>
      </c>
      <c r="D14" s="10"/>
      <c r="E14" s="10">
        <v>30</v>
      </c>
      <c r="F14" s="32"/>
      <c r="G14" s="26" t="s">
        <v>45</v>
      </c>
      <c r="H14" s="20">
        <f>AVERAGE(H11:H13)</f>
        <v>3</v>
      </c>
      <c r="I14" s="20">
        <f>AVERAGE(I13)</f>
        <v>3</v>
      </c>
      <c r="J14" s="20"/>
      <c r="K14" s="20">
        <f>AVERAGE(K11:K13)</f>
        <v>2.6666666666666665</v>
      </c>
      <c r="L14" s="20">
        <f aca="true" t="shared" si="0" ref="J14:V14">AVERAGE(L11:L13)</f>
        <v>3</v>
      </c>
      <c r="M14" s="20">
        <f t="shared" si="0"/>
        <v>3</v>
      </c>
      <c r="N14" s="20"/>
      <c r="O14" s="20">
        <f>AVERAGE(O11:O13)</f>
        <v>3</v>
      </c>
      <c r="P14" s="20"/>
      <c r="Q14" s="20">
        <f t="shared" si="0"/>
        <v>2.6666666666666665</v>
      </c>
      <c r="R14" s="20">
        <f t="shared" si="0"/>
        <v>2.6666666666666665</v>
      </c>
      <c r="S14" s="20">
        <f t="shared" si="0"/>
        <v>2.6666666666666665</v>
      </c>
      <c r="T14" s="20"/>
      <c r="U14" s="20">
        <f t="shared" si="0"/>
        <v>2.6666666666666665</v>
      </c>
      <c r="V14" s="20">
        <f t="shared" si="0"/>
        <v>3</v>
      </c>
    </row>
    <row r="15" spans="1:22" ht="37.5" customHeight="1">
      <c r="A15" s="4">
        <v>5</v>
      </c>
      <c r="B15" s="14">
        <v>170101170015</v>
      </c>
      <c r="C15" s="10">
        <v>48.888888888888886</v>
      </c>
      <c r="D15" s="10"/>
      <c r="E15" s="10">
        <v>40.90909090909091</v>
      </c>
      <c r="F15" s="32"/>
      <c r="G15" s="51" t="s">
        <v>47</v>
      </c>
      <c r="H15" s="69">
        <f>(56.25*H14)/100</f>
        <v>1.6875</v>
      </c>
      <c r="I15" s="69">
        <f aca="true" t="shared" si="1" ref="I15:V15">(56.25*I14)/100</f>
        <v>1.6875</v>
      </c>
      <c r="J15" s="69"/>
      <c r="K15" s="69">
        <f t="shared" si="1"/>
        <v>1.5</v>
      </c>
      <c r="L15" s="69">
        <f t="shared" si="1"/>
        <v>1.6875</v>
      </c>
      <c r="M15" s="69">
        <f t="shared" si="1"/>
        <v>1.6875</v>
      </c>
      <c r="N15" s="69"/>
      <c r="O15" s="69">
        <f t="shared" si="1"/>
        <v>1.6875</v>
      </c>
      <c r="P15" s="69"/>
      <c r="Q15" s="69">
        <f t="shared" si="1"/>
        <v>1.5</v>
      </c>
      <c r="R15" s="69">
        <f t="shared" si="1"/>
        <v>1.5</v>
      </c>
      <c r="S15" s="69">
        <f t="shared" si="1"/>
        <v>1.5</v>
      </c>
      <c r="T15" s="69"/>
      <c r="U15" s="69">
        <f t="shared" si="1"/>
        <v>1.5</v>
      </c>
      <c r="V15" s="69">
        <f t="shared" si="1"/>
        <v>1.6875</v>
      </c>
    </row>
    <row r="16" spans="1:22" ht="24.75" customHeight="1">
      <c r="A16" s="4">
        <v>6</v>
      </c>
      <c r="B16" s="14">
        <v>170101170016</v>
      </c>
      <c r="C16" s="10">
        <v>38.888888888888886</v>
      </c>
      <c r="D16" s="10"/>
      <c r="E16" s="10">
        <v>22.727272727272727</v>
      </c>
      <c r="F16" s="32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</row>
    <row r="17" spans="1:6" ht="40.5" customHeight="1">
      <c r="A17" s="4">
        <v>7</v>
      </c>
      <c r="B17" s="14">
        <v>170101170019</v>
      </c>
      <c r="C17" s="10">
        <v>45.55555555555556</v>
      </c>
      <c r="D17" s="10"/>
      <c r="E17" s="10">
        <v>35.45454545454545</v>
      </c>
      <c r="F17" s="10"/>
    </row>
    <row r="18" spans="1:6" ht="24.75" customHeight="1">
      <c r="A18" s="4">
        <v>8</v>
      </c>
      <c r="B18" s="14">
        <v>170101170020</v>
      </c>
      <c r="C18" s="10">
        <v>47.77777777777778</v>
      </c>
      <c r="D18" s="10"/>
      <c r="E18" s="10">
        <v>39.09090909090909</v>
      </c>
      <c r="F18" s="112"/>
    </row>
    <row r="19" spans="1:6" ht="24.75" customHeight="1">
      <c r="A19" s="4">
        <v>9</v>
      </c>
      <c r="B19" s="14">
        <v>170101170023</v>
      </c>
      <c r="C19" s="10">
        <v>46.666666666666664</v>
      </c>
      <c r="D19" s="10"/>
      <c r="E19" s="10">
        <v>32.72727272727273</v>
      </c>
      <c r="F19" s="112"/>
    </row>
    <row r="20" spans="1:11" ht="24.75" customHeight="1">
      <c r="A20" s="4">
        <v>10</v>
      </c>
      <c r="B20" s="14">
        <v>170101170024</v>
      </c>
      <c r="C20" s="10">
        <v>42.22222222222222</v>
      </c>
      <c r="D20" s="10"/>
      <c r="E20" s="10">
        <v>18.181818181818183</v>
      </c>
      <c r="F20" s="112"/>
      <c r="J20" s="36"/>
      <c r="K20" s="36"/>
    </row>
    <row r="21" spans="1:17" ht="31.5" customHeight="1">
      <c r="A21" s="4">
        <v>11</v>
      </c>
      <c r="B21" s="14">
        <v>170101170025</v>
      </c>
      <c r="C21" s="10">
        <v>48.888888888888886</v>
      </c>
      <c r="D21" s="10"/>
      <c r="E21" s="10">
        <v>30</v>
      </c>
      <c r="F21" s="112"/>
      <c r="H21" s="172"/>
      <c r="I21" s="173"/>
      <c r="J21" s="173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170101170027</v>
      </c>
      <c r="C22" s="10">
        <v>38.888888888888886</v>
      </c>
      <c r="D22" s="10"/>
      <c r="E22" s="10">
        <v>20</v>
      </c>
      <c r="F22" s="112"/>
      <c r="H22" s="174"/>
      <c r="I22" s="175"/>
      <c r="J22" s="175"/>
      <c r="M22" s="36"/>
      <c r="N22" s="36"/>
      <c r="O22" s="36"/>
      <c r="P22" s="36"/>
      <c r="Q22" s="36"/>
    </row>
    <row r="23" spans="1:18" ht="24.75" customHeight="1">
      <c r="A23" s="4">
        <v>13</v>
      </c>
      <c r="B23" s="14">
        <v>170101170029</v>
      </c>
      <c r="C23" s="10">
        <v>40</v>
      </c>
      <c r="D23" s="10"/>
      <c r="E23" s="10">
        <v>30.90909090909091</v>
      </c>
      <c r="F23" s="112"/>
      <c r="H23" s="4"/>
      <c r="N23" s="36"/>
      <c r="O23" s="36"/>
      <c r="P23" s="36"/>
      <c r="Q23" s="36"/>
      <c r="R23" s="36"/>
    </row>
    <row r="24" spans="1:22" ht="24.75" customHeight="1">
      <c r="A24" s="4">
        <v>14</v>
      </c>
      <c r="B24" s="14">
        <v>170101170030</v>
      </c>
      <c r="C24" s="10">
        <v>36.666666666666664</v>
      </c>
      <c r="D24" s="10"/>
      <c r="E24" s="10">
        <v>28.181818181818183</v>
      </c>
      <c r="F24" s="112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</row>
    <row r="25" spans="1:22" ht="24.75" customHeight="1">
      <c r="A25" s="4">
        <v>15</v>
      </c>
      <c r="B25" s="14">
        <v>170101170031</v>
      </c>
      <c r="C25" s="10">
        <v>46.666666666666664</v>
      </c>
      <c r="D25" s="15"/>
      <c r="E25" s="10">
        <v>39.09090909090909</v>
      </c>
      <c r="F25" s="113"/>
      <c r="G25" s="176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</row>
    <row r="26" spans="1:22" ht="24.75" customHeight="1">
      <c r="A26" s="4">
        <v>16</v>
      </c>
      <c r="B26" s="14">
        <v>170101170033</v>
      </c>
      <c r="C26" s="10">
        <v>47.77777777777778</v>
      </c>
      <c r="D26" s="10"/>
      <c r="E26" s="10">
        <v>36.36363636363637</v>
      </c>
      <c r="F26" s="112"/>
      <c r="G26" s="176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</row>
    <row r="27" spans="1:22" ht="24.75" customHeight="1">
      <c r="A27" s="4">
        <v>17</v>
      </c>
      <c r="B27" s="14">
        <v>170101170034</v>
      </c>
      <c r="C27" s="10">
        <v>38.888888888888886</v>
      </c>
      <c r="D27" s="10"/>
      <c r="E27" s="10">
        <v>23.636363636363637</v>
      </c>
      <c r="F27" s="112"/>
      <c r="G27" s="176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</row>
    <row r="28" spans="1:22" ht="24.75" customHeight="1">
      <c r="A28" s="4">
        <v>18</v>
      </c>
      <c r="B28" s="14">
        <v>170101170035</v>
      </c>
      <c r="C28" s="10">
        <v>48.888888888888886</v>
      </c>
      <c r="D28" s="10"/>
      <c r="E28" s="10">
        <v>36.36363636363637</v>
      </c>
      <c r="F28" s="112"/>
      <c r="G28" s="176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</row>
    <row r="29" spans="1:22" ht="24.75" customHeight="1">
      <c r="A29" s="4">
        <v>19</v>
      </c>
      <c r="B29" s="14">
        <v>170101170036</v>
      </c>
      <c r="C29" s="10">
        <v>43.333333333333336</v>
      </c>
      <c r="D29" s="10"/>
      <c r="E29" s="10">
        <v>31.818181818181817</v>
      </c>
      <c r="F29" s="112"/>
      <c r="G29" s="176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</row>
    <row r="30" spans="1:22" ht="24.75" customHeight="1">
      <c r="A30" s="4">
        <v>20</v>
      </c>
      <c r="B30" s="14">
        <v>170101170037</v>
      </c>
      <c r="C30" s="10">
        <v>46.666666666666664</v>
      </c>
      <c r="D30" s="10"/>
      <c r="E30" s="10">
        <v>39.09090909090909</v>
      </c>
      <c r="F30" s="112"/>
      <c r="G30" s="176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</row>
    <row r="31" spans="1:22" ht="24.75" customHeight="1">
      <c r="A31" s="4">
        <v>21</v>
      </c>
      <c r="B31" s="14">
        <v>170101170038</v>
      </c>
      <c r="C31" s="10">
        <v>44.44444444444444</v>
      </c>
      <c r="D31" s="10"/>
      <c r="E31" s="10">
        <v>36.36363636363637</v>
      </c>
      <c r="F31" s="112"/>
      <c r="G31" s="176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</row>
    <row r="32" spans="1:22" ht="24.75" customHeight="1">
      <c r="A32" s="4">
        <v>22</v>
      </c>
      <c r="B32" s="14">
        <v>170101170040</v>
      </c>
      <c r="C32" s="10">
        <v>46.666666666666664</v>
      </c>
      <c r="D32" s="10"/>
      <c r="E32" s="10">
        <v>37.27272727272727</v>
      </c>
      <c r="F32" s="112"/>
      <c r="G32" s="176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</row>
    <row r="33" spans="1:22" ht="24.75" customHeight="1">
      <c r="A33" s="4">
        <v>23</v>
      </c>
      <c r="B33" s="14">
        <v>170101170041</v>
      </c>
      <c r="C33" s="10">
        <v>48.888888888888886</v>
      </c>
      <c r="D33" s="10"/>
      <c r="E33" s="10">
        <v>36.36363636363637</v>
      </c>
      <c r="F33" s="112"/>
      <c r="G33" s="176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</row>
    <row r="34" spans="1:23" ht="24.75" customHeight="1">
      <c r="A34" s="4">
        <v>24</v>
      </c>
      <c r="B34" s="14">
        <v>170101170046</v>
      </c>
      <c r="C34" s="10">
        <v>46.666666666666664</v>
      </c>
      <c r="D34" s="10"/>
      <c r="E34" s="10">
        <v>36.36363636363637</v>
      </c>
      <c r="F34" s="112"/>
      <c r="G34" s="176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</row>
    <row r="35" spans="1:22" ht="24.75" customHeight="1">
      <c r="A35" s="4">
        <v>25</v>
      </c>
      <c r="B35" s="14">
        <v>170101170047</v>
      </c>
      <c r="C35" s="10">
        <v>48.888888888888886</v>
      </c>
      <c r="D35" s="10"/>
      <c r="E35" s="10">
        <v>35.45454545454545</v>
      </c>
      <c r="F35" s="112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</row>
    <row r="36" spans="1:6" ht="24.75" customHeight="1">
      <c r="A36" s="4">
        <v>26</v>
      </c>
      <c r="B36" s="14">
        <v>170101170048</v>
      </c>
      <c r="C36" s="10">
        <v>41.111111111111114</v>
      </c>
      <c r="D36" s="10"/>
      <c r="E36" s="10">
        <v>37.27272727272727</v>
      </c>
      <c r="F36" s="112"/>
    </row>
    <row r="37" spans="1:6" ht="24.75" customHeight="1">
      <c r="A37" s="4">
        <v>27</v>
      </c>
      <c r="B37" s="14">
        <v>170101170049</v>
      </c>
      <c r="C37" s="10">
        <v>41.111111111111114</v>
      </c>
      <c r="D37" s="10"/>
      <c r="E37" s="10">
        <v>37.27272727272727</v>
      </c>
      <c r="F37" s="112"/>
    </row>
    <row r="38" spans="1:22" ht="24.75" customHeight="1">
      <c r="A38" s="4">
        <v>28</v>
      </c>
      <c r="B38" s="14">
        <v>170101170050</v>
      </c>
      <c r="C38" s="10">
        <v>47.77777777777778</v>
      </c>
      <c r="D38" s="10"/>
      <c r="E38" s="10">
        <v>30.90909090909091</v>
      </c>
      <c r="F38" s="112"/>
      <c r="G38" s="176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</row>
    <row r="39" spans="1:22" ht="24.75" customHeight="1">
      <c r="A39" s="4">
        <v>29</v>
      </c>
      <c r="B39" s="14">
        <v>170101170051</v>
      </c>
      <c r="C39" s="10">
        <v>41.111111111111114</v>
      </c>
      <c r="D39" s="10"/>
      <c r="E39" s="10">
        <v>33.63636363636363</v>
      </c>
      <c r="F39" s="112"/>
      <c r="G39" s="176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</row>
    <row r="40" spans="1:22" ht="24.75" customHeight="1">
      <c r="A40" s="4">
        <v>30</v>
      </c>
      <c r="B40" s="14">
        <v>170101170054</v>
      </c>
      <c r="C40" s="10">
        <v>44.44444444444444</v>
      </c>
      <c r="D40" s="10"/>
      <c r="E40" s="10">
        <v>28.181818181818183</v>
      </c>
      <c r="F40" s="112"/>
      <c r="G40" s="176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</row>
    <row r="41" spans="1:22" ht="24.75" customHeight="1">
      <c r="A41" s="4">
        <v>31</v>
      </c>
      <c r="B41" s="14">
        <v>170101170055</v>
      </c>
      <c r="C41" s="10">
        <v>52.22222222222222</v>
      </c>
      <c r="D41" s="10"/>
      <c r="E41" s="10">
        <v>36.36363636363637</v>
      </c>
      <c r="F41" s="112"/>
      <c r="G41" s="176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</row>
    <row r="42" spans="1:22" ht="24.75" customHeight="1">
      <c r="A42" s="4">
        <v>32</v>
      </c>
      <c r="B42" s="14">
        <v>170101170056</v>
      </c>
      <c r="C42" s="10">
        <v>52.22222222222222</v>
      </c>
      <c r="D42" s="10"/>
      <c r="E42" s="10">
        <v>40</v>
      </c>
      <c r="F42" s="112"/>
      <c r="G42" s="176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</row>
    <row r="43" spans="1:22" ht="24.75" customHeight="1">
      <c r="A43" s="4">
        <v>33</v>
      </c>
      <c r="B43" s="14">
        <v>170101170057</v>
      </c>
      <c r="C43" s="10">
        <v>48.888888888888886</v>
      </c>
      <c r="D43" s="10"/>
      <c r="E43" s="10">
        <v>39.09090909090909</v>
      </c>
      <c r="F43" s="112"/>
      <c r="G43" s="176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</row>
    <row r="44" spans="1:22" ht="24.75" customHeight="1">
      <c r="A44" s="4">
        <v>34</v>
      </c>
      <c r="B44" s="14">
        <v>170101170058</v>
      </c>
      <c r="C44" s="10">
        <v>41.111111111111114</v>
      </c>
      <c r="D44" s="10"/>
      <c r="E44" s="10">
        <v>31.818181818181817</v>
      </c>
      <c r="F44" s="112"/>
      <c r="G44" s="176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</row>
    <row r="45" spans="1:22" ht="24.75" customHeight="1">
      <c r="A45" s="4">
        <v>35</v>
      </c>
      <c r="B45" s="14">
        <v>170101170060</v>
      </c>
      <c r="C45" s="10">
        <v>41.111111111111114</v>
      </c>
      <c r="D45" s="10"/>
      <c r="E45" s="10">
        <v>24.545454545454547</v>
      </c>
      <c r="F45" s="112"/>
      <c r="G45" s="176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1:22" ht="24.75" customHeight="1">
      <c r="A46" s="4">
        <v>36</v>
      </c>
      <c r="B46" s="14">
        <v>170101170061</v>
      </c>
      <c r="C46" s="10">
        <v>38.888888888888886</v>
      </c>
      <c r="D46" s="10"/>
      <c r="E46" s="10">
        <v>38.18181818181818</v>
      </c>
      <c r="F46" s="112"/>
      <c r="G46" s="176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</row>
    <row r="47" spans="1:22" ht="24.75" customHeight="1">
      <c r="A47" s="4">
        <v>37</v>
      </c>
      <c r="B47" s="14">
        <v>170101170063</v>
      </c>
      <c r="C47" s="10">
        <v>48.888888888888886</v>
      </c>
      <c r="D47" s="10"/>
      <c r="E47" s="10">
        <v>35.45454545454545</v>
      </c>
      <c r="F47" s="112"/>
      <c r="G47" s="176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</row>
    <row r="48" spans="1:22" ht="24.75" customHeight="1">
      <c r="A48" s="4">
        <v>38</v>
      </c>
      <c r="B48" s="14">
        <v>170101170064</v>
      </c>
      <c r="C48" s="10">
        <v>42.22222222222222</v>
      </c>
      <c r="D48" s="10"/>
      <c r="E48" s="10">
        <v>38.18181818181818</v>
      </c>
      <c r="F48" s="112"/>
      <c r="G48" s="176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</row>
    <row r="49" spans="1:22" ht="24.75" customHeight="1">
      <c r="A49" s="4">
        <v>39</v>
      </c>
      <c r="B49" s="14">
        <v>170101170066</v>
      </c>
      <c r="C49" s="10">
        <v>45.55555555555556</v>
      </c>
      <c r="D49" s="10"/>
      <c r="E49" s="10">
        <v>31.818181818181817</v>
      </c>
      <c r="F49" s="112"/>
      <c r="G49" s="170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</row>
    <row r="50" spans="1:6" ht="24.75" customHeight="1">
      <c r="A50" s="4">
        <v>40</v>
      </c>
      <c r="B50" s="14">
        <v>170101170067</v>
      </c>
      <c r="C50" s="10">
        <v>52.22222222222222</v>
      </c>
      <c r="D50" s="10"/>
      <c r="E50" s="10">
        <v>36.36363636363637</v>
      </c>
      <c r="F50" s="112"/>
    </row>
    <row r="51" spans="1:6" ht="24.75" customHeight="1">
      <c r="A51" s="4">
        <v>41</v>
      </c>
      <c r="B51" s="14">
        <v>170101170069</v>
      </c>
      <c r="C51" s="10">
        <v>46.666666666666664</v>
      </c>
      <c r="D51" s="10"/>
      <c r="E51" s="10">
        <v>34.54545454545455</v>
      </c>
      <c r="F51" s="112"/>
    </row>
    <row r="52" spans="1:22" ht="24.75" customHeight="1">
      <c r="A52" s="4">
        <v>42</v>
      </c>
      <c r="B52" s="14">
        <v>170101170071</v>
      </c>
      <c r="C52" s="10">
        <v>50</v>
      </c>
      <c r="D52" s="15"/>
      <c r="E52" s="10">
        <v>40</v>
      </c>
      <c r="F52" s="113"/>
      <c r="G52" s="176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</row>
    <row r="53" spans="1:22" ht="24.75" customHeight="1">
      <c r="A53" s="4">
        <v>43</v>
      </c>
      <c r="B53" s="14">
        <v>170101170072</v>
      </c>
      <c r="C53" s="10">
        <v>47.77777777777778</v>
      </c>
      <c r="D53" s="15"/>
      <c r="E53" s="10">
        <v>39.09090909090909</v>
      </c>
      <c r="F53" s="113"/>
      <c r="G53" s="176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</row>
    <row r="54" spans="1:22" ht="24.75" customHeight="1">
      <c r="A54" s="4">
        <v>44</v>
      </c>
      <c r="B54" s="14">
        <v>170101170073</v>
      </c>
      <c r="C54" s="10">
        <v>37.77777777777778</v>
      </c>
      <c r="D54" s="10"/>
      <c r="E54" s="10">
        <v>38.18181818181818</v>
      </c>
      <c r="F54" s="112"/>
      <c r="G54" s="176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</row>
    <row r="55" spans="1:22" ht="24.75" customHeight="1">
      <c r="A55" s="4">
        <v>45</v>
      </c>
      <c r="B55" s="14">
        <v>170101170074</v>
      </c>
      <c r="C55" s="10">
        <v>48.888888888888886</v>
      </c>
      <c r="D55" s="10"/>
      <c r="E55" s="10">
        <v>34.54545454545455</v>
      </c>
      <c r="F55" s="112"/>
      <c r="G55" s="176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</row>
    <row r="56" spans="1:22" ht="24.75" customHeight="1">
      <c r="A56" s="4">
        <v>46</v>
      </c>
      <c r="B56" s="14">
        <v>170101170076</v>
      </c>
      <c r="C56" s="10">
        <v>52.22222222222222</v>
      </c>
      <c r="D56" s="10"/>
      <c r="E56" s="10">
        <v>42.72727272727273</v>
      </c>
      <c r="F56" s="112"/>
      <c r="G56" s="176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</row>
    <row r="57" spans="1:22" ht="24.75" customHeight="1">
      <c r="A57" s="4">
        <v>47</v>
      </c>
      <c r="B57" s="14">
        <v>170101170079</v>
      </c>
      <c r="C57" s="10">
        <v>37.77777777777778</v>
      </c>
      <c r="D57" s="10"/>
      <c r="E57" s="10">
        <v>29.09090909090909</v>
      </c>
      <c r="F57" s="112"/>
      <c r="G57" s="176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</row>
    <row r="58" spans="1:22" ht="24.75" customHeight="1">
      <c r="A58" s="4">
        <v>48</v>
      </c>
      <c r="B58" s="14">
        <v>170101170080</v>
      </c>
      <c r="C58" s="10">
        <v>44.44444444444444</v>
      </c>
      <c r="D58" s="10"/>
      <c r="E58" s="10">
        <v>37.27272727272727</v>
      </c>
      <c r="F58" s="112"/>
      <c r="G58" s="176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</row>
    <row r="59" spans="1:22" ht="24.75" customHeight="1">
      <c r="A59" s="4">
        <v>49</v>
      </c>
      <c r="B59" s="14">
        <v>170101170081</v>
      </c>
      <c r="C59" s="10">
        <v>50</v>
      </c>
      <c r="D59" s="10"/>
      <c r="E59" s="10">
        <v>37.27272727272727</v>
      </c>
      <c r="F59" s="112"/>
      <c r="G59" s="176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</row>
    <row r="60" spans="1:22" ht="24.75" customHeight="1">
      <c r="A60" s="4">
        <v>50</v>
      </c>
      <c r="B60" s="14">
        <v>170101170082</v>
      </c>
      <c r="C60" s="10">
        <v>43.333333333333336</v>
      </c>
      <c r="D60" s="10"/>
      <c r="E60" s="10">
        <v>38.18181818181818</v>
      </c>
      <c r="F60" s="112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</row>
    <row r="61" spans="1:22" ht="24.75" customHeight="1">
      <c r="A61" s="4">
        <v>51</v>
      </c>
      <c r="B61" s="14">
        <v>170101170083</v>
      </c>
      <c r="C61" s="10">
        <v>43.333333333333336</v>
      </c>
      <c r="D61" s="10"/>
      <c r="E61" s="10">
        <v>17.272727272727273</v>
      </c>
      <c r="F61" s="112"/>
      <c r="G61" s="176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</row>
    <row r="62" spans="1:22" ht="24.75" customHeight="1">
      <c r="A62" s="4">
        <v>52</v>
      </c>
      <c r="B62" s="14">
        <v>170101170084</v>
      </c>
      <c r="C62" s="10">
        <v>51.111111111111114</v>
      </c>
      <c r="D62" s="10"/>
      <c r="E62" s="10">
        <v>40.90909090909091</v>
      </c>
      <c r="F62" s="112"/>
      <c r="G62" s="176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</row>
    <row r="63" spans="1:6" ht="24.75" customHeight="1">
      <c r="A63" s="4">
        <v>53</v>
      </c>
      <c r="B63" s="14">
        <v>170101170085</v>
      </c>
      <c r="C63" s="10">
        <v>44.44444444444444</v>
      </c>
      <c r="D63" s="10"/>
      <c r="E63" s="10">
        <v>35.45454545454545</v>
      </c>
      <c r="F63" s="112"/>
    </row>
    <row r="64" spans="1:6" ht="24.75" customHeight="1">
      <c r="A64" s="4">
        <v>54</v>
      </c>
      <c r="B64" s="14">
        <v>170101170088</v>
      </c>
      <c r="C64" s="10">
        <v>43.333333333333336</v>
      </c>
      <c r="D64" s="10"/>
      <c r="E64" s="10">
        <v>33.63636363636363</v>
      </c>
      <c r="F64" s="112"/>
    </row>
    <row r="65" spans="1:6" ht="24.75" customHeight="1">
      <c r="A65" s="4">
        <v>55</v>
      </c>
      <c r="B65" s="14">
        <v>170101170089</v>
      </c>
      <c r="C65" s="10">
        <v>38.888888888888886</v>
      </c>
      <c r="D65" s="10"/>
      <c r="E65" s="10">
        <v>37.27272727272727</v>
      </c>
      <c r="F65" s="112"/>
    </row>
    <row r="66" spans="1:6" ht="24.75" customHeight="1">
      <c r="A66" s="4">
        <v>56</v>
      </c>
      <c r="B66" s="14">
        <v>170101170090</v>
      </c>
      <c r="C66" s="10">
        <v>46.666666666666664</v>
      </c>
      <c r="D66" s="10"/>
      <c r="E66" s="10">
        <v>35.45454545454545</v>
      </c>
      <c r="F66" s="112"/>
    </row>
    <row r="67" spans="1:6" ht="24.75" customHeight="1">
      <c r="A67" s="4">
        <v>57</v>
      </c>
      <c r="B67" s="14">
        <v>170101170091</v>
      </c>
      <c r="C67" s="10">
        <v>44.44444444444444</v>
      </c>
      <c r="D67" s="10"/>
      <c r="E67" s="10">
        <v>34.54545454545455</v>
      </c>
      <c r="F67" s="112"/>
    </row>
    <row r="68" spans="1:6" ht="24.75" customHeight="1">
      <c r="A68" s="4">
        <v>58</v>
      </c>
      <c r="B68" s="14">
        <v>170101170092</v>
      </c>
      <c r="C68" s="10">
        <v>51.111111111111114</v>
      </c>
      <c r="D68" s="10"/>
      <c r="E68" s="10">
        <v>36.36363636363637</v>
      </c>
      <c r="F68" s="112"/>
    </row>
    <row r="69" spans="1:6" ht="24.75" customHeight="1">
      <c r="A69" s="4">
        <v>59</v>
      </c>
      <c r="B69" s="14">
        <v>170101170094</v>
      </c>
      <c r="C69" s="10">
        <v>47.77777777777778</v>
      </c>
      <c r="D69" s="10"/>
      <c r="E69" s="10">
        <v>36.36363636363637</v>
      </c>
      <c r="F69" s="112"/>
    </row>
    <row r="70" spans="1:6" ht="24.75" customHeight="1">
      <c r="A70" s="4">
        <v>60</v>
      </c>
      <c r="B70" s="14">
        <v>170101170096</v>
      </c>
      <c r="C70" s="10">
        <v>40</v>
      </c>
      <c r="D70" s="10"/>
      <c r="E70" s="10">
        <v>21.818181818181817</v>
      </c>
      <c r="F70" s="112"/>
    </row>
    <row r="71" spans="1:6" ht="24.75" customHeight="1">
      <c r="A71" s="4">
        <v>61</v>
      </c>
      <c r="B71" s="14">
        <v>170101170098</v>
      </c>
      <c r="C71" s="10">
        <v>38.888888888888886</v>
      </c>
      <c r="D71" s="10"/>
      <c r="E71" s="10">
        <v>24.545454545454547</v>
      </c>
      <c r="F71" s="112"/>
    </row>
    <row r="72" spans="1:6" ht="24.75" customHeight="1">
      <c r="A72" s="4">
        <v>62</v>
      </c>
      <c r="B72" s="14">
        <v>170101170099</v>
      </c>
      <c r="C72" s="10">
        <v>50</v>
      </c>
      <c r="D72" s="10"/>
      <c r="E72" s="10">
        <v>42.72727272727273</v>
      </c>
      <c r="F72" s="112"/>
    </row>
    <row r="73" spans="1:6" ht="24.75" customHeight="1">
      <c r="A73" s="4">
        <v>63</v>
      </c>
      <c r="B73" s="14">
        <v>170101170100</v>
      </c>
      <c r="C73" s="10">
        <v>46.666666666666664</v>
      </c>
      <c r="D73" s="10"/>
      <c r="E73" s="10">
        <v>19.09090909090909</v>
      </c>
      <c r="F73" s="112"/>
    </row>
    <row r="74" spans="1:6" ht="24.75" customHeight="1">
      <c r="A74" s="4">
        <v>64</v>
      </c>
      <c r="B74" s="14">
        <v>170101170101</v>
      </c>
      <c r="C74" s="10">
        <v>52.22222222222222</v>
      </c>
      <c r="D74" s="10"/>
      <c r="E74" s="10">
        <v>37.27272727272727</v>
      </c>
      <c r="F74" s="112"/>
    </row>
    <row r="75" spans="1:6" ht="24.75" customHeight="1">
      <c r="A75" s="4">
        <v>65</v>
      </c>
      <c r="B75" s="14">
        <v>170101170102</v>
      </c>
      <c r="C75" s="10">
        <v>42.22222222222222</v>
      </c>
      <c r="D75" s="10"/>
      <c r="E75" s="10">
        <v>29.09090909090909</v>
      </c>
      <c r="F75" s="112"/>
    </row>
    <row r="76" spans="1:6" ht="24.75" customHeight="1">
      <c r="A76" s="4">
        <v>66</v>
      </c>
      <c r="B76" s="14">
        <v>170101170104</v>
      </c>
      <c r="C76" s="10">
        <v>48.888888888888886</v>
      </c>
      <c r="D76" s="10"/>
      <c r="E76" s="10">
        <v>40.90909090909091</v>
      </c>
      <c r="F76" s="112"/>
    </row>
    <row r="77" spans="1:6" ht="24.75" customHeight="1">
      <c r="A77" s="4">
        <v>67</v>
      </c>
      <c r="B77" s="14">
        <v>170101170105</v>
      </c>
      <c r="C77" s="10">
        <v>52.22222222222222</v>
      </c>
      <c r="D77" s="10"/>
      <c r="E77" s="10">
        <v>40</v>
      </c>
      <c r="F77" s="112"/>
    </row>
    <row r="78" spans="1:6" ht="24.75" customHeight="1">
      <c r="A78" s="11">
        <v>68</v>
      </c>
      <c r="B78" s="14">
        <v>170101170108</v>
      </c>
      <c r="C78" s="10">
        <v>52.22222222222222</v>
      </c>
      <c r="D78" s="10"/>
      <c r="E78" s="10">
        <v>38.18181818181818</v>
      </c>
      <c r="F78" s="112"/>
    </row>
    <row r="79" spans="1:7" ht="24.75" customHeight="1">
      <c r="A79" s="11">
        <v>69</v>
      </c>
      <c r="B79" s="14">
        <v>170101171109</v>
      </c>
      <c r="C79" s="10">
        <v>38.888888888888886</v>
      </c>
      <c r="D79" s="10"/>
      <c r="E79" s="10">
        <v>34.54545454545455</v>
      </c>
      <c r="F79" s="112"/>
      <c r="G79" s="11"/>
    </row>
    <row r="80" spans="2:9" ht="24.75" customHeight="1">
      <c r="B80" s="14"/>
      <c r="C80" s="15"/>
      <c r="D80" s="15"/>
      <c r="E80" s="15"/>
      <c r="F80" s="113"/>
      <c r="G80" s="11"/>
      <c r="H80"/>
      <c r="I80"/>
    </row>
    <row r="81" spans="2:9" ht="24.75" customHeight="1">
      <c r="B81" s="14"/>
      <c r="C81" s="15"/>
      <c r="D81" s="15"/>
      <c r="E81" s="15"/>
      <c r="F81" s="113"/>
      <c r="G81" s="11"/>
      <c r="H81"/>
      <c r="I81"/>
    </row>
    <row r="82" spans="2:9" ht="24.75" customHeight="1">
      <c r="B82" s="14"/>
      <c r="C82" s="10"/>
      <c r="D82" s="10"/>
      <c r="E82" s="10"/>
      <c r="F82" s="112"/>
      <c r="G82" s="11"/>
      <c r="H82"/>
      <c r="I82"/>
    </row>
    <row r="83" spans="1:9" ht="14.25">
      <c r="A83" s="11"/>
      <c r="B83" s="11"/>
      <c r="C83" s="11"/>
      <c r="D83" s="11"/>
      <c r="E83" s="11"/>
      <c r="F83" s="11"/>
      <c r="G83" s="11"/>
      <c r="H83"/>
      <c r="I83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PageLayoutView="0" workbookViewId="0" topLeftCell="A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158"/>
      <c r="G1" s="159"/>
      <c r="H1" s="159"/>
      <c r="I1" s="159"/>
      <c r="J1" s="159"/>
      <c r="K1" s="159"/>
      <c r="L1" s="159"/>
      <c r="M1" s="159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160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189</v>
      </c>
      <c r="B3" s="123"/>
      <c r="C3" s="123"/>
      <c r="D3" s="123"/>
      <c r="E3" s="123"/>
      <c r="F3" s="160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197</v>
      </c>
      <c r="B4" s="123"/>
      <c r="C4" s="123"/>
      <c r="D4" s="123"/>
      <c r="E4" s="123"/>
      <c r="F4" s="160"/>
      <c r="G4" s="41" t="s">
        <v>39</v>
      </c>
      <c r="H4" s="42"/>
      <c r="I4" s="38"/>
      <c r="J4" s="1"/>
      <c r="K4" s="161" t="s">
        <v>34</v>
      </c>
      <c r="L4" s="161">
        <v>3</v>
      </c>
      <c r="M4" s="1"/>
      <c r="N4" s="162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198</v>
      </c>
      <c r="B5" s="107" t="s">
        <v>192</v>
      </c>
      <c r="C5" s="107"/>
      <c r="D5" s="107"/>
      <c r="E5" s="107"/>
      <c r="F5" s="160"/>
      <c r="G5" s="41" t="s">
        <v>32</v>
      </c>
      <c r="H5" s="63">
        <f>(68/69)*100</f>
        <v>98.55072463768117</v>
      </c>
      <c r="I5" s="38"/>
      <c r="J5" s="1"/>
      <c r="K5" s="163" t="s">
        <v>35</v>
      </c>
      <c r="L5" s="163">
        <v>2</v>
      </c>
      <c r="M5" s="1"/>
      <c r="N5" s="164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(62/69)*100</f>
        <v>89.85507246376811</v>
      </c>
      <c r="I6" s="38"/>
      <c r="J6" s="1"/>
      <c r="K6" s="165" t="s">
        <v>36</v>
      </c>
      <c r="L6" s="165">
        <v>1</v>
      </c>
      <c r="M6" s="1"/>
      <c r="N6" s="166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94.20289855072464</v>
      </c>
      <c r="I7" s="44">
        <v>0.6</v>
      </c>
      <c r="J7" s="1"/>
      <c r="K7" s="167" t="s">
        <v>37</v>
      </c>
      <c r="L7" s="167">
        <v>0</v>
      </c>
      <c r="M7" s="1"/>
      <c r="N7" s="1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69" t="s">
        <v>11</v>
      </c>
      <c r="I10" s="169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14">
        <v>170101170007</v>
      </c>
      <c r="C11" s="10">
        <v>30</v>
      </c>
      <c r="D11" s="10">
        <f>COUNTIF(C11:C82,"&gt;="&amp;D10)</f>
        <v>68</v>
      </c>
      <c r="E11" s="10">
        <v>38.18181818181818</v>
      </c>
      <c r="F11" s="31">
        <f>COUNTIF(E11:E82,"&gt;="&amp;F10)</f>
        <v>62</v>
      </c>
      <c r="G11" s="25" t="s">
        <v>6</v>
      </c>
      <c r="H11" s="41">
        <v>3</v>
      </c>
      <c r="I11" s="41">
        <v>3</v>
      </c>
      <c r="J11" s="41">
        <v>3</v>
      </c>
      <c r="K11" s="41"/>
      <c r="L11" s="41">
        <v>3</v>
      </c>
      <c r="M11" s="41">
        <v>3</v>
      </c>
      <c r="N11" s="41">
        <v>3</v>
      </c>
      <c r="O11" s="41">
        <v>2</v>
      </c>
      <c r="P11" s="41"/>
      <c r="Q11" s="41">
        <v>2</v>
      </c>
      <c r="R11" s="41">
        <v>3</v>
      </c>
      <c r="S11" s="41">
        <v>3</v>
      </c>
      <c r="T11" s="41"/>
      <c r="U11" s="41">
        <v>3</v>
      </c>
      <c r="V11" s="41">
        <v>3</v>
      </c>
      <c r="W11" s="1"/>
    </row>
    <row r="12" spans="1:23" ht="15">
      <c r="A12" s="4">
        <v>2</v>
      </c>
      <c r="B12" s="14">
        <v>170101170011</v>
      </c>
      <c r="C12" s="10">
        <v>28.88888888888889</v>
      </c>
      <c r="D12" s="63">
        <f>(68/69)*100</f>
        <v>98.55072463768117</v>
      </c>
      <c r="E12" s="10">
        <v>36.36363636363637</v>
      </c>
      <c r="F12" s="64">
        <f>(62/69)*100</f>
        <v>89.85507246376811</v>
      </c>
      <c r="G12" s="25" t="s">
        <v>7</v>
      </c>
      <c r="H12" s="41">
        <v>2</v>
      </c>
      <c r="I12" s="41">
        <v>3</v>
      </c>
      <c r="J12" s="41">
        <v>2</v>
      </c>
      <c r="K12" s="41"/>
      <c r="L12" s="41">
        <v>2</v>
      </c>
      <c r="M12" s="41">
        <v>3</v>
      </c>
      <c r="N12" s="41">
        <v>2</v>
      </c>
      <c r="O12" s="41">
        <v>2</v>
      </c>
      <c r="P12" s="41"/>
      <c r="Q12" s="41">
        <v>2</v>
      </c>
      <c r="R12" s="41">
        <v>3</v>
      </c>
      <c r="S12" s="41">
        <v>2</v>
      </c>
      <c r="T12" s="41"/>
      <c r="U12" s="41">
        <v>3</v>
      </c>
      <c r="V12" s="41">
        <v>2</v>
      </c>
      <c r="W12" s="1"/>
    </row>
    <row r="13" spans="1:23" ht="15">
      <c r="A13" s="4">
        <v>3</v>
      </c>
      <c r="B13" s="14">
        <v>170101170013</v>
      </c>
      <c r="C13" s="10">
        <v>34.44444444444444</v>
      </c>
      <c r="D13" s="10"/>
      <c r="E13" s="10">
        <v>40</v>
      </c>
      <c r="F13" s="32"/>
      <c r="G13" s="25" t="s">
        <v>9</v>
      </c>
      <c r="H13" s="41">
        <v>1</v>
      </c>
      <c r="I13" s="41">
        <v>3</v>
      </c>
      <c r="J13" s="41">
        <v>3</v>
      </c>
      <c r="K13" s="41"/>
      <c r="L13" s="41">
        <v>3</v>
      </c>
      <c r="M13" s="41">
        <v>2</v>
      </c>
      <c r="N13" s="41">
        <v>3</v>
      </c>
      <c r="O13" s="41">
        <v>2</v>
      </c>
      <c r="P13" s="41"/>
      <c r="Q13" s="41">
        <v>2</v>
      </c>
      <c r="R13" s="41">
        <v>3</v>
      </c>
      <c r="S13" s="41">
        <v>2</v>
      </c>
      <c r="T13" s="41"/>
      <c r="U13" s="41">
        <v>3</v>
      </c>
      <c r="V13" s="41">
        <v>3</v>
      </c>
      <c r="W13" s="1"/>
    </row>
    <row r="14" spans="1:23" ht="15">
      <c r="A14" s="4">
        <v>4</v>
      </c>
      <c r="B14" s="14">
        <v>170101170014</v>
      </c>
      <c r="C14" s="10">
        <v>45.55555555555556</v>
      </c>
      <c r="D14" s="10"/>
      <c r="E14" s="10">
        <v>39.09090909090909</v>
      </c>
      <c r="F14" s="32"/>
      <c r="G14" s="26" t="s">
        <v>45</v>
      </c>
      <c r="H14" s="20">
        <f>AVERAGE(H11:H13)</f>
        <v>2</v>
      </c>
      <c r="I14" s="20">
        <f>AVERAGE(I13)</f>
        <v>3</v>
      </c>
      <c r="J14" s="20">
        <f aca="true" t="shared" si="0" ref="J14:V14">AVERAGE(J11:J13)</f>
        <v>2.6666666666666665</v>
      </c>
      <c r="K14" s="20"/>
      <c r="L14" s="20">
        <f t="shared" si="0"/>
        <v>2.6666666666666665</v>
      </c>
      <c r="M14" s="20">
        <f t="shared" si="0"/>
        <v>2.6666666666666665</v>
      </c>
      <c r="N14" s="20">
        <f>AVERAGE(N11:N13)</f>
        <v>2.6666666666666665</v>
      </c>
      <c r="O14" s="20">
        <f>AVERAGE(O11:O13)</f>
        <v>2</v>
      </c>
      <c r="P14" s="20"/>
      <c r="Q14" s="20">
        <f t="shared" si="0"/>
        <v>2</v>
      </c>
      <c r="R14" s="20">
        <f t="shared" si="0"/>
        <v>3</v>
      </c>
      <c r="S14" s="20">
        <f t="shared" si="0"/>
        <v>2.3333333333333335</v>
      </c>
      <c r="T14" s="20"/>
      <c r="U14" s="20">
        <f t="shared" si="0"/>
        <v>3</v>
      </c>
      <c r="V14" s="20">
        <f t="shared" si="0"/>
        <v>2.6666666666666665</v>
      </c>
      <c r="W14" s="1"/>
    </row>
    <row r="15" spans="1:23" ht="15">
      <c r="A15" s="4">
        <v>5</v>
      </c>
      <c r="B15" s="14">
        <v>170101170015</v>
      </c>
      <c r="C15" s="10">
        <v>48.888888888888886</v>
      </c>
      <c r="D15" s="10"/>
      <c r="E15" s="10">
        <v>42.72727272727273</v>
      </c>
      <c r="F15" s="32"/>
      <c r="G15" s="51" t="s">
        <v>47</v>
      </c>
      <c r="H15" s="69">
        <f>(56.25*H14)/100</f>
        <v>1.125</v>
      </c>
      <c r="I15" s="69">
        <f aca="true" t="shared" si="1" ref="I15:V15">(56.25*I14)/100</f>
        <v>1.6875</v>
      </c>
      <c r="J15" s="69">
        <f t="shared" si="1"/>
        <v>1.5</v>
      </c>
      <c r="K15" s="69"/>
      <c r="L15" s="69">
        <f t="shared" si="1"/>
        <v>1.5</v>
      </c>
      <c r="M15" s="69">
        <f t="shared" si="1"/>
        <v>1.5</v>
      </c>
      <c r="N15" s="69">
        <f>(56.25*N14)/100</f>
        <v>1.5</v>
      </c>
      <c r="O15" s="69">
        <f t="shared" si="1"/>
        <v>1.125</v>
      </c>
      <c r="P15" s="69"/>
      <c r="Q15" s="69">
        <f t="shared" si="1"/>
        <v>1.125</v>
      </c>
      <c r="R15" s="69">
        <f t="shared" si="1"/>
        <v>1.6875</v>
      </c>
      <c r="S15" s="69">
        <f t="shared" si="1"/>
        <v>1.3125</v>
      </c>
      <c r="T15" s="69"/>
      <c r="U15" s="69">
        <f t="shared" si="1"/>
        <v>1.6875</v>
      </c>
      <c r="V15" s="69">
        <f t="shared" si="1"/>
        <v>1.5</v>
      </c>
      <c r="W15" s="1"/>
    </row>
    <row r="16" spans="1:23" ht="14.25">
      <c r="A16" s="4">
        <v>6</v>
      </c>
      <c r="B16" s="14">
        <v>170101170016</v>
      </c>
      <c r="C16" s="10">
        <v>32.22222222222222</v>
      </c>
      <c r="D16" s="10"/>
      <c r="E16" s="10">
        <v>27.272727272727273</v>
      </c>
      <c r="F16" s="32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"/>
    </row>
    <row r="17" spans="1:23" ht="14.25">
      <c r="A17" s="4">
        <v>7</v>
      </c>
      <c r="B17" s="14">
        <v>170101170019</v>
      </c>
      <c r="C17" s="10">
        <v>35.55555555555556</v>
      </c>
      <c r="D17" s="10"/>
      <c r="E17" s="10">
        <v>38.18181818181818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14">
        <v>170101170020</v>
      </c>
      <c r="C18" s="10">
        <v>47.77777777777778</v>
      </c>
      <c r="D18" s="10"/>
      <c r="E18" s="10">
        <v>42.72727272727273</v>
      </c>
      <c r="F18" s="112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14">
        <v>170101170023</v>
      </c>
      <c r="C19" s="10">
        <v>42.22222222222222</v>
      </c>
      <c r="D19" s="10"/>
      <c r="E19" s="10">
        <v>38.18181818181818</v>
      </c>
      <c r="F19" s="112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14">
        <v>170101170024</v>
      </c>
      <c r="C20" s="10">
        <v>30</v>
      </c>
      <c r="D20" s="10"/>
      <c r="E20" s="10">
        <v>18.181818181818183</v>
      </c>
      <c r="F20" s="112"/>
      <c r="G20" s="4"/>
      <c r="H20" s="1"/>
      <c r="I20" s="1"/>
      <c r="J20" s="36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0">
        <v>46.666666666666664</v>
      </c>
      <c r="D21" s="10"/>
      <c r="E21" s="10">
        <v>40</v>
      </c>
      <c r="F21" s="112"/>
      <c r="G21" s="4"/>
      <c r="H21" s="172"/>
      <c r="I21" s="173"/>
      <c r="J21" s="173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0">
        <v>28.88888888888889</v>
      </c>
      <c r="D22" s="10"/>
      <c r="E22" s="10">
        <v>23.636363636363637</v>
      </c>
      <c r="F22" s="112"/>
      <c r="G22" s="4"/>
      <c r="H22" s="174"/>
      <c r="I22" s="175"/>
      <c r="J22" s="175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0">
        <v>33.333333333333336</v>
      </c>
      <c r="D23" s="10"/>
      <c r="E23" s="10">
        <v>29.09090909090909</v>
      </c>
      <c r="F23" s="112"/>
      <c r="G23" s="4"/>
      <c r="H23" s="4"/>
      <c r="I23" s="1"/>
      <c r="J23" s="1"/>
      <c r="K23" s="1"/>
      <c r="L23" s="1"/>
      <c r="M23" s="1"/>
      <c r="N23" s="36"/>
      <c r="O23" s="36"/>
      <c r="P23" s="36"/>
      <c r="Q23" s="36"/>
      <c r="R23" s="36"/>
      <c r="S23" s="1"/>
      <c r="T23" s="1"/>
      <c r="U23" s="1"/>
      <c r="V23" s="1"/>
      <c r="W23" s="1"/>
    </row>
    <row r="24" spans="1:23" ht="14.25">
      <c r="A24" s="4">
        <v>14</v>
      </c>
      <c r="B24" s="14">
        <v>170101170030</v>
      </c>
      <c r="C24" s="10">
        <v>30</v>
      </c>
      <c r="D24" s="10"/>
      <c r="E24" s="10">
        <v>33.63636363636363</v>
      </c>
      <c r="F24" s="112"/>
      <c r="G24" s="4"/>
      <c r="H24" s="1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"/>
    </row>
    <row r="25" spans="1:23" ht="15">
      <c r="A25" s="4">
        <v>15</v>
      </c>
      <c r="B25" s="14">
        <v>170101170031</v>
      </c>
      <c r="C25" s="10">
        <v>40</v>
      </c>
      <c r="D25" s="15"/>
      <c r="E25" s="10">
        <v>41.81818181818182</v>
      </c>
      <c r="F25" s="113"/>
      <c r="G25" s="176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"/>
    </row>
    <row r="26" spans="1:23" ht="15">
      <c r="A26" s="4">
        <v>16</v>
      </c>
      <c r="B26" s="14">
        <v>170101170033</v>
      </c>
      <c r="C26" s="10">
        <v>47.77777777777778</v>
      </c>
      <c r="D26" s="10"/>
      <c r="E26" s="10">
        <v>41.81818181818182</v>
      </c>
      <c r="F26" s="112"/>
      <c r="G26" s="176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"/>
    </row>
    <row r="27" spans="1:23" ht="15">
      <c r="A27" s="4">
        <v>17</v>
      </c>
      <c r="B27" s="14">
        <v>170101170034</v>
      </c>
      <c r="C27" s="10">
        <v>28.88888888888889</v>
      </c>
      <c r="D27" s="10"/>
      <c r="E27" s="10">
        <v>28.181818181818183</v>
      </c>
      <c r="F27" s="112"/>
      <c r="G27" s="176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"/>
    </row>
    <row r="28" spans="1:23" ht="15">
      <c r="A28" s="4">
        <v>18</v>
      </c>
      <c r="B28" s="14">
        <v>170101170035</v>
      </c>
      <c r="C28" s="10">
        <v>44.44444444444444</v>
      </c>
      <c r="D28" s="10"/>
      <c r="E28" s="10">
        <v>40</v>
      </c>
      <c r="F28" s="112"/>
      <c r="G28" s="176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"/>
    </row>
    <row r="29" spans="1:23" ht="15">
      <c r="A29" s="4">
        <v>19</v>
      </c>
      <c r="B29" s="14">
        <v>170101170036</v>
      </c>
      <c r="C29" s="10">
        <v>37.77777777777778</v>
      </c>
      <c r="D29" s="10"/>
      <c r="E29" s="10">
        <v>39.09090909090909</v>
      </c>
      <c r="F29" s="112"/>
      <c r="G29" s="176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"/>
    </row>
    <row r="30" spans="1:23" ht="15">
      <c r="A30" s="4">
        <v>20</v>
      </c>
      <c r="B30" s="14">
        <v>170101170037</v>
      </c>
      <c r="C30" s="10">
        <v>38.888888888888886</v>
      </c>
      <c r="D30" s="10"/>
      <c r="E30" s="10">
        <v>39.09090909090909</v>
      </c>
      <c r="F30" s="112"/>
      <c r="G30" s="176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"/>
    </row>
    <row r="31" spans="1:23" ht="15">
      <c r="A31" s="4">
        <v>21</v>
      </c>
      <c r="B31" s="14">
        <v>170101170038</v>
      </c>
      <c r="C31" s="10">
        <v>40</v>
      </c>
      <c r="D31" s="10"/>
      <c r="E31" s="10">
        <v>38.18181818181818</v>
      </c>
      <c r="F31" s="112"/>
      <c r="G31" s="176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"/>
    </row>
    <row r="32" spans="1:23" ht="15">
      <c r="A32" s="4">
        <v>22</v>
      </c>
      <c r="B32" s="14">
        <v>170101170040</v>
      </c>
      <c r="C32" s="10">
        <v>42.22222222222222</v>
      </c>
      <c r="D32" s="10"/>
      <c r="E32" s="10">
        <v>41.81818181818182</v>
      </c>
      <c r="F32" s="112"/>
      <c r="G32" s="176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"/>
    </row>
    <row r="33" spans="1:23" ht="15">
      <c r="A33" s="4">
        <v>23</v>
      </c>
      <c r="B33" s="14">
        <v>170101170041</v>
      </c>
      <c r="C33" s="10">
        <v>51.111111111111114</v>
      </c>
      <c r="D33" s="10"/>
      <c r="E33" s="10">
        <v>42.72727272727273</v>
      </c>
      <c r="F33" s="112"/>
      <c r="G33" s="176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"/>
    </row>
    <row r="34" spans="1:23" ht="15">
      <c r="A34" s="4">
        <v>24</v>
      </c>
      <c r="B34" s="14">
        <v>170101170046</v>
      </c>
      <c r="C34" s="10">
        <v>40</v>
      </c>
      <c r="D34" s="10"/>
      <c r="E34" s="10">
        <v>30</v>
      </c>
      <c r="F34" s="112"/>
      <c r="G34" s="176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</row>
    <row r="35" spans="1:23" ht="14.25">
      <c r="A35" s="4">
        <v>25</v>
      </c>
      <c r="B35" s="14">
        <v>170101170047</v>
      </c>
      <c r="C35" s="10">
        <v>45.55555555555556</v>
      </c>
      <c r="D35" s="10"/>
      <c r="E35" s="10">
        <v>40</v>
      </c>
      <c r="F35" s="112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"/>
    </row>
    <row r="36" spans="1:23" ht="14.25">
      <c r="A36" s="4">
        <v>26</v>
      </c>
      <c r="B36" s="14">
        <v>170101170048</v>
      </c>
      <c r="C36" s="10">
        <v>35.55555555555556</v>
      </c>
      <c r="D36" s="10"/>
      <c r="E36" s="10">
        <v>39.09090909090909</v>
      </c>
      <c r="F36" s="112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14">
        <v>170101170049</v>
      </c>
      <c r="C37" s="10">
        <v>33.333333333333336</v>
      </c>
      <c r="D37" s="10"/>
      <c r="E37" s="10">
        <v>39.09090909090909</v>
      </c>
      <c r="F37" s="112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14">
        <v>170101170050</v>
      </c>
      <c r="C38" s="10">
        <v>38.888888888888886</v>
      </c>
      <c r="D38" s="10"/>
      <c r="E38" s="10">
        <v>30.90909090909091</v>
      </c>
      <c r="F38" s="112"/>
      <c r="G38" s="176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"/>
    </row>
    <row r="39" spans="1:23" ht="15">
      <c r="A39" s="4">
        <v>29</v>
      </c>
      <c r="B39" s="14">
        <v>170101170051</v>
      </c>
      <c r="C39" s="10">
        <v>31.11111111111111</v>
      </c>
      <c r="D39" s="10"/>
      <c r="E39" s="10">
        <v>32.72727272727273</v>
      </c>
      <c r="F39" s="112"/>
      <c r="G39" s="176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"/>
    </row>
    <row r="40" spans="1:23" ht="15">
      <c r="A40" s="4">
        <v>30</v>
      </c>
      <c r="B40" s="14">
        <v>170101170054</v>
      </c>
      <c r="C40" s="10">
        <v>35.55555555555556</v>
      </c>
      <c r="D40" s="10"/>
      <c r="E40" s="10">
        <v>32.72727272727273</v>
      </c>
      <c r="F40" s="112"/>
      <c r="G40" s="176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"/>
    </row>
    <row r="41" spans="1:23" ht="15">
      <c r="A41" s="4">
        <v>31</v>
      </c>
      <c r="B41" s="14">
        <v>170101170055</v>
      </c>
      <c r="C41" s="10">
        <v>50</v>
      </c>
      <c r="D41" s="10"/>
      <c r="E41" s="10">
        <v>40.90909090909091</v>
      </c>
      <c r="F41" s="112"/>
      <c r="G41" s="176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"/>
    </row>
    <row r="42" spans="1:23" ht="15">
      <c r="A42" s="4">
        <v>32</v>
      </c>
      <c r="B42" s="14">
        <v>170101170056</v>
      </c>
      <c r="C42" s="10">
        <v>50</v>
      </c>
      <c r="D42" s="10"/>
      <c r="E42" s="10">
        <v>40.90909090909091</v>
      </c>
      <c r="F42" s="112"/>
      <c r="G42" s="176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"/>
    </row>
    <row r="43" spans="1:23" ht="15">
      <c r="A43" s="4">
        <v>33</v>
      </c>
      <c r="B43" s="14">
        <v>170101170057</v>
      </c>
      <c r="C43" s="10">
        <v>48.888888888888886</v>
      </c>
      <c r="D43" s="10"/>
      <c r="E43" s="10">
        <v>40.90909090909091</v>
      </c>
      <c r="F43" s="112"/>
      <c r="G43" s="176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"/>
    </row>
    <row r="44" spans="1:23" ht="15">
      <c r="A44" s="4">
        <v>34</v>
      </c>
      <c r="B44" s="14">
        <v>170101170058</v>
      </c>
      <c r="C44" s="10">
        <v>40</v>
      </c>
      <c r="D44" s="10"/>
      <c r="E44" s="10">
        <v>36.36363636363637</v>
      </c>
      <c r="F44" s="112"/>
      <c r="G44" s="176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"/>
    </row>
    <row r="45" spans="1:23" ht="15">
      <c r="A45" s="4">
        <v>35</v>
      </c>
      <c r="B45" s="14">
        <v>170101170060</v>
      </c>
      <c r="C45" s="10">
        <v>30</v>
      </c>
      <c r="D45" s="10"/>
      <c r="E45" s="10">
        <v>29.09090909090909</v>
      </c>
      <c r="F45" s="112"/>
      <c r="G45" s="176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"/>
    </row>
    <row r="46" spans="1:23" ht="15">
      <c r="A46" s="4">
        <v>36</v>
      </c>
      <c r="B46" s="14">
        <v>170101170061</v>
      </c>
      <c r="C46" s="10">
        <v>30</v>
      </c>
      <c r="D46" s="10"/>
      <c r="E46" s="10">
        <v>33.63636363636363</v>
      </c>
      <c r="F46" s="112"/>
      <c r="G46" s="176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"/>
    </row>
    <row r="47" spans="1:23" ht="15">
      <c r="A47" s="4">
        <v>37</v>
      </c>
      <c r="B47" s="14">
        <v>170101170063</v>
      </c>
      <c r="C47" s="10">
        <v>48.888888888888886</v>
      </c>
      <c r="D47" s="10"/>
      <c r="E47" s="10">
        <v>37.27272727272727</v>
      </c>
      <c r="F47" s="112"/>
      <c r="G47" s="176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"/>
    </row>
    <row r="48" spans="1:23" ht="15">
      <c r="A48" s="4">
        <v>38</v>
      </c>
      <c r="B48" s="14">
        <v>170101170064</v>
      </c>
      <c r="C48" s="10">
        <v>30</v>
      </c>
      <c r="D48" s="10"/>
      <c r="E48" s="10">
        <v>25.454545454545453</v>
      </c>
      <c r="F48" s="112"/>
      <c r="G48" s="176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"/>
    </row>
    <row r="49" spans="1:23" ht="14.25">
      <c r="A49" s="4">
        <v>39</v>
      </c>
      <c r="B49" s="14">
        <v>170101170066</v>
      </c>
      <c r="C49" s="10">
        <v>41.111111111111114</v>
      </c>
      <c r="D49" s="10"/>
      <c r="E49" s="10">
        <v>37.27272727272727</v>
      </c>
      <c r="F49" s="112"/>
      <c r="G49" s="170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"/>
    </row>
    <row r="50" spans="1:23" ht="14.25">
      <c r="A50" s="4">
        <v>40</v>
      </c>
      <c r="B50" s="14">
        <v>170101170067</v>
      </c>
      <c r="C50" s="10">
        <v>50</v>
      </c>
      <c r="D50" s="10"/>
      <c r="E50" s="10">
        <v>41.81818181818182</v>
      </c>
      <c r="F50" s="112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>
        <v>41</v>
      </c>
      <c r="B51" s="14">
        <v>170101170069</v>
      </c>
      <c r="C51" s="10">
        <v>45.55555555555556</v>
      </c>
      <c r="D51" s="10"/>
      <c r="E51" s="10">
        <v>40</v>
      </c>
      <c r="F51" s="112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4">
        <v>42</v>
      </c>
      <c r="B52" s="14">
        <v>170101170071</v>
      </c>
      <c r="C52" s="10">
        <v>48.888888888888886</v>
      </c>
      <c r="D52" s="15"/>
      <c r="E52" s="10">
        <v>37.27272727272727</v>
      </c>
      <c r="F52" s="113"/>
      <c r="G52" s="176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"/>
    </row>
    <row r="53" spans="1:23" ht="15">
      <c r="A53" s="4">
        <v>43</v>
      </c>
      <c r="B53" s="14">
        <v>170101170072</v>
      </c>
      <c r="C53" s="10">
        <v>40</v>
      </c>
      <c r="D53" s="15"/>
      <c r="E53" s="10">
        <v>39.09090909090909</v>
      </c>
      <c r="F53" s="113"/>
      <c r="G53" s="176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"/>
    </row>
    <row r="54" spans="1:23" ht="15">
      <c r="A54" s="4">
        <v>44</v>
      </c>
      <c r="B54" s="14">
        <v>170101170073</v>
      </c>
      <c r="C54" s="10">
        <v>35.55555555555556</v>
      </c>
      <c r="D54" s="10"/>
      <c r="E54" s="10">
        <v>38.18181818181818</v>
      </c>
      <c r="F54" s="112"/>
      <c r="G54" s="176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"/>
    </row>
    <row r="55" spans="1:23" ht="15">
      <c r="A55" s="4">
        <v>45</v>
      </c>
      <c r="B55" s="14">
        <v>170101170074</v>
      </c>
      <c r="C55" s="10">
        <v>43.333333333333336</v>
      </c>
      <c r="D55" s="10"/>
      <c r="E55" s="10">
        <v>38.18181818181818</v>
      </c>
      <c r="F55" s="112"/>
      <c r="G55" s="176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"/>
    </row>
    <row r="56" spans="1:23" ht="15">
      <c r="A56" s="4">
        <v>46</v>
      </c>
      <c r="B56" s="14">
        <v>170101170076</v>
      </c>
      <c r="C56" s="10">
        <v>50</v>
      </c>
      <c r="D56" s="10"/>
      <c r="E56" s="10">
        <v>40.90909090909091</v>
      </c>
      <c r="F56" s="112"/>
      <c r="G56" s="176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"/>
    </row>
    <row r="57" spans="1:23" ht="15">
      <c r="A57" s="4">
        <v>47</v>
      </c>
      <c r="B57" s="14">
        <v>170101170079</v>
      </c>
      <c r="C57" s="10">
        <v>42.22222222222222</v>
      </c>
      <c r="D57" s="10"/>
      <c r="E57" s="10">
        <v>32.72727272727273</v>
      </c>
      <c r="F57" s="112"/>
      <c r="G57" s="176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"/>
    </row>
    <row r="58" spans="1:23" ht="15">
      <c r="A58" s="4">
        <v>48</v>
      </c>
      <c r="B58" s="14">
        <v>170101170080</v>
      </c>
      <c r="C58" s="10">
        <v>43.333333333333336</v>
      </c>
      <c r="D58" s="10"/>
      <c r="E58" s="10">
        <v>40</v>
      </c>
      <c r="F58" s="112"/>
      <c r="G58" s="176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"/>
    </row>
    <row r="59" spans="1:23" ht="15">
      <c r="A59" s="4">
        <v>49</v>
      </c>
      <c r="B59" s="14">
        <v>170101170081</v>
      </c>
      <c r="C59" s="10">
        <v>45.55555555555556</v>
      </c>
      <c r="D59" s="10"/>
      <c r="E59" s="10">
        <v>36.36363636363637</v>
      </c>
      <c r="F59" s="112"/>
      <c r="G59" s="176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"/>
    </row>
    <row r="60" spans="1:23" ht="15">
      <c r="A60" s="4">
        <v>50</v>
      </c>
      <c r="B60" s="14">
        <v>170101170082</v>
      </c>
      <c r="C60" s="10">
        <v>40</v>
      </c>
      <c r="D60" s="10"/>
      <c r="E60" s="10">
        <v>35.45454545454545</v>
      </c>
      <c r="F60" s="112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"/>
    </row>
    <row r="61" spans="1:23" ht="15">
      <c r="A61" s="4">
        <v>51</v>
      </c>
      <c r="B61" s="14">
        <v>170101170083</v>
      </c>
      <c r="C61" s="10">
        <v>27.77777777777778</v>
      </c>
      <c r="D61" s="10"/>
      <c r="E61" s="10">
        <v>19.09090909090909</v>
      </c>
      <c r="F61" s="112"/>
      <c r="G61" s="176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"/>
    </row>
    <row r="62" spans="1:23" ht="15">
      <c r="A62" s="4">
        <v>52</v>
      </c>
      <c r="B62" s="14">
        <v>170101170084</v>
      </c>
      <c r="C62" s="10">
        <v>51.111111111111114</v>
      </c>
      <c r="D62" s="10"/>
      <c r="E62" s="10">
        <v>41.81818181818182</v>
      </c>
      <c r="F62" s="112"/>
      <c r="G62" s="176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"/>
    </row>
    <row r="63" spans="1:23" ht="14.25">
      <c r="A63" s="4">
        <v>53</v>
      </c>
      <c r="B63" s="14">
        <v>170101170085</v>
      </c>
      <c r="C63" s="10">
        <v>35.55555555555556</v>
      </c>
      <c r="D63" s="10"/>
      <c r="E63" s="10">
        <v>37.27272727272727</v>
      </c>
      <c r="F63" s="112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4">
        <v>170101170088</v>
      </c>
      <c r="C64" s="10">
        <v>42.22222222222222</v>
      </c>
      <c r="D64" s="10"/>
      <c r="E64" s="10">
        <v>37.27272727272727</v>
      </c>
      <c r="F64" s="112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4">
        <v>170101170089</v>
      </c>
      <c r="C65" s="10">
        <v>31.11111111111111</v>
      </c>
      <c r="D65" s="10"/>
      <c r="E65" s="10">
        <v>30.90909090909091</v>
      </c>
      <c r="F65" s="112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>
        <v>56</v>
      </c>
      <c r="B66" s="14">
        <v>170101170090</v>
      </c>
      <c r="C66" s="10">
        <v>37.77777777777778</v>
      </c>
      <c r="D66" s="10"/>
      <c r="E66" s="10">
        <v>36.36363636363637</v>
      </c>
      <c r="F66" s="112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>
        <v>57</v>
      </c>
      <c r="B67" s="14">
        <v>170101170091</v>
      </c>
      <c r="C67" s="10">
        <v>40</v>
      </c>
      <c r="D67" s="10"/>
      <c r="E67" s="10">
        <v>37.27272727272727</v>
      </c>
      <c r="F67" s="112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>
        <v>58</v>
      </c>
      <c r="B68" s="14">
        <v>170101170092</v>
      </c>
      <c r="C68" s="10">
        <v>43.333333333333336</v>
      </c>
      <c r="D68" s="10"/>
      <c r="E68" s="10">
        <v>35.45454545454545</v>
      </c>
      <c r="F68" s="112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4">
        <v>170101170094</v>
      </c>
      <c r="C69" s="10">
        <v>35.55555555555556</v>
      </c>
      <c r="D69" s="10"/>
      <c r="E69" s="10">
        <v>37.27272727272727</v>
      </c>
      <c r="F69" s="112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4">
        <v>170101170096</v>
      </c>
      <c r="C70" s="10">
        <v>26.666666666666668</v>
      </c>
      <c r="D70" s="10"/>
      <c r="E70" s="10">
        <v>23.636363636363637</v>
      </c>
      <c r="F70" s="112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14">
        <v>170101170098</v>
      </c>
      <c r="C71" s="10">
        <v>27.77777777777778</v>
      </c>
      <c r="D71" s="10"/>
      <c r="E71" s="10">
        <v>37.27272727272727</v>
      </c>
      <c r="F71" s="112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14">
        <v>170101170099</v>
      </c>
      <c r="C72" s="10">
        <v>46.666666666666664</v>
      </c>
      <c r="D72" s="10"/>
      <c r="E72" s="10">
        <v>40.90909090909091</v>
      </c>
      <c r="F72" s="112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14">
        <v>170101170100</v>
      </c>
      <c r="C73" s="10">
        <v>27.77777777777778</v>
      </c>
      <c r="D73" s="10"/>
      <c r="E73" s="10">
        <v>22.727272727272727</v>
      </c>
      <c r="F73" s="112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>
        <v>64</v>
      </c>
      <c r="B74" s="14">
        <v>170101170101</v>
      </c>
      <c r="C74" s="10">
        <v>46.666666666666664</v>
      </c>
      <c r="D74" s="10"/>
      <c r="E74" s="10">
        <v>40.90909090909091</v>
      </c>
      <c r="F74" s="112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>
        <v>65</v>
      </c>
      <c r="B75" s="14">
        <v>170101170102</v>
      </c>
      <c r="C75" s="10">
        <v>32.22222222222222</v>
      </c>
      <c r="D75" s="10"/>
      <c r="E75" s="10">
        <v>28.181818181818183</v>
      </c>
      <c r="F75" s="112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4">
        <v>66</v>
      </c>
      <c r="B76" s="14">
        <v>170101170104</v>
      </c>
      <c r="C76" s="10">
        <v>50</v>
      </c>
      <c r="D76" s="10"/>
      <c r="E76" s="10">
        <v>39.09090909090909</v>
      </c>
      <c r="F76" s="112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14">
        <v>170101170105</v>
      </c>
      <c r="C77" s="10">
        <v>51.111111111111114</v>
      </c>
      <c r="D77" s="10"/>
      <c r="E77" s="10">
        <v>37.27272727272727</v>
      </c>
      <c r="F77" s="112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1">
        <v>68</v>
      </c>
      <c r="B78" s="14">
        <v>170101170108</v>
      </c>
      <c r="C78" s="10">
        <v>48.888888888888886</v>
      </c>
      <c r="D78" s="10"/>
      <c r="E78" s="10">
        <v>40</v>
      </c>
      <c r="F78" s="112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11">
        <v>69</v>
      </c>
      <c r="B79" s="14">
        <v>170101171109</v>
      </c>
      <c r="C79" s="10">
        <v>40</v>
      </c>
      <c r="D79" s="10"/>
      <c r="E79" s="10">
        <v>29.09090909090909</v>
      </c>
      <c r="F79" s="112"/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W79"/>
  <sheetViews>
    <sheetView zoomScale="89" zoomScaleNormal="89" zoomScalePageLayoutView="0" workbookViewId="0" topLeftCell="C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158"/>
      <c r="G1" s="159"/>
      <c r="H1" s="159"/>
      <c r="I1" s="159"/>
      <c r="J1" s="159"/>
      <c r="K1" s="159"/>
      <c r="L1" s="159"/>
      <c r="M1" s="159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160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189</v>
      </c>
      <c r="B3" s="123"/>
      <c r="C3" s="123"/>
      <c r="D3" s="123"/>
      <c r="E3" s="123"/>
      <c r="F3" s="160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199</v>
      </c>
      <c r="B4" s="123"/>
      <c r="C4" s="123"/>
      <c r="D4" s="123"/>
      <c r="E4" s="123"/>
      <c r="F4" s="160"/>
      <c r="G4" s="41" t="s">
        <v>39</v>
      </c>
      <c r="H4" s="42"/>
      <c r="I4" s="38"/>
      <c r="J4" s="1"/>
      <c r="K4" s="161" t="s">
        <v>34</v>
      </c>
      <c r="L4" s="161">
        <v>3</v>
      </c>
      <c r="M4" s="1"/>
      <c r="N4" s="162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200</v>
      </c>
      <c r="B5" s="107" t="s">
        <v>192</v>
      </c>
      <c r="C5" s="107"/>
      <c r="D5" s="107"/>
      <c r="E5" s="107"/>
      <c r="F5" s="160"/>
      <c r="G5" s="41" t="s">
        <v>32</v>
      </c>
      <c r="H5" s="63">
        <f>(69/69)*100</f>
        <v>100</v>
      </c>
      <c r="I5" s="38"/>
      <c r="J5" s="1"/>
      <c r="K5" s="163" t="s">
        <v>35</v>
      </c>
      <c r="L5" s="163">
        <v>2</v>
      </c>
      <c r="M5" s="1"/>
      <c r="N5" s="164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(60/69)*100</f>
        <v>86.95652173913044</v>
      </c>
      <c r="I6" s="38"/>
      <c r="J6" s="1"/>
      <c r="K6" s="165" t="s">
        <v>36</v>
      </c>
      <c r="L6" s="165">
        <v>1</v>
      </c>
      <c r="M6" s="1"/>
      <c r="N6" s="166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93.47826086956522</v>
      </c>
      <c r="I7" s="44">
        <v>0.6</v>
      </c>
      <c r="J7" s="1"/>
      <c r="K7" s="167" t="s">
        <v>37</v>
      </c>
      <c r="L7" s="167">
        <v>0</v>
      </c>
      <c r="M7" s="1"/>
      <c r="N7" s="1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69" t="s">
        <v>11</v>
      </c>
      <c r="I10" s="169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14">
        <v>170101170007</v>
      </c>
      <c r="C11" s="10">
        <v>40</v>
      </c>
      <c r="D11" s="10">
        <f>COUNTIF(C11:C82,"&gt;="&amp;D10)</f>
        <v>69</v>
      </c>
      <c r="E11" s="10">
        <v>31.818181818181817</v>
      </c>
      <c r="F11" s="31">
        <f>COUNTIF(E11:E82,"&gt;="&amp;F10)</f>
        <v>60</v>
      </c>
      <c r="G11" s="25" t="s">
        <v>6</v>
      </c>
      <c r="H11" s="41">
        <v>2</v>
      </c>
      <c r="I11" s="41"/>
      <c r="J11" s="41">
        <v>3</v>
      </c>
      <c r="K11" s="41">
        <v>2</v>
      </c>
      <c r="L11" s="41"/>
      <c r="M11" s="41">
        <v>2</v>
      </c>
      <c r="N11" s="41">
        <v>3</v>
      </c>
      <c r="O11" s="41">
        <v>2</v>
      </c>
      <c r="P11" s="41"/>
      <c r="Q11" s="41">
        <v>2</v>
      </c>
      <c r="R11" s="41">
        <v>2</v>
      </c>
      <c r="S11" s="41">
        <v>3</v>
      </c>
      <c r="T11" s="41"/>
      <c r="U11" s="41">
        <v>3</v>
      </c>
      <c r="V11" s="41">
        <v>1</v>
      </c>
      <c r="W11" s="1"/>
    </row>
    <row r="12" spans="1:23" ht="15">
      <c r="A12" s="4">
        <v>2</v>
      </c>
      <c r="B12" s="14">
        <v>170101170011</v>
      </c>
      <c r="C12" s="10">
        <v>28.88888888888889</v>
      </c>
      <c r="D12" s="63">
        <f>(69/69)*100</f>
        <v>100</v>
      </c>
      <c r="E12" s="10">
        <v>35.45454545454545</v>
      </c>
      <c r="F12" s="64">
        <f>(60/69)*100</f>
        <v>86.95652173913044</v>
      </c>
      <c r="G12" s="25" t="s">
        <v>7</v>
      </c>
      <c r="H12" s="41">
        <v>3</v>
      </c>
      <c r="I12" s="41"/>
      <c r="J12" s="41">
        <v>2</v>
      </c>
      <c r="K12" s="41">
        <v>3</v>
      </c>
      <c r="L12" s="41"/>
      <c r="M12" s="41">
        <v>3</v>
      </c>
      <c r="N12" s="41">
        <v>3</v>
      </c>
      <c r="O12" s="41">
        <v>2</v>
      </c>
      <c r="P12" s="41"/>
      <c r="Q12" s="41">
        <v>3</v>
      </c>
      <c r="R12" s="41">
        <v>3</v>
      </c>
      <c r="S12" s="41">
        <v>2</v>
      </c>
      <c r="T12" s="41"/>
      <c r="U12" s="41">
        <v>3</v>
      </c>
      <c r="V12" s="41">
        <v>1</v>
      </c>
      <c r="W12" s="1"/>
    </row>
    <row r="13" spans="1:23" ht="15">
      <c r="A13" s="4">
        <v>3</v>
      </c>
      <c r="B13" s="14">
        <v>170101170013</v>
      </c>
      <c r="C13" s="10">
        <v>32.22222222222222</v>
      </c>
      <c r="D13" s="10"/>
      <c r="E13" s="10">
        <v>36.36363636363637</v>
      </c>
      <c r="F13" s="32"/>
      <c r="G13" s="25" t="s">
        <v>9</v>
      </c>
      <c r="H13" s="41">
        <v>2</v>
      </c>
      <c r="I13" s="41"/>
      <c r="J13" s="41">
        <v>3</v>
      </c>
      <c r="K13" s="41">
        <v>2</v>
      </c>
      <c r="L13" s="41"/>
      <c r="M13" s="41">
        <v>2</v>
      </c>
      <c r="N13" s="41">
        <v>3</v>
      </c>
      <c r="O13" s="41">
        <v>2</v>
      </c>
      <c r="P13" s="41"/>
      <c r="Q13" s="41">
        <v>2</v>
      </c>
      <c r="R13" s="41">
        <v>3</v>
      </c>
      <c r="S13" s="41">
        <v>2</v>
      </c>
      <c r="T13" s="41"/>
      <c r="U13" s="41">
        <v>3</v>
      </c>
      <c r="V13" s="41"/>
      <c r="W13" s="1"/>
    </row>
    <row r="14" spans="1:23" ht="15">
      <c r="A14" s="4">
        <v>4</v>
      </c>
      <c r="B14" s="14">
        <v>170101170014</v>
      </c>
      <c r="C14" s="10">
        <v>46.666666666666664</v>
      </c>
      <c r="D14" s="10"/>
      <c r="E14" s="10">
        <v>34.54545454545455</v>
      </c>
      <c r="F14" s="32"/>
      <c r="G14" s="26" t="s">
        <v>45</v>
      </c>
      <c r="H14" s="20">
        <f>AVERAGE(H11:H13)</f>
        <v>2.3333333333333335</v>
      </c>
      <c r="I14" s="20"/>
      <c r="J14" s="20">
        <f aca="true" t="shared" si="0" ref="J14:V14">AVERAGE(J11:J13)</f>
        <v>2.6666666666666665</v>
      </c>
      <c r="K14" s="20">
        <f>AVERAGE(K11:K13)</f>
        <v>2.3333333333333335</v>
      </c>
      <c r="L14" s="20"/>
      <c r="M14" s="20">
        <f t="shared" si="0"/>
        <v>2.3333333333333335</v>
      </c>
      <c r="N14" s="20">
        <f>AVERAGE(N11:N13)</f>
        <v>3</v>
      </c>
      <c r="O14" s="20">
        <f>AVERAGE(O11:O13)</f>
        <v>2</v>
      </c>
      <c r="P14" s="20"/>
      <c r="Q14" s="20">
        <f t="shared" si="0"/>
        <v>2.3333333333333335</v>
      </c>
      <c r="R14" s="20">
        <f t="shared" si="0"/>
        <v>2.6666666666666665</v>
      </c>
      <c r="S14" s="20">
        <f t="shared" si="0"/>
        <v>2.3333333333333335</v>
      </c>
      <c r="T14" s="20"/>
      <c r="U14" s="20">
        <f t="shared" si="0"/>
        <v>3</v>
      </c>
      <c r="V14" s="20">
        <f t="shared" si="0"/>
        <v>1</v>
      </c>
      <c r="W14" s="1"/>
    </row>
    <row r="15" spans="1:23" ht="15">
      <c r="A15" s="4">
        <v>5</v>
      </c>
      <c r="B15" s="14">
        <v>170101170015</v>
      </c>
      <c r="C15" s="10">
        <v>50</v>
      </c>
      <c r="D15" s="10"/>
      <c r="E15" s="10">
        <v>35.45454545454545</v>
      </c>
      <c r="F15" s="32"/>
      <c r="G15" s="51" t="s">
        <v>47</v>
      </c>
      <c r="H15" s="69">
        <f>(56.25*H14)/100</f>
        <v>1.3125</v>
      </c>
      <c r="I15" s="69"/>
      <c r="J15" s="69">
        <f aca="true" t="shared" si="1" ref="I15:V15">(56.25*J14)/100</f>
        <v>1.5</v>
      </c>
      <c r="K15" s="69">
        <f t="shared" si="1"/>
        <v>1.3125</v>
      </c>
      <c r="L15" s="69"/>
      <c r="M15" s="69">
        <f t="shared" si="1"/>
        <v>1.3125</v>
      </c>
      <c r="N15" s="69">
        <f>(56.25*N14)/100</f>
        <v>1.6875</v>
      </c>
      <c r="O15" s="69">
        <f t="shared" si="1"/>
        <v>1.125</v>
      </c>
      <c r="P15" s="69"/>
      <c r="Q15" s="69">
        <f t="shared" si="1"/>
        <v>1.3125</v>
      </c>
      <c r="R15" s="69">
        <f t="shared" si="1"/>
        <v>1.5</v>
      </c>
      <c r="S15" s="69">
        <f t="shared" si="1"/>
        <v>1.3125</v>
      </c>
      <c r="T15" s="69"/>
      <c r="U15" s="69">
        <f t="shared" si="1"/>
        <v>1.6875</v>
      </c>
      <c r="V15" s="69">
        <f t="shared" si="1"/>
        <v>0.5625</v>
      </c>
      <c r="W15" s="1"/>
    </row>
    <row r="16" spans="1:23" ht="14.25">
      <c r="A16" s="4">
        <v>6</v>
      </c>
      <c r="B16" s="14">
        <v>170101170016</v>
      </c>
      <c r="C16" s="10">
        <v>31.11111111111111</v>
      </c>
      <c r="D16" s="10"/>
      <c r="E16" s="10">
        <v>26.363636363636363</v>
      </c>
      <c r="F16" s="32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"/>
    </row>
    <row r="17" spans="1:23" ht="14.25">
      <c r="A17" s="4">
        <v>7</v>
      </c>
      <c r="B17" s="14">
        <v>170101170019</v>
      </c>
      <c r="C17" s="10">
        <v>37.77777777777778</v>
      </c>
      <c r="D17" s="10"/>
      <c r="E17" s="10">
        <v>36.36363636363637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14">
        <v>170101170020</v>
      </c>
      <c r="C18" s="10">
        <v>48.888888888888886</v>
      </c>
      <c r="D18" s="10"/>
      <c r="E18" s="10">
        <v>33.63636363636363</v>
      </c>
      <c r="F18" s="112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14">
        <v>170101170023</v>
      </c>
      <c r="C19" s="10">
        <v>41.111111111111114</v>
      </c>
      <c r="D19" s="10"/>
      <c r="E19" s="10">
        <v>33.63636363636363</v>
      </c>
      <c r="F19" s="112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14">
        <v>170101170024</v>
      </c>
      <c r="C20" s="10">
        <v>32.22222222222222</v>
      </c>
      <c r="D20" s="10"/>
      <c r="E20" s="10">
        <v>24.545454545454547</v>
      </c>
      <c r="F20" s="112"/>
      <c r="G20" s="4"/>
      <c r="H20" s="1"/>
      <c r="I20" s="1"/>
      <c r="J20" s="36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0">
        <v>44.44444444444444</v>
      </c>
      <c r="D21" s="10"/>
      <c r="E21" s="10">
        <v>35.45454545454545</v>
      </c>
      <c r="F21" s="112"/>
      <c r="G21" s="4"/>
      <c r="H21" s="172"/>
      <c r="I21" s="173"/>
      <c r="J21" s="173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0">
        <v>34.44444444444444</v>
      </c>
      <c r="D22" s="10"/>
      <c r="E22" s="10">
        <v>24.545454545454547</v>
      </c>
      <c r="F22" s="112"/>
      <c r="G22" s="4"/>
      <c r="H22" s="174"/>
      <c r="I22" s="175"/>
      <c r="J22" s="175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0">
        <v>32.22222222222222</v>
      </c>
      <c r="D23" s="10"/>
      <c r="E23" s="10">
        <v>28.181818181818183</v>
      </c>
      <c r="F23" s="112"/>
      <c r="G23" s="4"/>
      <c r="H23" s="4"/>
      <c r="I23" s="1"/>
      <c r="J23" s="1"/>
      <c r="K23" s="1"/>
      <c r="L23" s="1"/>
      <c r="M23" s="1"/>
      <c r="N23" s="36"/>
      <c r="O23" s="36"/>
      <c r="P23" s="36"/>
      <c r="Q23" s="36"/>
      <c r="R23" s="36"/>
      <c r="S23" s="1"/>
      <c r="T23" s="1"/>
      <c r="U23" s="1"/>
      <c r="V23" s="1"/>
      <c r="W23" s="1"/>
    </row>
    <row r="24" spans="1:23" ht="14.25">
      <c r="A24" s="4">
        <v>14</v>
      </c>
      <c r="B24" s="14">
        <v>170101170030</v>
      </c>
      <c r="C24" s="10">
        <v>31.11111111111111</v>
      </c>
      <c r="D24" s="10"/>
      <c r="E24" s="10">
        <v>30</v>
      </c>
      <c r="F24" s="112"/>
      <c r="G24" s="4"/>
      <c r="H24" s="1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"/>
    </row>
    <row r="25" spans="1:23" ht="15">
      <c r="A25" s="4">
        <v>15</v>
      </c>
      <c r="B25" s="14">
        <v>170101170031</v>
      </c>
      <c r="C25" s="10">
        <v>36.666666666666664</v>
      </c>
      <c r="D25" s="15"/>
      <c r="E25" s="10">
        <v>32.72727272727273</v>
      </c>
      <c r="F25" s="113"/>
      <c r="G25" s="176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"/>
    </row>
    <row r="26" spans="1:23" ht="15">
      <c r="A26" s="4">
        <v>16</v>
      </c>
      <c r="B26" s="14">
        <v>170101170033</v>
      </c>
      <c r="C26" s="10">
        <v>41.111111111111114</v>
      </c>
      <c r="D26" s="10"/>
      <c r="E26" s="10">
        <v>33.63636363636363</v>
      </c>
      <c r="F26" s="112"/>
      <c r="G26" s="176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"/>
    </row>
    <row r="27" spans="1:23" ht="15">
      <c r="A27" s="4">
        <v>17</v>
      </c>
      <c r="B27" s="14">
        <v>170101170034</v>
      </c>
      <c r="C27" s="10">
        <v>36.666666666666664</v>
      </c>
      <c r="D27" s="10"/>
      <c r="E27" s="10">
        <v>25.454545454545453</v>
      </c>
      <c r="F27" s="112"/>
      <c r="G27" s="176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"/>
    </row>
    <row r="28" spans="1:23" ht="15">
      <c r="A28" s="4">
        <v>18</v>
      </c>
      <c r="B28" s="14">
        <v>170101170035</v>
      </c>
      <c r="C28" s="10">
        <v>41.111111111111114</v>
      </c>
      <c r="D28" s="10"/>
      <c r="E28" s="10">
        <v>30.90909090909091</v>
      </c>
      <c r="F28" s="112"/>
      <c r="G28" s="176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"/>
    </row>
    <row r="29" spans="1:23" ht="15">
      <c r="A29" s="4">
        <v>19</v>
      </c>
      <c r="B29" s="14">
        <v>170101170036</v>
      </c>
      <c r="C29" s="10">
        <v>40</v>
      </c>
      <c r="D29" s="10"/>
      <c r="E29" s="10">
        <v>34.54545454545455</v>
      </c>
      <c r="F29" s="112"/>
      <c r="G29" s="176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"/>
    </row>
    <row r="30" spans="1:23" ht="15">
      <c r="A30" s="4">
        <v>20</v>
      </c>
      <c r="B30" s="14">
        <v>170101170037</v>
      </c>
      <c r="C30" s="10">
        <v>35.55555555555556</v>
      </c>
      <c r="D30" s="10"/>
      <c r="E30" s="10">
        <v>34.54545454545455</v>
      </c>
      <c r="F30" s="112"/>
      <c r="G30" s="176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"/>
    </row>
    <row r="31" spans="1:23" ht="15">
      <c r="A31" s="4">
        <v>21</v>
      </c>
      <c r="B31" s="14">
        <v>170101170038</v>
      </c>
      <c r="C31" s="10">
        <v>35.55555555555556</v>
      </c>
      <c r="D31" s="10"/>
      <c r="E31" s="10">
        <v>30.90909090909091</v>
      </c>
      <c r="F31" s="112"/>
      <c r="G31" s="176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"/>
    </row>
    <row r="32" spans="1:23" ht="15">
      <c r="A32" s="4">
        <v>22</v>
      </c>
      <c r="B32" s="14">
        <v>170101170040</v>
      </c>
      <c r="C32" s="10">
        <v>40</v>
      </c>
      <c r="D32" s="10"/>
      <c r="E32" s="10">
        <v>33.63636363636363</v>
      </c>
      <c r="F32" s="112"/>
      <c r="G32" s="176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"/>
    </row>
    <row r="33" spans="1:23" ht="15">
      <c r="A33" s="4">
        <v>23</v>
      </c>
      <c r="B33" s="14">
        <v>170101170041</v>
      </c>
      <c r="C33" s="10">
        <v>51.111111111111114</v>
      </c>
      <c r="D33" s="10"/>
      <c r="E33" s="10">
        <v>32.72727272727273</v>
      </c>
      <c r="F33" s="112"/>
      <c r="G33" s="176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"/>
    </row>
    <row r="34" spans="1:23" ht="15">
      <c r="A34" s="4">
        <v>24</v>
      </c>
      <c r="B34" s="14">
        <v>170101170046</v>
      </c>
      <c r="C34" s="10">
        <v>43.333333333333336</v>
      </c>
      <c r="D34" s="10"/>
      <c r="E34" s="10">
        <v>35.45454545454545</v>
      </c>
      <c r="F34" s="112"/>
      <c r="G34" s="176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</row>
    <row r="35" spans="1:23" ht="14.25">
      <c r="A35" s="4">
        <v>25</v>
      </c>
      <c r="B35" s="14">
        <v>170101170047</v>
      </c>
      <c r="C35" s="10">
        <v>42.22222222222222</v>
      </c>
      <c r="D35" s="10"/>
      <c r="E35" s="10">
        <v>33.63636363636363</v>
      </c>
      <c r="F35" s="112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"/>
    </row>
    <row r="36" spans="1:23" ht="14.25">
      <c r="A36" s="4">
        <v>26</v>
      </c>
      <c r="B36" s="14">
        <v>170101170048</v>
      </c>
      <c r="C36" s="10">
        <v>36.666666666666664</v>
      </c>
      <c r="D36" s="10"/>
      <c r="E36" s="10">
        <v>34.54545454545455</v>
      </c>
      <c r="F36" s="112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14">
        <v>170101170049</v>
      </c>
      <c r="C37" s="10">
        <v>36.666666666666664</v>
      </c>
      <c r="D37" s="10"/>
      <c r="E37" s="10">
        <v>34.54545454545455</v>
      </c>
      <c r="F37" s="112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14">
        <v>170101170050</v>
      </c>
      <c r="C38" s="10">
        <v>37.77777777777778</v>
      </c>
      <c r="D38" s="10"/>
      <c r="E38" s="10">
        <v>32.72727272727273</v>
      </c>
      <c r="F38" s="112"/>
      <c r="G38" s="176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"/>
    </row>
    <row r="39" spans="1:23" ht="15">
      <c r="A39" s="4">
        <v>29</v>
      </c>
      <c r="B39" s="14">
        <v>170101170051</v>
      </c>
      <c r="C39" s="10">
        <v>31.11111111111111</v>
      </c>
      <c r="D39" s="10"/>
      <c r="E39" s="10">
        <v>34.54545454545455</v>
      </c>
      <c r="F39" s="112"/>
      <c r="G39" s="176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"/>
    </row>
    <row r="40" spans="1:23" ht="15">
      <c r="A40" s="4">
        <v>30</v>
      </c>
      <c r="B40" s="14">
        <v>170101170054</v>
      </c>
      <c r="C40" s="10">
        <v>35.55555555555556</v>
      </c>
      <c r="D40" s="10"/>
      <c r="E40" s="10">
        <v>34.54545454545455</v>
      </c>
      <c r="F40" s="112"/>
      <c r="G40" s="176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"/>
    </row>
    <row r="41" spans="1:23" ht="15">
      <c r="A41" s="4">
        <v>31</v>
      </c>
      <c r="B41" s="14">
        <v>170101170055</v>
      </c>
      <c r="C41" s="10">
        <v>50</v>
      </c>
      <c r="D41" s="10"/>
      <c r="E41" s="10">
        <v>34.54545454545455</v>
      </c>
      <c r="F41" s="112"/>
      <c r="G41" s="176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"/>
    </row>
    <row r="42" spans="1:23" ht="15">
      <c r="A42" s="4">
        <v>32</v>
      </c>
      <c r="B42" s="14">
        <v>170101170056</v>
      </c>
      <c r="C42" s="10">
        <v>50</v>
      </c>
      <c r="D42" s="10"/>
      <c r="E42" s="10">
        <v>34.54545454545455</v>
      </c>
      <c r="F42" s="112"/>
      <c r="G42" s="176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"/>
    </row>
    <row r="43" spans="1:23" ht="15">
      <c r="A43" s="4">
        <v>33</v>
      </c>
      <c r="B43" s="14">
        <v>170101170057</v>
      </c>
      <c r="C43" s="10">
        <v>48.888888888888886</v>
      </c>
      <c r="D43" s="10"/>
      <c r="E43" s="10">
        <v>30.90909090909091</v>
      </c>
      <c r="F43" s="112"/>
      <c r="G43" s="176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"/>
    </row>
    <row r="44" spans="1:23" ht="15">
      <c r="A44" s="4">
        <v>34</v>
      </c>
      <c r="B44" s="14">
        <v>170101170058</v>
      </c>
      <c r="C44" s="10">
        <v>43.333333333333336</v>
      </c>
      <c r="D44" s="10"/>
      <c r="E44" s="10">
        <v>35.45454545454545</v>
      </c>
      <c r="F44" s="112"/>
      <c r="G44" s="176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"/>
    </row>
    <row r="45" spans="1:23" ht="15">
      <c r="A45" s="4">
        <v>35</v>
      </c>
      <c r="B45" s="14">
        <v>170101170060</v>
      </c>
      <c r="C45" s="10">
        <v>32.22222222222222</v>
      </c>
      <c r="D45" s="10"/>
      <c r="E45" s="10">
        <v>24.545454545454547</v>
      </c>
      <c r="F45" s="112"/>
      <c r="G45" s="176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"/>
    </row>
    <row r="46" spans="1:23" ht="15">
      <c r="A46" s="4">
        <v>36</v>
      </c>
      <c r="B46" s="14">
        <v>170101170061</v>
      </c>
      <c r="C46" s="10">
        <v>34.44444444444444</v>
      </c>
      <c r="D46" s="10"/>
      <c r="E46" s="10">
        <v>30</v>
      </c>
      <c r="F46" s="112"/>
      <c r="G46" s="176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"/>
    </row>
    <row r="47" spans="1:23" ht="15">
      <c r="A47" s="4">
        <v>37</v>
      </c>
      <c r="B47" s="14">
        <v>170101170063</v>
      </c>
      <c r="C47" s="10">
        <v>50</v>
      </c>
      <c r="D47" s="10"/>
      <c r="E47" s="10">
        <v>33.63636363636363</v>
      </c>
      <c r="F47" s="112"/>
      <c r="G47" s="176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"/>
    </row>
    <row r="48" spans="1:23" ht="15">
      <c r="A48" s="4">
        <v>38</v>
      </c>
      <c r="B48" s="14">
        <v>170101170064</v>
      </c>
      <c r="C48" s="10">
        <v>43.333333333333336</v>
      </c>
      <c r="D48" s="10"/>
      <c r="E48" s="10">
        <v>23.636363636363637</v>
      </c>
      <c r="F48" s="112"/>
      <c r="G48" s="176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"/>
    </row>
    <row r="49" spans="1:23" ht="14.25">
      <c r="A49" s="4">
        <v>39</v>
      </c>
      <c r="B49" s="14">
        <v>170101170066</v>
      </c>
      <c r="C49" s="10">
        <v>44.44444444444444</v>
      </c>
      <c r="D49" s="10"/>
      <c r="E49" s="10">
        <v>31.818181818181817</v>
      </c>
      <c r="F49" s="112"/>
      <c r="G49" s="170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"/>
    </row>
    <row r="50" spans="1:23" ht="14.25">
      <c r="A50" s="4">
        <v>40</v>
      </c>
      <c r="B50" s="14">
        <v>170101170067</v>
      </c>
      <c r="C50" s="10">
        <v>51.111111111111114</v>
      </c>
      <c r="D50" s="10"/>
      <c r="E50" s="10">
        <v>33.63636363636363</v>
      </c>
      <c r="F50" s="112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>
        <v>41</v>
      </c>
      <c r="B51" s="14">
        <v>170101170069</v>
      </c>
      <c r="C51" s="10">
        <v>37.77777777777778</v>
      </c>
      <c r="D51" s="10"/>
      <c r="E51" s="10">
        <v>33.63636363636363</v>
      </c>
      <c r="F51" s="112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4">
        <v>42</v>
      </c>
      <c r="B52" s="14">
        <v>170101170071</v>
      </c>
      <c r="C52" s="10">
        <v>38.888888888888886</v>
      </c>
      <c r="D52" s="15"/>
      <c r="E52" s="10">
        <v>31.818181818181817</v>
      </c>
      <c r="F52" s="113"/>
      <c r="G52" s="176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"/>
    </row>
    <row r="53" spans="1:23" ht="15">
      <c r="A53" s="4">
        <v>43</v>
      </c>
      <c r="B53" s="14">
        <v>170101170072</v>
      </c>
      <c r="C53" s="10">
        <v>42.22222222222222</v>
      </c>
      <c r="D53" s="15"/>
      <c r="E53" s="10">
        <v>33.63636363636363</v>
      </c>
      <c r="F53" s="113"/>
      <c r="G53" s="176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"/>
    </row>
    <row r="54" spans="1:23" ht="15">
      <c r="A54" s="4">
        <v>44</v>
      </c>
      <c r="B54" s="14">
        <v>170101170073</v>
      </c>
      <c r="C54" s="10">
        <v>41.111111111111114</v>
      </c>
      <c r="D54" s="10"/>
      <c r="E54" s="10">
        <v>34.54545454545455</v>
      </c>
      <c r="F54" s="112"/>
      <c r="G54" s="176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"/>
    </row>
    <row r="55" spans="1:23" ht="15">
      <c r="A55" s="4">
        <v>45</v>
      </c>
      <c r="B55" s="14">
        <v>170101170074</v>
      </c>
      <c r="C55" s="10">
        <v>41.111111111111114</v>
      </c>
      <c r="D55" s="10"/>
      <c r="E55" s="10">
        <v>30.90909090909091</v>
      </c>
      <c r="F55" s="112"/>
      <c r="G55" s="176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"/>
    </row>
    <row r="56" spans="1:23" ht="15">
      <c r="A56" s="4">
        <v>46</v>
      </c>
      <c r="B56" s="14">
        <v>170101170076</v>
      </c>
      <c r="C56" s="10">
        <v>51.111111111111114</v>
      </c>
      <c r="D56" s="10"/>
      <c r="E56" s="10">
        <v>36.36363636363637</v>
      </c>
      <c r="F56" s="112"/>
      <c r="G56" s="176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"/>
    </row>
    <row r="57" spans="1:23" ht="15">
      <c r="A57" s="4">
        <v>47</v>
      </c>
      <c r="B57" s="14">
        <v>170101170079</v>
      </c>
      <c r="C57" s="10">
        <v>34.44444444444444</v>
      </c>
      <c r="D57" s="10"/>
      <c r="E57" s="10">
        <v>36.36363636363637</v>
      </c>
      <c r="F57" s="112"/>
      <c r="G57" s="176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"/>
    </row>
    <row r="58" spans="1:23" ht="15">
      <c r="A58" s="4">
        <v>48</v>
      </c>
      <c r="B58" s="14">
        <v>170101170080</v>
      </c>
      <c r="C58" s="10">
        <v>42.22222222222222</v>
      </c>
      <c r="D58" s="10"/>
      <c r="E58" s="10">
        <v>33.63636363636363</v>
      </c>
      <c r="F58" s="112"/>
      <c r="G58" s="176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"/>
    </row>
    <row r="59" spans="1:23" ht="15">
      <c r="A59" s="4">
        <v>49</v>
      </c>
      <c r="B59" s="14">
        <v>170101170081</v>
      </c>
      <c r="C59" s="10">
        <v>44.44444444444444</v>
      </c>
      <c r="D59" s="10"/>
      <c r="E59" s="10">
        <v>33.63636363636363</v>
      </c>
      <c r="F59" s="112"/>
      <c r="G59" s="176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"/>
    </row>
    <row r="60" spans="1:23" ht="15">
      <c r="A60" s="4">
        <v>50</v>
      </c>
      <c r="B60" s="14">
        <v>170101170082</v>
      </c>
      <c r="C60" s="10">
        <v>35.55555555555556</v>
      </c>
      <c r="D60" s="10"/>
      <c r="E60" s="10">
        <v>28.181818181818183</v>
      </c>
      <c r="F60" s="112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"/>
    </row>
    <row r="61" spans="1:23" ht="15">
      <c r="A61" s="4">
        <v>51</v>
      </c>
      <c r="B61" s="14">
        <v>170101170083</v>
      </c>
      <c r="C61" s="10">
        <v>31.11111111111111</v>
      </c>
      <c r="D61" s="10"/>
      <c r="E61" s="10">
        <v>34.54545454545455</v>
      </c>
      <c r="F61" s="112"/>
      <c r="G61" s="176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"/>
    </row>
    <row r="62" spans="1:23" ht="15">
      <c r="A62" s="4">
        <v>52</v>
      </c>
      <c r="B62" s="14">
        <v>170101170084</v>
      </c>
      <c r="C62" s="10">
        <v>48.888888888888886</v>
      </c>
      <c r="D62" s="10"/>
      <c r="E62" s="10">
        <v>34.54545454545455</v>
      </c>
      <c r="F62" s="112"/>
      <c r="G62" s="176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"/>
    </row>
    <row r="63" spans="1:23" ht="14.25">
      <c r="A63" s="4">
        <v>53</v>
      </c>
      <c r="B63" s="14">
        <v>170101170085</v>
      </c>
      <c r="C63" s="10">
        <v>31.11111111111111</v>
      </c>
      <c r="D63" s="10"/>
      <c r="E63" s="10">
        <v>33.63636363636363</v>
      </c>
      <c r="F63" s="112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4">
        <v>170101170088</v>
      </c>
      <c r="C64" s="10">
        <v>38.888888888888886</v>
      </c>
      <c r="D64" s="10"/>
      <c r="E64" s="10">
        <v>35.45454545454545</v>
      </c>
      <c r="F64" s="112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4">
        <v>170101170089</v>
      </c>
      <c r="C65" s="10">
        <v>34.44444444444444</v>
      </c>
      <c r="D65" s="10"/>
      <c r="E65" s="10">
        <v>32.72727272727273</v>
      </c>
      <c r="F65" s="112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>
        <v>56</v>
      </c>
      <c r="B66" s="14">
        <v>170101170090</v>
      </c>
      <c r="C66" s="10">
        <v>45.55555555555556</v>
      </c>
      <c r="D66" s="10"/>
      <c r="E66" s="10">
        <v>35.45454545454545</v>
      </c>
      <c r="F66" s="112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>
        <v>57</v>
      </c>
      <c r="B67" s="14">
        <v>170101170091</v>
      </c>
      <c r="C67" s="10">
        <v>37.77777777777778</v>
      </c>
      <c r="D67" s="10"/>
      <c r="E67" s="10">
        <v>34.54545454545455</v>
      </c>
      <c r="F67" s="112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>
        <v>58</v>
      </c>
      <c r="B68" s="14">
        <v>170101170092</v>
      </c>
      <c r="C68" s="10">
        <v>41.111111111111114</v>
      </c>
      <c r="D68" s="10"/>
      <c r="E68" s="10">
        <v>32.72727272727273</v>
      </c>
      <c r="F68" s="112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4">
        <v>170101170094</v>
      </c>
      <c r="C69" s="10">
        <v>34.44444444444444</v>
      </c>
      <c r="D69" s="10"/>
      <c r="E69" s="10">
        <v>37.27272727272727</v>
      </c>
      <c r="F69" s="112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4">
        <v>170101170096</v>
      </c>
      <c r="C70" s="10">
        <v>32.22222222222222</v>
      </c>
      <c r="D70" s="10"/>
      <c r="E70" s="10">
        <v>28.181818181818183</v>
      </c>
      <c r="F70" s="112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14">
        <v>170101170098</v>
      </c>
      <c r="C71" s="10">
        <v>36.666666666666664</v>
      </c>
      <c r="D71" s="10"/>
      <c r="E71" s="10">
        <v>25.454545454545453</v>
      </c>
      <c r="F71" s="112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14">
        <v>170101170099</v>
      </c>
      <c r="C72" s="10">
        <v>44.44444444444444</v>
      </c>
      <c r="D72" s="10"/>
      <c r="E72" s="10">
        <v>30.90909090909091</v>
      </c>
      <c r="F72" s="112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14">
        <v>170101170100</v>
      </c>
      <c r="C73" s="10">
        <v>30</v>
      </c>
      <c r="D73" s="10"/>
      <c r="E73" s="10">
        <v>21.818181818181817</v>
      </c>
      <c r="F73" s="112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>
        <v>64</v>
      </c>
      <c r="B74" s="14">
        <v>170101170101</v>
      </c>
      <c r="C74" s="10">
        <v>48.888888888888886</v>
      </c>
      <c r="D74" s="10"/>
      <c r="E74" s="10">
        <v>33.63636363636363</v>
      </c>
      <c r="F74" s="112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>
        <v>65</v>
      </c>
      <c r="B75" s="14">
        <v>170101170102</v>
      </c>
      <c r="C75" s="10">
        <v>34.44444444444444</v>
      </c>
      <c r="D75" s="10"/>
      <c r="E75" s="10">
        <v>25.454545454545453</v>
      </c>
      <c r="F75" s="112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4">
        <v>66</v>
      </c>
      <c r="B76" s="14">
        <v>170101170104</v>
      </c>
      <c r="C76" s="10">
        <v>46.666666666666664</v>
      </c>
      <c r="D76" s="10"/>
      <c r="E76" s="10">
        <v>32.72727272727273</v>
      </c>
      <c r="F76" s="112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14">
        <v>170101170105</v>
      </c>
      <c r="C77" s="10">
        <v>51.111111111111114</v>
      </c>
      <c r="D77" s="10"/>
      <c r="E77" s="10">
        <v>32.72727272727273</v>
      </c>
      <c r="F77" s="112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1">
        <v>68</v>
      </c>
      <c r="B78" s="14">
        <v>170101170108</v>
      </c>
      <c r="C78" s="10">
        <v>51.111111111111114</v>
      </c>
      <c r="D78" s="10"/>
      <c r="E78" s="10">
        <v>34.54545454545455</v>
      </c>
      <c r="F78" s="112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11">
        <v>69</v>
      </c>
      <c r="B79" s="14">
        <v>170101171109</v>
      </c>
      <c r="C79" s="10">
        <v>40</v>
      </c>
      <c r="D79" s="10"/>
      <c r="E79" s="10">
        <v>28.181818181818183</v>
      </c>
      <c r="F79" s="112"/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PageLayoutView="0" workbookViewId="0" topLeftCell="A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158"/>
      <c r="G1" s="159"/>
      <c r="H1" s="159"/>
      <c r="I1" s="159"/>
      <c r="J1" s="159"/>
      <c r="K1" s="159"/>
      <c r="L1" s="159"/>
      <c r="M1" s="159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160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189</v>
      </c>
      <c r="B3" s="123"/>
      <c r="C3" s="123"/>
      <c r="D3" s="123"/>
      <c r="E3" s="123"/>
      <c r="F3" s="160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201</v>
      </c>
      <c r="B4" s="123"/>
      <c r="C4" s="123"/>
      <c r="D4" s="123"/>
      <c r="E4" s="123"/>
      <c r="F4" s="160"/>
      <c r="G4" s="41" t="s">
        <v>39</v>
      </c>
      <c r="H4" s="42"/>
      <c r="I4" s="38"/>
      <c r="J4" s="1"/>
      <c r="K4" s="161" t="s">
        <v>34</v>
      </c>
      <c r="L4" s="161">
        <v>3</v>
      </c>
      <c r="M4" s="1"/>
      <c r="N4" s="162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202</v>
      </c>
      <c r="B5" s="107" t="s">
        <v>192</v>
      </c>
      <c r="C5" s="107"/>
      <c r="D5" s="107"/>
      <c r="E5" s="107"/>
      <c r="F5" s="160"/>
      <c r="G5" s="41" t="s">
        <v>32</v>
      </c>
      <c r="H5" s="63">
        <f>(69/69)*100</f>
        <v>100</v>
      </c>
      <c r="I5" s="38"/>
      <c r="J5" s="1"/>
      <c r="K5" s="163" t="s">
        <v>35</v>
      </c>
      <c r="L5" s="163">
        <v>2</v>
      </c>
      <c r="M5" s="1"/>
      <c r="N5" s="164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(69/69)*100</f>
        <v>100</v>
      </c>
      <c r="I6" s="38"/>
      <c r="J6" s="1"/>
      <c r="K6" s="165" t="s">
        <v>36</v>
      </c>
      <c r="L6" s="165">
        <v>1</v>
      </c>
      <c r="M6" s="1"/>
      <c r="N6" s="166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J7" s="1"/>
      <c r="K7" s="167" t="s">
        <v>37</v>
      </c>
      <c r="L7" s="167">
        <v>0</v>
      </c>
      <c r="M7" s="1"/>
      <c r="N7" s="1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203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69" t="s">
        <v>11</v>
      </c>
      <c r="I10" s="169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14">
        <v>170101170007</v>
      </c>
      <c r="C11" s="10">
        <v>35.55555555555556</v>
      </c>
      <c r="D11" s="10">
        <f>COUNTIF(C11:C82,"&gt;="&amp;D10)</f>
        <v>69</v>
      </c>
      <c r="E11" s="10">
        <v>30</v>
      </c>
      <c r="F11" s="31">
        <f>COUNTIF(E11:E82,"&gt;="&amp;F10)</f>
        <v>69</v>
      </c>
      <c r="G11" s="25" t="s">
        <v>6</v>
      </c>
      <c r="H11" s="41">
        <v>3</v>
      </c>
      <c r="I11" s="41">
        <v>3</v>
      </c>
      <c r="J11" s="38"/>
      <c r="K11" s="38">
        <v>3</v>
      </c>
      <c r="L11" s="38"/>
      <c r="M11" s="38">
        <v>3</v>
      </c>
      <c r="N11" s="38">
        <v>2</v>
      </c>
      <c r="O11" s="38">
        <v>3</v>
      </c>
      <c r="P11" s="38">
        <v>3</v>
      </c>
      <c r="Q11" s="38">
        <v>3</v>
      </c>
      <c r="R11" s="38">
        <v>3</v>
      </c>
      <c r="S11" s="38">
        <v>3</v>
      </c>
      <c r="T11" s="38"/>
      <c r="U11" s="38">
        <v>3</v>
      </c>
      <c r="V11" s="38"/>
      <c r="W11" s="1"/>
    </row>
    <row r="12" spans="1:23" ht="15">
      <c r="A12" s="4">
        <v>2</v>
      </c>
      <c r="B12" s="14">
        <v>170101170011</v>
      </c>
      <c r="C12" s="10">
        <v>35.55555555555556</v>
      </c>
      <c r="D12" s="63">
        <f>(69/69)*100</f>
        <v>100</v>
      </c>
      <c r="E12" s="10">
        <v>31.818181818181817</v>
      </c>
      <c r="F12" s="64">
        <f>(69/69)*100</f>
        <v>100</v>
      </c>
      <c r="G12" s="25" t="s">
        <v>7</v>
      </c>
      <c r="H12" s="155">
        <v>3</v>
      </c>
      <c r="I12" s="155">
        <v>2</v>
      </c>
      <c r="J12" s="38"/>
      <c r="K12" s="38">
        <v>3</v>
      </c>
      <c r="L12" s="38"/>
      <c r="M12" s="38">
        <v>3</v>
      </c>
      <c r="N12" s="38">
        <v>1</v>
      </c>
      <c r="O12" s="38"/>
      <c r="P12" s="38">
        <v>2</v>
      </c>
      <c r="Q12" s="38">
        <v>3</v>
      </c>
      <c r="R12" s="38">
        <v>2</v>
      </c>
      <c r="S12" s="38">
        <v>2</v>
      </c>
      <c r="T12" s="38"/>
      <c r="U12" s="38">
        <v>1</v>
      </c>
      <c r="V12" s="38"/>
      <c r="W12" s="1"/>
    </row>
    <row r="13" spans="1:23" ht="15">
      <c r="A13" s="4">
        <v>3</v>
      </c>
      <c r="B13" s="14">
        <v>170101170013</v>
      </c>
      <c r="C13" s="10">
        <v>40</v>
      </c>
      <c r="D13" s="10"/>
      <c r="E13" s="10">
        <v>38.18181818181818</v>
      </c>
      <c r="F13" s="32"/>
      <c r="G13" s="25" t="s">
        <v>9</v>
      </c>
      <c r="H13" s="155">
        <v>3</v>
      </c>
      <c r="I13" s="155">
        <v>3</v>
      </c>
      <c r="J13" s="38"/>
      <c r="K13" s="38">
        <v>2</v>
      </c>
      <c r="L13" s="38"/>
      <c r="M13" s="38">
        <v>3</v>
      </c>
      <c r="N13" s="38">
        <v>1</v>
      </c>
      <c r="O13" s="38"/>
      <c r="P13" s="38">
        <v>3</v>
      </c>
      <c r="Q13" s="38">
        <v>2</v>
      </c>
      <c r="R13" s="38">
        <v>3</v>
      </c>
      <c r="S13" s="38">
        <v>3</v>
      </c>
      <c r="T13" s="38"/>
      <c r="U13" s="38">
        <v>1</v>
      </c>
      <c r="V13" s="38"/>
      <c r="W13" s="1"/>
    </row>
    <row r="14" spans="1:23" ht="15">
      <c r="A14" s="4">
        <v>4</v>
      </c>
      <c r="B14" s="14">
        <v>170101170014</v>
      </c>
      <c r="C14" s="10">
        <v>37.77777777777778</v>
      </c>
      <c r="D14" s="10"/>
      <c r="E14" s="10">
        <v>41.81818181818182</v>
      </c>
      <c r="F14" s="32"/>
      <c r="G14" s="26" t="s">
        <v>45</v>
      </c>
      <c r="H14" s="20">
        <f>AVERAGE(H11:H13)</f>
        <v>3</v>
      </c>
      <c r="I14" s="20">
        <f>AVERAGE(I13)</f>
        <v>3</v>
      </c>
      <c r="J14" s="20"/>
      <c r="K14" s="20">
        <f>AVERAGE(K11:K13)</f>
        <v>2.6666666666666665</v>
      </c>
      <c r="L14" s="20"/>
      <c r="M14" s="20">
        <f>AVERAGE(M11:M13)</f>
        <v>3</v>
      </c>
      <c r="N14" s="20">
        <f>AVERAGE(N11:N13)</f>
        <v>1.3333333333333333</v>
      </c>
      <c r="O14" s="20">
        <f>AVERAGE(O11:O13)</f>
        <v>3</v>
      </c>
      <c r="P14" s="20"/>
      <c r="Q14" s="20">
        <f>AVERAGE(Q11:Q13)</f>
        <v>2.6666666666666665</v>
      </c>
      <c r="R14" s="20">
        <f>AVERAGE(R11:R13)</f>
        <v>2.6666666666666665</v>
      </c>
      <c r="S14" s="20">
        <f>AVERAGE(S11:S13)</f>
        <v>2.6666666666666665</v>
      </c>
      <c r="T14" s="20"/>
      <c r="U14" s="20">
        <f>AVERAGE(U11:U13)</f>
        <v>1.6666666666666667</v>
      </c>
      <c r="V14" s="20"/>
      <c r="W14" s="1"/>
    </row>
    <row r="15" spans="1:23" ht="15">
      <c r="A15" s="4">
        <v>5</v>
      </c>
      <c r="B15" s="14">
        <v>170101170015</v>
      </c>
      <c r="C15" s="10">
        <v>51.111111111111114</v>
      </c>
      <c r="D15" s="10"/>
      <c r="E15" s="10">
        <v>39.09090909090909</v>
      </c>
      <c r="F15" s="32"/>
      <c r="G15" s="51" t="s">
        <v>47</v>
      </c>
      <c r="H15" s="69">
        <f>(56.25*H14)/100</f>
        <v>1.6875</v>
      </c>
      <c r="I15" s="69">
        <f aca="true" t="shared" si="0" ref="I15:V15">(56.25*I14)/100</f>
        <v>1.6875</v>
      </c>
      <c r="J15" s="69"/>
      <c r="K15" s="69">
        <f t="shared" si="0"/>
        <v>1.5</v>
      </c>
      <c r="L15" s="69"/>
      <c r="M15" s="69">
        <f t="shared" si="0"/>
        <v>1.6875</v>
      </c>
      <c r="N15" s="69">
        <f>(56.25*N14)/100</f>
        <v>0.75</v>
      </c>
      <c r="O15" s="69">
        <f t="shared" si="0"/>
        <v>1.6875</v>
      </c>
      <c r="P15" s="69"/>
      <c r="Q15" s="69">
        <f t="shared" si="0"/>
        <v>1.5</v>
      </c>
      <c r="R15" s="69">
        <f t="shared" si="0"/>
        <v>1.5</v>
      </c>
      <c r="S15" s="69">
        <f t="shared" si="0"/>
        <v>1.5</v>
      </c>
      <c r="T15" s="69"/>
      <c r="U15" s="69">
        <f t="shared" si="0"/>
        <v>0.9375</v>
      </c>
      <c r="V15" s="69"/>
      <c r="W15" s="1"/>
    </row>
    <row r="16" spans="1:23" ht="14.25">
      <c r="A16" s="4">
        <v>6</v>
      </c>
      <c r="B16" s="14">
        <v>170101170016</v>
      </c>
      <c r="C16" s="10">
        <v>40</v>
      </c>
      <c r="D16" s="10"/>
      <c r="E16" s="10">
        <v>33.63636363636363</v>
      </c>
      <c r="F16" s="32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"/>
    </row>
    <row r="17" spans="1:23" ht="14.25">
      <c r="A17" s="4">
        <v>7</v>
      </c>
      <c r="B17" s="14">
        <v>170101170019</v>
      </c>
      <c r="C17" s="10">
        <v>43.333333333333336</v>
      </c>
      <c r="D17" s="10"/>
      <c r="E17" s="10">
        <v>33.63636363636363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14">
        <v>170101170020</v>
      </c>
      <c r="C18" s="10">
        <v>43.333333333333336</v>
      </c>
      <c r="D18" s="10"/>
      <c r="E18" s="10">
        <v>33.63636363636363</v>
      </c>
      <c r="F18" s="112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14">
        <v>170101170023</v>
      </c>
      <c r="C19" s="10">
        <v>42.22222222222222</v>
      </c>
      <c r="D19" s="10"/>
      <c r="E19" s="10">
        <v>30.90909090909091</v>
      </c>
      <c r="F19" s="112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14">
        <v>170101170024</v>
      </c>
      <c r="C20" s="10">
        <v>35.55555555555556</v>
      </c>
      <c r="D20" s="10"/>
      <c r="E20" s="10">
        <v>30</v>
      </c>
      <c r="F20" s="112"/>
      <c r="G20" s="4"/>
      <c r="H20" s="1"/>
      <c r="I20" s="1"/>
      <c r="J20" s="36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0">
        <v>35.55555555555556</v>
      </c>
      <c r="D21" s="10"/>
      <c r="E21" s="10">
        <v>31.818181818181817</v>
      </c>
      <c r="F21" s="112"/>
      <c r="G21" s="4"/>
      <c r="H21" s="172"/>
      <c r="I21" s="173"/>
      <c r="J21" s="173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0">
        <v>36.666666666666664</v>
      </c>
      <c r="D22" s="10"/>
      <c r="E22" s="10">
        <v>33.63636363636363</v>
      </c>
      <c r="F22" s="112"/>
      <c r="G22" s="4"/>
      <c r="H22" s="174"/>
      <c r="I22" s="175"/>
      <c r="J22" s="175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0">
        <v>38.888888888888886</v>
      </c>
      <c r="D23" s="10"/>
      <c r="E23" s="10">
        <v>33.63636363636363</v>
      </c>
      <c r="F23" s="112"/>
      <c r="G23" s="4"/>
      <c r="H23" s="4"/>
      <c r="I23" s="1"/>
      <c r="J23" s="1"/>
      <c r="K23" s="1"/>
      <c r="L23" s="1"/>
      <c r="M23" s="1"/>
      <c r="N23" s="36"/>
      <c r="O23" s="36"/>
      <c r="P23" s="36"/>
      <c r="Q23" s="36"/>
      <c r="R23" s="36"/>
      <c r="S23" s="1"/>
      <c r="T23" s="1"/>
      <c r="U23" s="1"/>
      <c r="V23" s="1"/>
      <c r="W23" s="1"/>
    </row>
    <row r="24" spans="1:23" ht="14.25">
      <c r="A24" s="4">
        <v>14</v>
      </c>
      <c r="B24" s="14">
        <v>170101170030</v>
      </c>
      <c r="C24" s="10">
        <v>37.77777777777778</v>
      </c>
      <c r="D24" s="10"/>
      <c r="E24" s="10">
        <v>31.818181818181817</v>
      </c>
      <c r="F24" s="112"/>
      <c r="G24" s="4"/>
      <c r="H24" s="1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"/>
    </row>
    <row r="25" spans="1:23" ht="15">
      <c r="A25" s="4">
        <v>15</v>
      </c>
      <c r="B25" s="14">
        <v>170101170031</v>
      </c>
      <c r="C25" s="10">
        <v>42.22222222222222</v>
      </c>
      <c r="D25" s="15"/>
      <c r="E25" s="10">
        <v>38.18181818181818</v>
      </c>
      <c r="F25" s="113"/>
      <c r="G25" s="176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"/>
    </row>
    <row r="26" spans="1:23" ht="15">
      <c r="A26" s="4">
        <v>16</v>
      </c>
      <c r="B26" s="14">
        <v>170101170033</v>
      </c>
      <c r="C26" s="10">
        <v>40</v>
      </c>
      <c r="D26" s="10"/>
      <c r="E26" s="10">
        <v>32.72727272727273</v>
      </c>
      <c r="F26" s="112"/>
      <c r="G26" s="176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"/>
    </row>
    <row r="27" spans="1:23" ht="15">
      <c r="A27" s="4">
        <v>17</v>
      </c>
      <c r="B27" s="14">
        <v>170101170034</v>
      </c>
      <c r="C27" s="10">
        <v>37.77777777777778</v>
      </c>
      <c r="D27" s="10"/>
      <c r="E27" s="10">
        <v>32.72727272727273</v>
      </c>
      <c r="F27" s="112"/>
      <c r="G27" s="176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"/>
    </row>
    <row r="28" spans="1:23" ht="15">
      <c r="A28" s="4">
        <v>18</v>
      </c>
      <c r="B28" s="14">
        <v>170101170035</v>
      </c>
      <c r="C28" s="10">
        <v>36.666666666666664</v>
      </c>
      <c r="D28" s="10"/>
      <c r="E28" s="10">
        <v>33.63636363636363</v>
      </c>
      <c r="F28" s="112"/>
      <c r="G28" s="176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"/>
    </row>
    <row r="29" spans="1:23" ht="15">
      <c r="A29" s="4">
        <v>19</v>
      </c>
      <c r="B29" s="14">
        <v>170101170036</v>
      </c>
      <c r="C29" s="10">
        <v>35.55555555555556</v>
      </c>
      <c r="D29" s="10"/>
      <c r="E29" s="10">
        <v>31.818181818181817</v>
      </c>
      <c r="F29" s="112"/>
      <c r="G29" s="176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"/>
    </row>
    <row r="30" spans="1:23" ht="15">
      <c r="A30" s="4">
        <v>20</v>
      </c>
      <c r="B30" s="14">
        <v>170101170037</v>
      </c>
      <c r="C30" s="10">
        <v>36.666666666666664</v>
      </c>
      <c r="D30" s="10"/>
      <c r="E30" s="10">
        <v>34.54545454545455</v>
      </c>
      <c r="F30" s="112"/>
      <c r="G30" s="176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"/>
    </row>
    <row r="31" spans="1:23" ht="15">
      <c r="A31" s="4">
        <v>21</v>
      </c>
      <c r="B31" s="14">
        <v>170101170038</v>
      </c>
      <c r="C31" s="10">
        <v>35.55555555555556</v>
      </c>
      <c r="D31" s="10"/>
      <c r="E31" s="10">
        <v>33.63636363636363</v>
      </c>
      <c r="F31" s="112"/>
      <c r="G31" s="176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"/>
    </row>
    <row r="32" spans="1:23" ht="15">
      <c r="A32" s="4">
        <v>22</v>
      </c>
      <c r="B32" s="14">
        <v>170101170040</v>
      </c>
      <c r="C32" s="10">
        <v>36.666666666666664</v>
      </c>
      <c r="D32" s="10"/>
      <c r="E32" s="10">
        <v>40</v>
      </c>
      <c r="F32" s="112"/>
      <c r="G32" s="176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"/>
    </row>
    <row r="33" spans="1:23" ht="15">
      <c r="A33" s="4">
        <v>23</v>
      </c>
      <c r="B33" s="14">
        <v>170101170041</v>
      </c>
      <c r="C33" s="10">
        <v>51.111111111111114</v>
      </c>
      <c r="D33" s="10"/>
      <c r="E33" s="10">
        <v>37.27272727272727</v>
      </c>
      <c r="F33" s="112"/>
      <c r="G33" s="176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"/>
    </row>
    <row r="34" spans="1:23" ht="15">
      <c r="A34" s="4">
        <v>24</v>
      </c>
      <c r="B34" s="14">
        <v>170101170046</v>
      </c>
      <c r="C34" s="10">
        <v>37.77777777777778</v>
      </c>
      <c r="D34" s="10"/>
      <c r="E34" s="10">
        <v>33.63636363636363</v>
      </c>
      <c r="F34" s="112"/>
      <c r="G34" s="176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</row>
    <row r="35" spans="1:23" ht="14.25">
      <c r="A35" s="4">
        <v>25</v>
      </c>
      <c r="B35" s="14">
        <v>170101170047</v>
      </c>
      <c r="C35" s="10">
        <v>40</v>
      </c>
      <c r="D35" s="10"/>
      <c r="E35" s="10">
        <v>34.54545454545455</v>
      </c>
      <c r="F35" s="112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"/>
    </row>
    <row r="36" spans="1:23" ht="14.25">
      <c r="A36" s="4">
        <v>26</v>
      </c>
      <c r="B36" s="14">
        <v>170101170048</v>
      </c>
      <c r="C36" s="10">
        <v>38.888888888888886</v>
      </c>
      <c r="D36" s="10"/>
      <c r="E36" s="10">
        <v>30.90909090909091</v>
      </c>
      <c r="F36" s="112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14">
        <v>170101170049</v>
      </c>
      <c r="C37" s="10">
        <v>36.666666666666664</v>
      </c>
      <c r="D37" s="10"/>
      <c r="E37" s="10">
        <v>30.90909090909091</v>
      </c>
      <c r="F37" s="112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14">
        <v>170101170050</v>
      </c>
      <c r="C38" s="10">
        <v>35.55555555555556</v>
      </c>
      <c r="D38" s="10"/>
      <c r="E38" s="10">
        <v>32.72727272727273</v>
      </c>
      <c r="F38" s="112"/>
      <c r="G38" s="176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"/>
    </row>
    <row r="39" spans="1:23" ht="15">
      <c r="A39" s="4">
        <v>29</v>
      </c>
      <c r="B39" s="14">
        <v>170101170051</v>
      </c>
      <c r="C39" s="10">
        <v>40</v>
      </c>
      <c r="D39" s="10"/>
      <c r="E39" s="10">
        <v>37.27272727272727</v>
      </c>
      <c r="F39" s="112"/>
      <c r="G39" s="176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"/>
    </row>
    <row r="40" spans="1:23" ht="15">
      <c r="A40" s="4">
        <v>30</v>
      </c>
      <c r="B40" s="14">
        <v>170101170054</v>
      </c>
      <c r="C40" s="10">
        <v>38.888888888888886</v>
      </c>
      <c r="D40" s="10"/>
      <c r="E40" s="10">
        <v>33.63636363636363</v>
      </c>
      <c r="F40" s="112"/>
      <c r="G40" s="176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"/>
    </row>
    <row r="41" spans="1:23" ht="15">
      <c r="A41" s="4">
        <v>31</v>
      </c>
      <c r="B41" s="14">
        <v>170101170055</v>
      </c>
      <c r="C41" s="10">
        <v>40</v>
      </c>
      <c r="D41" s="10"/>
      <c r="E41" s="10">
        <v>33.63636363636363</v>
      </c>
      <c r="F41" s="112"/>
      <c r="G41" s="176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"/>
    </row>
    <row r="42" spans="1:23" ht="15">
      <c r="A42" s="4">
        <v>32</v>
      </c>
      <c r="B42" s="14">
        <v>170101170056</v>
      </c>
      <c r="C42" s="10">
        <v>50</v>
      </c>
      <c r="D42" s="10"/>
      <c r="E42" s="10">
        <v>32.72727272727273</v>
      </c>
      <c r="F42" s="112"/>
      <c r="G42" s="176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"/>
    </row>
    <row r="43" spans="1:23" ht="15">
      <c r="A43" s="4">
        <v>33</v>
      </c>
      <c r="B43" s="14">
        <v>170101170057</v>
      </c>
      <c r="C43" s="10">
        <v>50</v>
      </c>
      <c r="D43" s="10"/>
      <c r="E43" s="10">
        <v>38.18181818181818</v>
      </c>
      <c r="F43" s="112"/>
      <c r="G43" s="176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"/>
    </row>
    <row r="44" spans="1:23" ht="15">
      <c r="A44" s="4">
        <v>34</v>
      </c>
      <c r="B44" s="14">
        <v>170101170058</v>
      </c>
      <c r="C44" s="10">
        <v>36.666666666666664</v>
      </c>
      <c r="D44" s="10"/>
      <c r="E44" s="10">
        <v>32.72727272727273</v>
      </c>
      <c r="F44" s="112"/>
      <c r="G44" s="176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"/>
    </row>
    <row r="45" spans="1:23" ht="15">
      <c r="A45" s="4">
        <v>35</v>
      </c>
      <c r="B45" s="14">
        <v>170101170060</v>
      </c>
      <c r="C45" s="10">
        <v>36.666666666666664</v>
      </c>
      <c r="D45" s="10"/>
      <c r="E45" s="10">
        <v>33.63636363636363</v>
      </c>
      <c r="F45" s="112"/>
      <c r="G45" s="176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"/>
    </row>
    <row r="46" spans="1:23" ht="15">
      <c r="A46" s="4">
        <v>36</v>
      </c>
      <c r="B46" s="14">
        <v>170101170061</v>
      </c>
      <c r="C46" s="10">
        <v>36.666666666666664</v>
      </c>
      <c r="D46" s="10"/>
      <c r="E46" s="10">
        <v>32.72727272727273</v>
      </c>
      <c r="F46" s="112"/>
      <c r="G46" s="176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"/>
    </row>
    <row r="47" spans="1:23" ht="15">
      <c r="A47" s="4">
        <v>37</v>
      </c>
      <c r="B47" s="14">
        <v>170101170063</v>
      </c>
      <c r="C47" s="10">
        <v>34.44444444444444</v>
      </c>
      <c r="D47" s="10"/>
      <c r="E47" s="10">
        <v>36.36363636363637</v>
      </c>
      <c r="F47" s="112"/>
      <c r="G47" s="176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"/>
    </row>
    <row r="48" spans="1:23" ht="15">
      <c r="A48" s="4">
        <v>38</v>
      </c>
      <c r="B48" s="14">
        <v>170101170064</v>
      </c>
      <c r="C48" s="10">
        <v>34.44444444444444</v>
      </c>
      <c r="D48" s="10"/>
      <c r="E48" s="10">
        <v>30</v>
      </c>
      <c r="F48" s="112"/>
      <c r="G48" s="176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"/>
    </row>
    <row r="49" spans="1:23" ht="14.25">
      <c r="A49" s="4">
        <v>39</v>
      </c>
      <c r="B49" s="14">
        <v>170101170066</v>
      </c>
      <c r="C49" s="10">
        <v>36.666666666666664</v>
      </c>
      <c r="D49" s="10"/>
      <c r="E49" s="10">
        <v>30</v>
      </c>
      <c r="F49" s="112"/>
      <c r="G49" s="170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"/>
    </row>
    <row r="50" spans="1:23" ht="14.25">
      <c r="A50" s="4">
        <v>40</v>
      </c>
      <c r="B50" s="14">
        <v>170101170067</v>
      </c>
      <c r="C50" s="10">
        <v>51.111111111111114</v>
      </c>
      <c r="D50" s="10"/>
      <c r="E50" s="10">
        <v>38.18181818181818</v>
      </c>
      <c r="F50" s="112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>
        <v>41</v>
      </c>
      <c r="B51" s="14">
        <v>170101170069</v>
      </c>
      <c r="C51" s="10">
        <v>42.22222222222222</v>
      </c>
      <c r="D51" s="10"/>
      <c r="E51" s="10">
        <v>31.818181818181817</v>
      </c>
      <c r="F51" s="112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4">
        <v>42</v>
      </c>
      <c r="B52" s="14">
        <v>170101170071</v>
      </c>
      <c r="C52" s="10">
        <v>42.22222222222222</v>
      </c>
      <c r="D52" s="15"/>
      <c r="E52" s="10">
        <v>30.90909090909091</v>
      </c>
      <c r="F52" s="113"/>
      <c r="G52" s="176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"/>
    </row>
    <row r="53" spans="1:23" ht="15">
      <c r="A53" s="4">
        <v>43</v>
      </c>
      <c r="B53" s="14">
        <v>170101170072</v>
      </c>
      <c r="C53" s="10">
        <v>35.55555555555556</v>
      </c>
      <c r="D53" s="15"/>
      <c r="E53" s="10">
        <v>31.818181818181817</v>
      </c>
      <c r="F53" s="113"/>
      <c r="G53" s="176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"/>
    </row>
    <row r="54" spans="1:23" ht="15">
      <c r="A54" s="4">
        <v>44</v>
      </c>
      <c r="B54" s="14">
        <v>170101170073</v>
      </c>
      <c r="C54" s="10">
        <v>40</v>
      </c>
      <c r="D54" s="10"/>
      <c r="E54" s="10">
        <v>32.72727272727273</v>
      </c>
      <c r="F54" s="112"/>
      <c r="G54" s="176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"/>
    </row>
    <row r="55" spans="1:23" ht="15">
      <c r="A55" s="4">
        <v>45</v>
      </c>
      <c r="B55" s="14">
        <v>170101170074</v>
      </c>
      <c r="C55" s="10">
        <v>35.55555555555556</v>
      </c>
      <c r="D55" s="10"/>
      <c r="E55" s="10">
        <v>32.72727272727273</v>
      </c>
      <c r="F55" s="112"/>
      <c r="G55" s="176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"/>
    </row>
    <row r="56" spans="1:23" ht="15">
      <c r="A56" s="4">
        <v>46</v>
      </c>
      <c r="B56" s="14">
        <v>170101170076</v>
      </c>
      <c r="C56" s="10">
        <v>43.333333333333336</v>
      </c>
      <c r="D56" s="10"/>
      <c r="E56" s="10">
        <v>32.72727272727273</v>
      </c>
      <c r="F56" s="112"/>
      <c r="G56" s="176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"/>
    </row>
    <row r="57" spans="1:23" ht="15">
      <c r="A57" s="4">
        <v>47</v>
      </c>
      <c r="B57" s="14">
        <v>170101170079</v>
      </c>
      <c r="C57" s="10">
        <v>35.55555555555556</v>
      </c>
      <c r="D57" s="10"/>
      <c r="E57" s="10">
        <v>36.36363636363637</v>
      </c>
      <c r="F57" s="112"/>
      <c r="G57" s="176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"/>
    </row>
    <row r="58" spans="1:23" ht="15">
      <c r="A58" s="4">
        <v>48</v>
      </c>
      <c r="B58" s="14">
        <v>170101170080</v>
      </c>
      <c r="C58" s="10">
        <v>36.666666666666664</v>
      </c>
      <c r="D58" s="10"/>
      <c r="E58" s="10">
        <v>32.72727272727273</v>
      </c>
      <c r="F58" s="112"/>
      <c r="G58" s="176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"/>
    </row>
    <row r="59" spans="1:23" ht="15">
      <c r="A59" s="4">
        <v>49</v>
      </c>
      <c r="B59" s="14">
        <v>170101170081</v>
      </c>
      <c r="C59" s="10">
        <v>43.333333333333336</v>
      </c>
      <c r="D59" s="10"/>
      <c r="E59" s="10">
        <v>33.63636363636363</v>
      </c>
      <c r="F59" s="112"/>
      <c r="G59" s="176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"/>
    </row>
    <row r="60" spans="1:23" ht="15">
      <c r="A60" s="4">
        <v>50</v>
      </c>
      <c r="B60" s="14">
        <v>170101170082</v>
      </c>
      <c r="C60" s="10">
        <v>36.666666666666664</v>
      </c>
      <c r="D60" s="10"/>
      <c r="E60" s="10">
        <v>32.72727272727273</v>
      </c>
      <c r="F60" s="112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"/>
    </row>
    <row r="61" spans="1:23" ht="15">
      <c r="A61" s="4">
        <v>51</v>
      </c>
      <c r="B61" s="14">
        <v>170101170083</v>
      </c>
      <c r="C61" s="10">
        <v>34.44444444444444</v>
      </c>
      <c r="D61" s="10"/>
      <c r="E61" s="10">
        <v>30.90909090909091</v>
      </c>
      <c r="F61" s="112"/>
      <c r="G61" s="176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"/>
    </row>
    <row r="62" spans="1:23" ht="15">
      <c r="A62" s="4">
        <v>52</v>
      </c>
      <c r="B62" s="14">
        <v>170101170084</v>
      </c>
      <c r="C62" s="10">
        <v>45.55555555555556</v>
      </c>
      <c r="D62" s="10"/>
      <c r="E62" s="10">
        <v>38.18181818181818</v>
      </c>
      <c r="F62" s="112"/>
      <c r="G62" s="176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"/>
    </row>
    <row r="63" spans="1:23" ht="14.25">
      <c r="A63" s="4">
        <v>53</v>
      </c>
      <c r="B63" s="14">
        <v>170101170085</v>
      </c>
      <c r="C63" s="10">
        <v>38.888888888888886</v>
      </c>
      <c r="D63" s="10"/>
      <c r="E63" s="10">
        <v>32.72727272727273</v>
      </c>
      <c r="F63" s="112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4">
        <v>170101170088</v>
      </c>
      <c r="C64" s="10">
        <v>40</v>
      </c>
      <c r="D64" s="10"/>
      <c r="E64" s="10">
        <v>32.72727272727273</v>
      </c>
      <c r="F64" s="112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4">
        <v>170101170089</v>
      </c>
      <c r="C65" s="10">
        <v>38.888888888888886</v>
      </c>
      <c r="D65" s="10"/>
      <c r="E65" s="10">
        <v>39.09090909090909</v>
      </c>
      <c r="F65" s="112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>
        <v>56</v>
      </c>
      <c r="B66" s="14">
        <v>170101170090</v>
      </c>
      <c r="C66" s="10">
        <v>36.666666666666664</v>
      </c>
      <c r="D66" s="10"/>
      <c r="E66" s="10">
        <v>30.90909090909091</v>
      </c>
      <c r="F66" s="112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>
        <v>57</v>
      </c>
      <c r="B67" s="14">
        <v>170101170091</v>
      </c>
      <c r="C67" s="10">
        <v>51.111111111111114</v>
      </c>
      <c r="D67" s="10"/>
      <c r="E67" s="10">
        <v>30.90909090909091</v>
      </c>
      <c r="F67" s="112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>
        <v>58</v>
      </c>
      <c r="B68" s="14">
        <v>170101170092</v>
      </c>
      <c r="C68" s="10">
        <v>38.888888888888886</v>
      </c>
      <c r="D68" s="10"/>
      <c r="E68" s="10">
        <v>31.818181818181817</v>
      </c>
      <c r="F68" s="112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4">
        <v>170101170094</v>
      </c>
      <c r="C69" s="10">
        <v>38.888888888888886</v>
      </c>
      <c r="D69" s="10"/>
      <c r="E69" s="10">
        <v>30.90909090909091</v>
      </c>
      <c r="F69" s="112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4">
        <v>170101170096</v>
      </c>
      <c r="C70" s="10">
        <v>37.77777777777778</v>
      </c>
      <c r="D70" s="10"/>
      <c r="E70" s="10">
        <v>31.818181818181817</v>
      </c>
      <c r="F70" s="112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14">
        <v>170101170098</v>
      </c>
      <c r="C71" s="10">
        <v>41.111111111111114</v>
      </c>
      <c r="D71" s="10"/>
      <c r="E71" s="10">
        <v>38.18181818181818</v>
      </c>
      <c r="F71" s="112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14">
        <v>170101170099</v>
      </c>
      <c r="C72" s="10">
        <v>48.888888888888886</v>
      </c>
      <c r="D72" s="10"/>
      <c r="E72" s="10">
        <v>41.81818181818182</v>
      </c>
      <c r="F72" s="112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14">
        <v>170101170100</v>
      </c>
      <c r="C73" s="10">
        <v>38.888888888888886</v>
      </c>
      <c r="D73" s="10"/>
      <c r="E73" s="10">
        <v>29.09090909090909</v>
      </c>
      <c r="F73" s="112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>
        <v>64</v>
      </c>
      <c r="B74" s="14">
        <v>170101170101</v>
      </c>
      <c r="C74" s="10">
        <v>45.55555555555556</v>
      </c>
      <c r="D74" s="10"/>
      <c r="E74" s="10">
        <v>32.72727272727273</v>
      </c>
      <c r="F74" s="112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>
        <v>65</v>
      </c>
      <c r="B75" s="14">
        <v>170101170102</v>
      </c>
      <c r="C75" s="10">
        <v>43.333333333333336</v>
      </c>
      <c r="D75" s="10"/>
      <c r="E75" s="10">
        <v>30.90909090909091</v>
      </c>
      <c r="F75" s="112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4">
        <v>66</v>
      </c>
      <c r="B76" s="14">
        <v>170101170104</v>
      </c>
      <c r="C76" s="10">
        <v>44.44444444444444</v>
      </c>
      <c r="D76" s="10"/>
      <c r="E76" s="10">
        <v>33.63636363636363</v>
      </c>
      <c r="F76" s="112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14">
        <v>170101170105</v>
      </c>
      <c r="C77" s="10">
        <v>46.666666666666664</v>
      </c>
      <c r="D77" s="10"/>
      <c r="E77" s="10">
        <v>32.72727272727273</v>
      </c>
      <c r="F77" s="112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1">
        <v>68</v>
      </c>
      <c r="B78" s="14">
        <v>170101170108</v>
      </c>
      <c r="C78" s="10">
        <v>52.22222222222222</v>
      </c>
      <c r="D78" s="10"/>
      <c r="E78" s="10">
        <v>43.63636363636363</v>
      </c>
      <c r="F78" s="112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11">
        <v>69</v>
      </c>
      <c r="B79" s="14">
        <v>170101171109</v>
      </c>
      <c r="C79" s="10">
        <v>40</v>
      </c>
      <c r="D79" s="10"/>
      <c r="E79" s="10">
        <v>33.63636363636363</v>
      </c>
      <c r="F79" s="112"/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79"/>
  <sheetViews>
    <sheetView zoomScale="70" zoomScaleNormal="70" zoomScalePageLayoutView="0" workbookViewId="0" topLeftCell="A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158"/>
      <c r="G1" s="159"/>
      <c r="H1" s="159"/>
      <c r="I1" s="159"/>
      <c r="J1" s="159"/>
      <c r="K1" s="159"/>
      <c r="L1" s="159"/>
      <c r="M1" s="159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160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189</v>
      </c>
      <c r="B3" s="123"/>
      <c r="C3" s="123"/>
      <c r="D3" s="123"/>
      <c r="E3" s="123"/>
      <c r="F3" s="160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204</v>
      </c>
      <c r="B4" s="123"/>
      <c r="C4" s="123"/>
      <c r="D4" s="123"/>
      <c r="E4" s="123"/>
      <c r="F4" s="160"/>
      <c r="G4" s="41" t="s">
        <v>39</v>
      </c>
      <c r="H4" s="42"/>
      <c r="I4" s="38"/>
      <c r="J4" s="1"/>
      <c r="K4" s="161" t="s">
        <v>34</v>
      </c>
      <c r="L4" s="161">
        <v>3</v>
      </c>
      <c r="M4" s="1"/>
      <c r="N4" s="162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205</v>
      </c>
      <c r="B5" s="107" t="s">
        <v>192</v>
      </c>
      <c r="C5" s="107"/>
      <c r="D5" s="107"/>
      <c r="E5" s="107"/>
      <c r="F5" s="160"/>
      <c r="G5" s="41" t="s">
        <v>32</v>
      </c>
      <c r="H5" s="63">
        <f>(69/69)*100</f>
        <v>100</v>
      </c>
      <c r="I5" s="38"/>
      <c r="J5" s="1"/>
      <c r="K5" s="163" t="s">
        <v>35</v>
      </c>
      <c r="L5" s="163">
        <v>2</v>
      </c>
      <c r="M5" s="1"/>
      <c r="N5" s="164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(60/69)*100</f>
        <v>86.95652173913044</v>
      </c>
      <c r="I6" s="38"/>
      <c r="J6" s="1"/>
      <c r="K6" s="165" t="s">
        <v>36</v>
      </c>
      <c r="L6" s="165">
        <v>1</v>
      </c>
      <c r="M6" s="1"/>
      <c r="N6" s="166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93.47826086956522</v>
      </c>
      <c r="I7" s="44">
        <v>0.6</v>
      </c>
      <c r="J7" s="1"/>
      <c r="K7" s="167" t="s">
        <v>37</v>
      </c>
      <c r="L7" s="167">
        <v>0</v>
      </c>
      <c r="M7" s="1"/>
      <c r="N7" s="1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69" t="s">
        <v>11</v>
      </c>
      <c r="I10" s="169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14">
        <v>170101170007</v>
      </c>
      <c r="C11" s="10">
        <v>36.666666666666664</v>
      </c>
      <c r="D11" s="10">
        <f>COUNTIF(C11:C82,"&gt;="&amp;D10)</f>
        <v>69</v>
      </c>
      <c r="E11" s="10">
        <v>34.54545454545455</v>
      </c>
      <c r="F11" s="31">
        <f>COUNTIF(E11:E82,"&gt;="&amp;F10)</f>
        <v>60</v>
      </c>
      <c r="G11" s="25" t="s">
        <v>6</v>
      </c>
      <c r="H11" s="41">
        <v>3</v>
      </c>
      <c r="I11" s="41">
        <v>3</v>
      </c>
      <c r="J11" s="41"/>
      <c r="K11" s="41"/>
      <c r="L11" s="41">
        <v>3</v>
      </c>
      <c r="M11" s="41">
        <v>2</v>
      </c>
      <c r="N11" s="41">
        <v>1</v>
      </c>
      <c r="O11" s="41">
        <v>2</v>
      </c>
      <c r="P11" s="41"/>
      <c r="Q11" s="41">
        <v>2</v>
      </c>
      <c r="R11" s="41">
        <v>2</v>
      </c>
      <c r="S11" s="41">
        <v>3</v>
      </c>
      <c r="T11" s="41"/>
      <c r="U11" s="41">
        <v>2</v>
      </c>
      <c r="V11" s="41">
        <v>2</v>
      </c>
      <c r="W11" s="1"/>
    </row>
    <row r="12" spans="1:23" ht="15">
      <c r="A12" s="4">
        <v>2</v>
      </c>
      <c r="B12" s="14">
        <v>170101170011</v>
      </c>
      <c r="C12" s="10">
        <v>37.77777777777778</v>
      </c>
      <c r="D12" s="63">
        <f>(69/69)*100</f>
        <v>100</v>
      </c>
      <c r="E12" s="10">
        <v>34.54545454545455</v>
      </c>
      <c r="F12" s="64">
        <f>(60/69)*100</f>
        <v>86.95652173913044</v>
      </c>
      <c r="G12" s="25" t="s">
        <v>7</v>
      </c>
      <c r="H12" s="41"/>
      <c r="I12" s="41">
        <v>3</v>
      </c>
      <c r="J12" s="41"/>
      <c r="K12" s="41"/>
      <c r="L12" s="41">
        <v>2</v>
      </c>
      <c r="M12" s="41">
        <v>2</v>
      </c>
      <c r="N12" s="41">
        <v>2</v>
      </c>
      <c r="O12" s="41">
        <v>2</v>
      </c>
      <c r="P12" s="41"/>
      <c r="Q12" s="41"/>
      <c r="R12" s="41">
        <v>2</v>
      </c>
      <c r="S12" s="41">
        <v>2</v>
      </c>
      <c r="T12" s="41"/>
      <c r="U12" s="41">
        <v>2</v>
      </c>
      <c r="V12" s="41">
        <v>3</v>
      </c>
      <c r="W12" s="1"/>
    </row>
    <row r="13" spans="1:23" ht="15">
      <c r="A13" s="4">
        <v>3</v>
      </c>
      <c r="B13" s="14">
        <v>170101170013</v>
      </c>
      <c r="C13" s="10">
        <v>44.44444444444444</v>
      </c>
      <c r="D13" s="10"/>
      <c r="E13" s="10">
        <v>36.36363636363637</v>
      </c>
      <c r="F13" s="32"/>
      <c r="G13" s="25" t="s">
        <v>9</v>
      </c>
      <c r="H13" s="41">
        <v>3</v>
      </c>
      <c r="I13" s="41">
        <v>3</v>
      </c>
      <c r="J13" s="41"/>
      <c r="K13" s="41"/>
      <c r="L13" s="41">
        <v>3</v>
      </c>
      <c r="M13" s="41">
        <v>2</v>
      </c>
      <c r="N13" s="41">
        <v>1</v>
      </c>
      <c r="O13" s="41">
        <v>2</v>
      </c>
      <c r="P13" s="41"/>
      <c r="Q13" s="41">
        <v>2</v>
      </c>
      <c r="R13" s="41"/>
      <c r="S13" s="41">
        <v>2</v>
      </c>
      <c r="T13" s="41"/>
      <c r="U13" s="41">
        <v>3</v>
      </c>
      <c r="V13" s="41"/>
      <c r="W13" s="1"/>
    </row>
    <row r="14" spans="1:23" ht="15">
      <c r="A14" s="4">
        <v>4</v>
      </c>
      <c r="B14" s="14">
        <v>170101170014</v>
      </c>
      <c r="C14" s="10">
        <v>45.55555555555556</v>
      </c>
      <c r="D14" s="10"/>
      <c r="E14" s="10">
        <v>37.27272727272727</v>
      </c>
      <c r="F14" s="32"/>
      <c r="G14" s="26" t="s">
        <v>45</v>
      </c>
      <c r="H14" s="20">
        <f>AVERAGE(H11:H13)</f>
        <v>3</v>
      </c>
      <c r="I14" s="20">
        <f>AVERAGE(I13)</f>
        <v>3</v>
      </c>
      <c r="J14" s="20"/>
      <c r="K14" s="20"/>
      <c r="L14" s="20">
        <f aca="true" t="shared" si="0" ref="J14:V14">AVERAGE(L11:L13)</f>
        <v>2.6666666666666665</v>
      </c>
      <c r="M14" s="20">
        <f t="shared" si="0"/>
        <v>2</v>
      </c>
      <c r="N14" s="20">
        <f>AVERAGE(N11:N13)</f>
        <v>1.3333333333333333</v>
      </c>
      <c r="O14" s="20">
        <f>AVERAGE(O11:O13)</f>
        <v>2</v>
      </c>
      <c r="P14" s="20"/>
      <c r="Q14" s="20">
        <f t="shared" si="0"/>
        <v>2</v>
      </c>
      <c r="R14" s="20">
        <f t="shared" si="0"/>
        <v>2</v>
      </c>
      <c r="S14" s="20">
        <f t="shared" si="0"/>
        <v>2.3333333333333335</v>
      </c>
      <c r="T14" s="20"/>
      <c r="U14" s="20">
        <f t="shared" si="0"/>
        <v>2.3333333333333335</v>
      </c>
      <c r="V14" s="20">
        <f t="shared" si="0"/>
        <v>2.5</v>
      </c>
      <c r="W14" s="1"/>
    </row>
    <row r="15" spans="1:23" ht="15">
      <c r="A15" s="4">
        <v>5</v>
      </c>
      <c r="B15" s="14">
        <v>170101170015</v>
      </c>
      <c r="C15" s="10">
        <v>54.44444444444444</v>
      </c>
      <c r="D15" s="10"/>
      <c r="E15" s="10">
        <v>34.54545454545455</v>
      </c>
      <c r="F15" s="32"/>
      <c r="G15" s="51" t="s">
        <v>47</v>
      </c>
      <c r="H15" s="69">
        <f>(56.25*H14)/100</f>
        <v>1.6875</v>
      </c>
      <c r="I15" s="69">
        <f aca="true" t="shared" si="1" ref="I15:V15">(56.25*I14)/100</f>
        <v>1.6875</v>
      </c>
      <c r="J15" s="69"/>
      <c r="K15" s="69"/>
      <c r="L15" s="69">
        <f t="shared" si="1"/>
        <v>1.5</v>
      </c>
      <c r="M15" s="69">
        <f t="shared" si="1"/>
        <v>1.125</v>
      </c>
      <c r="N15" s="69">
        <f>(56.25*N14)/100</f>
        <v>0.75</v>
      </c>
      <c r="O15" s="69">
        <f t="shared" si="1"/>
        <v>1.125</v>
      </c>
      <c r="P15" s="69"/>
      <c r="Q15" s="69">
        <f t="shared" si="1"/>
        <v>1.125</v>
      </c>
      <c r="R15" s="69">
        <f t="shared" si="1"/>
        <v>1.125</v>
      </c>
      <c r="S15" s="69">
        <f t="shared" si="1"/>
        <v>1.3125</v>
      </c>
      <c r="T15" s="69"/>
      <c r="U15" s="69">
        <f t="shared" si="1"/>
        <v>1.3125</v>
      </c>
      <c r="V15" s="69">
        <f t="shared" si="1"/>
        <v>1.40625</v>
      </c>
      <c r="W15" s="1"/>
    </row>
    <row r="16" spans="1:23" ht="14.25">
      <c r="A16" s="4">
        <v>6</v>
      </c>
      <c r="B16" s="14">
        <v>170101170016</v>
      </c>
      <c r="C16" s="10">
        <v>44.44444444444444</v>
      </c>
      <c r="D16" s="10"/>
      <c r="E16" s="10">
        <v>26.363636363636363</v>
      </c>
      <c r="F16" s="32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"/>
    </row>
    <row r="17" spans="1:23" ht="14.25">
      <c r="A17" s="4">
        <v>7</v>
      </c>
      <c r="B17" s="14">
        <v>170101170019</v>
      </c>
      <c r="C17" s="10">
        <v>46.666666666666664</v>
      </c>
      <c r="D17" s="10"/>
      <c r="E17" s="10">
        <v>34.54545454545455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14">
        <v>170101170020</v>
      </c>
      <c r="C18" s="10">
        <v>54.44444444444444</v>
      </c>
      <c r="D18" s="10"/>
      <c r="E18" s="10">
        <v>37.27272727272727</v>
      </c>
      <c r="F18" s="112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14">
        <v>170101170023</v>
      </c>
      <c r="C19" s="10">
        <v>51.111111111111114</v>
      </c>
      <c r="D19" s="10"/>
      <c r="E19" s="10">
        <v>37.27272727272727</v>
      </c>
      <c r="F19" s="112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14">
        <v>170101170024</v>
      </c>
      <c r="C20" s="10">
        <v>44.44444444444444</v>
      </c>
      <c r="D20" s="10"/>
      <c r="E20" s="10">
        <v>22.727272727272727</v>
      </c>
      <c r="F20" s="112"/>
      <c r="G20" s="4"/>
      <c r="H20" s="1"/>
      <c r="I20" s="1"/>
      <c r="J20" s="36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0">
        <v>47.77777777777778</v>
      </c>
      <c r="D21" s="10"/>
      <c r="E21" s="10">
        <v>37.27272727272727</v>
      </c>
      <c r="F21" s="112"/>
      <c r="G21" s="4"/>
      <c r="H21" s="172"/>
      <c r="I21" s="173"/>
      <c r="J21" s="173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0">
        <v>44.44444444444444</v>
      </c>
      <c r="D22" s="10"/>
      <c r="E22" s="10">
        <v>33.63636363636363</v>
      </c>
      <c r="F22" s="112"/>
      <c r="G22" s="4"/>
      <c r="H22" s="174"/>
      <c r="I22" s="175"/>
      <c r="J22" s="175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0">
        <v>44.44444444444444</v>
      </c>
      <c r="D23" s="10"/>
      <c r="E23" s="10">
        <v>32.72727272727273</v>
      </c>
      <c r="F23" s="112"/>
      <c r="G23" s="4"/>
      <c r="H23" s="4"/>
      <c r="I23" s="1"/>
      <c r="J23" s="1"/>
      <c r="K23" s="1"/>
      <c r="L23" s="1"/>
      <c r="M23" s="1"/>
      <c r="N23" s="36"/>
      <c r="O23" s="36"/>
      <c r="P23" s="36"/>
      <c r="Q23" s="36"/>
      <c r="R23" s="36"/>
      <c r="S23" s="1"/>
      <c r="T23" s="1"/>
      <c r="U23" s="1"/>
      <c r="V23" s="1"/>
      <c r="W23" s="1"/>
    </row>
    <row r="24" spans="1:23" ht="14.25">
      <c r="A24" s="4">
        <v>14</v>
      </c>
      <c r="B24" s="14">
        <v>170101170030</v>
      </c>
      <c r="C24" s="10">
        <v>41.111111111111114</v>
      </c>
      <c r="D24" s="10"/>
      <c r="E24" s="10">
        <v>32.72727272727273</v>
      </c>
      <c r="F24" s="112"/>
      <c r="G24" s="4"/>
      <c r="H24" s="1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"/>
    </row>
    <row r="25" spans="1:23" ht="15">
      <c r="A25" s="4">
        <v>15</v>
      </c>
      <c r="B25" s="14">
        <v>170101170031</v>
      </c>
      <c r="C25" s="10">
        <v>53.333333333333336</v>
      </c>
      <c r="D25" s="15"/>
      <c r="E25" s="10">
        <v>36.36363636363637</v>
      </c>
      <c r="F25" s="113"/>
      <c r="G25" s="176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"/>
    </row>
    <row r="26" spans="1:23" ht="15">
      <c r="A26" s="4">
        <v>16</v>
      </c>
      <c r="B26" s="14">
        <v>170101170033</v>
      </c>
      <c r="C26" s="10">
        <v>54.44444444444444</v>
      </c>
      <c r="D26" s="10"/>
      <c r="E26" s="10">
        <v>39.09090909090909</v>
      </c>
      <c r="F26" s="112"/>
      <c r="G26" s="176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"/>
    </row>
    <row r="27" spans="1:23" ht="15">
      <c r="A27" s="4">
        <v>17</v>
      </c>
      <c r="B27" s="14">
        <v>170101170034</v>
      </c>
      <c r="C27" s="10">
        <v>40</v>
      </c>
      <c r="D27" s="10"/>
      <c r="E27" s="10">
        <v>23.636363636363637</v>
      </c>
      <c r="F27" s="112"/>
      <c r="G27" s="176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"/>
    </row>
    <row r="28" spans="1:23" ht="15">
      <c r="A28" s="4">
        <v>18</v>
      </c>
      <c r="B28" s="14">
        <v>170101170035</v>
      </c>
      <c r="C28" s="10">
        <v>50</v>
      </c>
      <c r="D28" s="10"/>
      <c r="E28" s="10">
        <v>35.45454545454545</v>
      </c>
      <c r="F28" s="112"/>
      <c r="G28" s="176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"/>
    </row>
    <row r="29" spans="1:23" ht="15">
      <c r="A29" s="4">
        <v>19</v>
      </c>
      <c r="B29" s="14">
        <v>170101170036</v>
      </c>
      <c r="C29" s="10">
        <v>44.44444444444444</v>
      </c>
      <c r="D29" s="10"/>
      <c r="E29" s="10">
        <v>36.36363636363637</v>
      </c>
      <c r="F29" s="112"/>
      <c r="G29" s="176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"/>
    </row>
    <row r="30" spans="1:23" ht="15">
      <c r="A30" s="4">
        <v>20</v>
      </c>
      <c r="B30" s="14">
        <v>170101170037</v>
      </c>
      <c r="C30" s="10">
        <v>47.77777777777778</v>
      </c>
      <c r="D30" s="10"/>
      <c r="E30" s="10">
        <v>36.36363636363637</v>
      </c>
      <c r="F30" s="112"/>
      <c r="G30" s="176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"/>
    </row>
    <row r="31" spans="1:23" ht="15">
      <c r="A31" s="4">
        <v>21</v>
      </c>
      <c r="B31" s="14">
        <v>170101170038</v>
      </c>
      <c r="C31" s="10">
        <v>40</v>
      </c>
      <c r="D31" s="10"/>
      <c r="E31" s="10">
        <v>35.45454545454545</v>
      </c>
      <c r="F31" s="112"/>
      <c r="G31" s="176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"/>
    </row>
    <row r="32" spans="1:23" ht="15">
      <c r="A32" s="4">
        <v>22</v>
      </c>
      <c r="B32" s="14">
        <v>170101170040</v>
      </c>
      <c r="C32" s="10">
        <v>45.55555555555556</v>
      </c>
      <c r="D32" s="10"/>
      <c r="E32" s="10">
        <v>37.27272727272727</v>
      </c>
      <c r="F32" s="112"/>
      <c r="G32" s="176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"/>
    </row>
    <row r="33" spans="1:23" ht="15">
      <c r="A33" s="4">
        <v>23</v>
      </c>
      <c r="B33" s="14">
        <v>170101170041</v>
      </c>
      <c r="C33" s="10">
        <v>51.111111111111114</v>
      </c>
      <c r="D33" s="10"/>
      <c r="E33" s="10">
        <v>37.27272727272727</v>
      </c>
      <c r="F33" s="112"/>
      <c r="G33" s="176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"/>
    </row>
    <row r="34" spans="1:23" ht="15">
      <c r="A34" s="4">
        <v>24</v>
      </c>
      <c r="B34" s="14">
        <v>170101170046</v>
      </c>
      <c r="C34" s="10">
        <v>45.55555555555556</v>
      </c>
      <c r="D34" s="10"/>
      <c r="E34" s="10">
        <v>34.54545454545455</v>
      </c>
      <c r="F34" s="112"/>
      <c r="G34" s="176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</row>
    <row r="35" spans="1:23" ht="14.25">
      <c r="A35" s="4">
        <v>25</v>
      </c>
      <c r="B35" s="14">
        <v>170101170047</v>
      </c>
      <c r="C35" s="10">
        <v>46.666666666666664</v>
      </c>
      <c r="D35" s="10"/>
      <c r="E35" s="10">
        <v>33.63636363636363</v>
      </c>
      <c r="F35" s="112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"/>
    </row>
    <row r="36" spans="1:23" ht="14.25">
      <c r="A36" s="4">
        <v>26</v>
      </c>
      <c r="B36" s="14">
        <v>170101170048</v>
      </c>
      <c r="C36" s="10">
        <v>46.666666666666664</v>
      </c>
      <c r="D36" s="10"/>
      <c r="E36" s="10">
        <v>36.36363636363637</v>
      </c>
      <c r="F36" s="112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14">
        <v>170101170049</v>
      </c>
      <c r="C37" s="10">
        <v>45.55555555555556</v>
      </c>
      <c r="D37" s="10"/>
      <c r="E37" s="10">
        <v>35.45454545454545</v>
      </c>
      <c r="F37" s="112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14">
        <v>170101170050</v>
      </c>
      <c r="C38" s="10">
        <v>52.22222222222222</v>
      </c>
      <c r="D38" s="10"/>
      <c r="E38" s="10">
        <v>30.90909090909091</v>
      </c>
      <c r="F38" s="112"/>
      <c r="G38" s="176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"/>
    </row>
    <row r="39" spans="1:23" ht="15">
      <c r="A39" s="4">
        <v>29</v>
      </c>
      <c r="B39" s="14">
        <v>170101170051</v>
      </c>
      <c r="C39" s="10">
        <v>44.44444444444444</v>
      </c>
      <c r="D39" s="10"/>
      <c r="E39" s="10">
        <v>34.54545454545455</v>
      </c>
      <c r="F39" s="112"/>
      <c r="G39" s="176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"/>
    </row>
    <row r="40" spans="1:23" ht="15">
      <c r="A40" s="4">
        <v>30</v>
      </c>
      <c r="B40" s="14">
        <v>170101170054</v>
      </c>
      <c r="C40" s="10">
        <v>50</v>
      </c>
      <c r="D40" s="10"/>
      <c r="E40" s="10">
        <v>30</v>
      </c>
      <c r="F40" s="112"/>
      <c r="G40" s="176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"/>
    </row>
    <row r="41" spans="1:23" ht="15">
      <c r="A41" s="4">
        <v>31</v>
      </c>
      <c r="B41" s="14">
        <v>170101170055</v>
      </c>
      <c r="C41" s="10">
        <v>53.333333333333336</v>
      </c>
      <c r="D41" s="10"/>
      <c r="E41" s="10">
        <v>35.45454545454545</v>
      </c>
      <c r="F41" s="112"/>
      <c r="G41" s="176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"/>
    </row>
    <row r="42" spans="1:23" ht="15">
      <c r="A42" s="4">
        <v>32</v>
      </c>
      <c r="B42" s="14">
        <v>170101170056</v>
      </c>
      <c r="C42" s="10">
        <v>53.333333333333336</v>
      </c>
      <c r="D42" s="10"/>
      <c r="E42" s="10">
        <v>36.36363636363637</v>
      </c>
      <c r="F42" s="112"/>
      <c r="G42" s="176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"/>
    </row>
    <row r="43" spans="1:23" ht="15">
      <c r="A43" s="4">
        <v>33</v>
      </c>
      <c r="B43" s="14">
        <v>170101170057</v>
      </c>
      <c r="C43" s="10">
        <v>52.22222222222222</v>
      </c>
      <c r="D43" s="10"/>
      <c r="E43" s="10">
        <v>38.18181818181818</v>
      </c>
      <c r="F43" s="112"/>
      <c r="G43" s="176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"/>
    </row>
    <row r="44" spans="1:23" ht="15">
      <c r="A44" s="4">
        <v>34</v>
      </c>
      <c r="B44" s="14">
        <v>170101170058</v>
      </c>
      <c r="C44" s="10">
        <v>47.77777777777778</v>
      </c>
      <c r="D44" s="10"/>
      <c r="E44" s="10">
        <v>36.36363636363637</v>
      </c>
      <c r="F44" s="112"/>
      <c r="G44" s="176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"/>
    </row>
    <row r="45" spans="1:23" ht="15">
      <c r="A45" s="4">
        <v>35</v>
      </c>
      <c r="B45" s="14">
        <v>170101170060</v>
      </c>
      <c r="C45" s="10">
        <v>38.888888888888886</v>
      </c>
      <c r="D45" s="10"/>
      <c r="E45" s="10">
        <v>22.727272727272727</v>
      </c>
      <c r="F45" s="112"/>
      <c r="G45" s="176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"/>
    </row>
    <row r="46" spans="1:23" ht="15">
      <c r="A46" s="4">
        <v>36</v>
      </c>
      <c r="B46" s="14">
        <v>170101170061</v>
      </c>
      <c r="C46" s="10">
        <v>37.77777777777778</v>
      </c>
      <c r="D46" s="10"/>
      <c r="E46" s="10">
        <v>33.63636363636363</v>
      </c>
      <c r="F46" s="112"/>
      <c r="G46" s="176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"/>
    </row>
    <row r="47" spans="1:23" ht="15">
      <c r="A47" s="4">
        <v>37</v>
      </c>
      <c r="B47" s="14">
        <v>170101170063</v>
      </c>
      <c r="C47" s="10">
        <v>48.888888888888886</v>
      </c>
      <c r="D47" s="10"/>
      <c r="E47" s="10">
        <v>38.18181818181818</v>
      </c>
      <c r="F47" s="112"/>
      <c r="G47" s="176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"/>
    </row>
    <row r="48" spans="1:23" ht="15">
      <c r="A48" s="4">
        <v>38</v>
      </c>
      <c r="B48" s="14">
        <v>170101170064</v>
      </c>
      <c r="C48" s="10">
        <v>41.111111111111114</v>
      </c>
      <c r="D48" s="10"/>
      <c r="E48" s="10">
        <v>33.63636363636363</v>
      </c>
      <c r="F48" s="112"/>
      <c r="G48" s="176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"/>
    </row>
    <row r="49" spans="1:23" ht="14.25">
      <c r="A49" s="4">
        <v>39</v>
      </c>
      <c r="B49" s="14">
        <v>170101170066</v>
      </c>
      <c r="C49" s="10">
        <v>43.333333333333336</v>
      </c>
      <c r="D49" s="10"/>
      <c r="E49" s="10">
        <v>36.36363636363637</v>
      </c>
      <c r="F49" s="112"/>
      <c r="G49" s="170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"/>
    </row>
    <row r="50" spans="1:23" ht="14.25">
      <c r="A50" s="4">
        <v>40</v>
      </c>
      <c r="B50" s="14">
        <v>170101170067</v>
      </c>
      <c r="C50" s="10">
        <v>53.333333333333336</v>
      </c>
      <c r="D50" s="10"/>
      <c r="E50" s="10">
        <v>39.09090909090909</v>
      </c>
      <c r="F50" s="112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>
        <v>41</v>
      </c>
      <c r="B51" s="14">
        <v>170101170069</v>
      </c>
      <c r="C51" s="10">
        <v>48.888888888888886</v>
      </c>
      <c r="D51" s="10"/>
      <c r="E51" s="10">
        <v>37.27272727272727</v>
      </c>
      <c r="F51" s="112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4">
        <v>42</v>
      </c>
      <c r="B52" s="14">
        <v>170101170071</v>
      </c>
      <c r="C52" s="10">
        <v>52.22222222222222</v>
      </c>
      <c r="D52" s="15"/>
      <c r="E52" s="10">
        <v>38.18181818181818</v>
      </c>
      <c r="F52" s="113"/>
      <c r="G52" s="176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"/>
    </row>
    <row r="53" spans="1:23" ht="15">
      <c r="A53" s="4">
        <v>43</v>
      </c>
      <c r="B53" s="14">
        <v>170101170072</v>
      </c>
      <c r="C53" s="10">
        <v>53.333333333333336</v>
      </c>
      <c r="D53" s="15"/>
      <c r="E53" s="10">
        <v>35.45454545454545</v>
      </c>
      <c r="F53" s="113"/>
      <c r="G53" s="176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"/>
    </row>
    <row r="54" spans="1:23" ht="15">
      <c r="A54" s="4">
        <v>44</v>
      </c>
      <c r="B54" s="14">
        <v>170101170073</v>
      </c>
      <c r="C54" s="10">
        <v>46.666666666666664</v>
      </c>
      <c r="D54" s="10"/>
      <c r="E54" s="10">
        <v>34.54545454545455</v>
      </c>
      <c r="F54" s="112"/>
      <c r="G54" s="176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"/>
    </row>
    <row r="55" spans="1:23" ht="15">
      <c r="A55" s="4">
        <v>45</v>
      </c>
      <c r="B55" s="14">
        <v>170101170074</v>
      </c>
      <c r="C55" s="10">
        <v>48.888888888888886</v>
      </c>
      <c r="D55" s="10"/>
      <c r="E55" s="10">
        <v>36.36363636363637</v>
      </c>
      <c r="F55" s="112"/>
      <c r="G55" s="176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"/>
    </row>
    <row r="56" spans="1:23" ht="15">
      <c r="A56" s="4">
        <v>46</v>
      </c>
      <c r="B56" s="14">
        <v>170101170076</v>
      </c>
      <c r="C56" s="10">
        <v>51.111111111111114</v>
      </c>
      <c r="D56" s="10"/>
      <c r="E56" s="10">
        <v>36.36363636363637</v>
      </c>
      <c r="F56" s="112"/>
      <c r="G56" s="176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"/>
    </row>
    <row r="57" spans="1:23" ht="15">
      <c r="A57" s="4">
        <v>47</v>
      </c>
      <c r="B57" s="14">
        <v>170101170079</v>
      </c>
      <c r="C57" s="10">
        <v>48.888888888888886</v>
      </c>
      <c r="D57" s="10"/>
      <c r="E57" s="10">
        <v>34.54545454545455</v>
      </c>
      <c r="F57" s="112"/>
      <c r="G57" s="176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"/>
    </row>
    <row r="58" spans="1:23" ht="15">
      <c r="A58" s="4">
        <v>48</v>
      </c>
      <c r="B58" s="14">
        <v>170101170080</v>
      </c>
      <c r="C58" s="10">
        <v>53.333333333333336</v>
      </c>
      <c r="D58" s="10"/>
      <c r="E58" s="10">
        <v>36.36363636363637</v>
      </c>
      <c r="F58" s="112"/>
      <c r="G58" s="176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"/>
    </row>
    <row r="59" spans="1:23" ht="15">
      <c r="A59" s="4">
        <v>49</v>
      </c>
      <c r="B59" s="14">
        <v>170101170081</v>
      </c>
      <c r="C59" s="10">
        <v>51.111111111111114</v>
      </c>
      <c r="D59" s="10"/>
      <c r="E59" s="10">
        <v>37.27272727272727</v>
      </c>
      <c r="F59" s="112"/>
      <c r="G59" s="176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"/>
    </row>
    <row r="60" spans="1:23" ht="15">
      <c r="A60" s="4">
        <v>50</v>
      </c>
      <c r="B60" s="14">
        <v>170101170082</v>
      </c>
      <c r="C60" s="10">
        <v>47.77777777777778</v>
      </c>
      <c r="D60" s="10"/>
      <c r="E60" s="10">
        <v>36.36363636363637</v>
      </c>
      <c r="F60" s="112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"/>
    </row>
    <row r="61" spans="1:23" ht="15">
      <c r="A61" s="4">
        <v>51</v>
      </c>
      <c r="B61" s="14">
        <v>170101170083</v>
      </c>
      <c r="C61" s="10">
        <v>43.333333333333336</v>
      </c>
      <c r="D61" s="10"/>
      <c r="E61" s="10">
        <v>20.90909090909091</v>
      </c>
      <c r="F61" s="112"/>
      <c r="G61" s="176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"/>
    </row>
    <row r="62" spans="1:23" ht="15">
      <c r="A62" s="4">
        <v>52</v>
      </c>
      <c r="B62" s="14">
        <v>170101170084</v>
      </c>
      <c r="C62" s="10">
        <v>54.44444444444444</v>
      </c>
      <c r="D62" s="10"/>
      <c r="E62" s="10">
        <v>39.09090909090909</v>
      </c>
      <c r="F62" s="112"/>
      <c r="G62" s="176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"/>
    </row>
    <row r="63" spans="1:23" ht="14.25">
      <c r="A63" s="4">
        <v>53</v>
      </c>
      <c r="B63" s="14">
        <v>170101170085</v>
      </c>
      <c r="C63" s="10">
        <v>45.55555555555556</v>
      </c>
      <c r="D63" s="10"/>
      <c r="E63" s="10">
        <v>30.90909090909091</v>
      </c>
      <c r="F63" s="112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4">
        <v>170101170088</v>
      </c>
      <c r="C64" s="10">
        <v>46.666666666666664</v>
      </c>
      <c r="D64" s="10"/>
      <c r="E64" s="10">
        <v>32.72727272727273</v>
      </c>
      <c r="F64" s="112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4">
        <v>170101170089</v>
      </c>
      <c r="C65" s="10">
        <v>47.77777777777778</v>
      </c>
      <c r="D65" s="10"/>
      <c r="E65" s="10">
        <v>37.27272727272727</v>
      </c>
      <c r="F65" s="112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>
        <v>56</v>
      </c>
      <c r="B66" s="14">
        <v>170101170090</v>
      </c>
      <c r="C66" s="10">
        <v>48.888888888888886</v>
      </c>
      <c r="D66" s="10"/>
      <c r="E66" s="10">
        <v>32.72727272727273</v>
      </c>
      <c r="F66" s="112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>
        <v>57</v>
      </c>
      <c r="B67" s="14">
        <v>170101170091</v>
      </c>
      <c r="C67" s="10">
        <v>43.333333333333336</v>
      </c>
      <c r="D67" s="10"/>
      <c r="E67" s="10">
        <v>32.72727272727273</v>
      </c>
      <c r="F67" s="112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>
        <v>58</v>
      </c>
      <c r="B68" s="14">
        <v>170101170092</v>
      </c>
      <c r="C68" s="10">
        <v>46.666666666666664</v>
      </c>
      <c r="D68" s="10"/>
      <c r="E68" s="10">
        <v>33.63636363636363</v>
      </c>
      <c r="F68" s="112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4">
        <v>170101170094</v>
      </c>
      <c r="C69" s="10">
        <v>47.77777777777778</v>
      </c>
      <c r="D69" s="10"/>
      <c r="E69" s="10">
        <v>32.72727272727273</v>
      </c>
      <c r="F69" s="112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4">
        <v>170101170096</v>
      </c>
      <c r="C70" s="10">
        <v>43.333333333333336</v>
      </c>
      <c r="D70" s="10"/>
      <c r="E70" s="10">
        <v>23.636363636363637</v>
      </c>
      <c r="F70" s="112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14">
        <v>170101170098</v>
      </c>
      <c r="C71" s="10">
        <v>43.333333333333336</v>
      </c>
      <c r="D71" s="10"/>
      <c r="E71" s="10">
        <v>33.63636363636363</v>
      </c>
      <c r="F71" s="112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14">
        <v>170101170099</v>
      </c>
      <c r="C72" s="10">
        <v>51.111111111111114</v>
      </c>
      <c r="D72" s="10"/>
      <c r="E72" s="10">
        <v>37.27272727272727</v>
      </c>
      <c r="F72" s="112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14">
        <v>170101170100</v>
      </c>
      <c r="C73" s="10">
        <v>37.77777777777778</v>
      </c>
      <c r="D73" s="10"/>
      <c r="E73" s="10">
        <v>26.363636363636363</v>
      </c>
      <c r="F73" s="112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>
        <v>64</v>
      </c>
      <c r="B74" s="14">
        <v>170101170101</v>
      </c>
      <c r="C74" s="10">
        <v>52.22222222222222</v>
      </c>
      <c r="D74" s="10"/>
      <c r="E74" s="10">
        <v>39.09090909090909</v>
      </c>
      <c r="F74" s="112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>
        <v>65</v>
      </c>
      <c r="B75" s="14">
        <v>170101170102</v>
      </c>
      <c r="C75" s="10">
        <v>37.77777777777778</v>
      </c>
      <c r="D75" s="10"/>
      <c r="E75" s="10">
        <v>23.636363636363637</v>
      </c>
      <c r="F75" s="112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4">
        <v>66</v>
      </c>
      <c r="B76" s="14">
        <v>170101170104</v>
      </c>
      <c r="C76" s="10">
        <v>48.888888888888886</v>
      </c>
      <c r="D76" s="10"/>
      <c r="E76" s="10">
        <v>36.36363636363637</v>
      </c>
      <c r="F76" s="112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14">
        <v>170101170105</v>
      </c>
      <c r="C77" s="10">
        <v>47.77777777777778</v>
      </c>
      <c r="D77" s="10"/>
      <c r="E77" s="10">
        <v>33.63636363636363</v>
      </c>
      <c r="F77" s="112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1">
        <v>68</v>
      </c>
      <c r="B78" s="14">
        <v>170101170108</v>
      </c>
      <c r="C78" s="10">
        <v>51.111111111111114</v>
      </c>
      <c r="D78" s="10"/>
      <c r="E78" s="10">
        <v>34.54545454545455</v>
      </c>
      <c r="F78" s="112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11">
        <v>69</v>
      </c>
      <c r="B79" s="14">
        <v>170101171109</v>
      </c>
      <c r="C79" s="10">
        <v>40</v>
      </c>
      <c r="D79" s="10"/>
      <c r="E79" s="10">
        <v>26.363636363636363</v>
      </c>
      <c r="F79" s="112"/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4"/>
  <sheetViews>
    <sheetView zoomScale="71" zoomScaleNormal="71" zoomScalePageLayoutView="0" workbookViewId="0" topLeftCell="F4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2" t="s">
        <v>0</v>
      </c>
      <c r="B2" s="122"/>
      <c r="C2" s="122"/>
      <c r="D2" s="122"/>
      <c r="E2" s="122"/>
      <c r="F2" s="29"/>
      <c r="G2" s="41" t="s">
        <v>38</v>
      </c>
      <c r="H2" s="42"/>
      <c r="I2" s="38"/>
    </row>
    <row r="3" spans="1:23" ht="43.5" customHeight="1">
      <c r="A3" s="123" t="s">
        <v>83</v>
      </c>
      <c r="B3" s="122"/>
      <c r="C3" s="122"/>
      <c r="D3" s="122"/>
      <c r="E3" s="122"/>
      <c r="F3" s="29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27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84</v>
      </c>
      <c r="B4" s="122"/>
      <c r="C4" s="122"/>
      <c r="D4" s="122"/>
      <c r="E4" s="122"/>
      <c r="F4" s="29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85</v>
      </c>
      <c r="B5" s="125"/>
      <c r="C5" s="125"/>
      <c r="D5" s="125"/>
      <c r="E5" s="126"/>
      <c r="F5" s="29"/>
      <c r="G5" s="41" t="s">
        <v>32</v>
      </c>
      <c r="H5" s="63">
        <f>10/72*100</f>
        <v>13.88888888888889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2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36/72*100</f>
        <v>50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0" t="s">
        <v>46</v>
      </c>
      <c r="H7" s="52">
        <f>AVERAGE(H5:H6)</f>
        <v>31.944444444444443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72" t="s">
        <v>41</v>
      </c>
      <c r="H8" s="73" t="s">
        <v>49</v>
      </c>
      <c r="I8" s="38"/>
    </row>
    <row r="9" spans="2:23" ht="24.75" customHeight="1">
      <c r="B9" s="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16</v>
      </c>
      <c r="D11" s="10">
        <f>COUNTIF(C11:C82,"&gt;="&amp;D10)</f>
        <v>10</v>
      </c>
      <c r="E11" s="10">
        <v>26</v>
      </c>
      <c r="F11" s="31">
        <f>COUNTIF(E11:E82,"&gt;="&amp;F10)</f>
        <v>36</v>
      </c>
      <c r="G11" s="25" t="s">
        <v>6</v>
      </c>
      <c r="H11" s="86">
        <v>1</v>
      </c>
      <c r="I11" s="86">
        <v>3</v>
      </c>
      <c r="J11" s="87">
        <v>3</v>
      </c>
      <c r="K11" s="87">
        <v>1</v>
      </c>
      <c r="L11" s="87"/>
      <c r="M11" s="87"/>
      <c r="N11" s="87"/>
      <c r="O11" s="87"/>
      <c r="P11" s="87"/>
      <c r="Q11" s="87">
        <v>1</v>
      </c>
      <c r="R11" s="87"/>
      <c r="S11" s="87"/>
      <c r="T11" s="87">
        <v>2</v>
      </c>
      <c r="U11" s="87">
        <v>1</v>
      </c>
      <c r="V11" s="87">
        <v>2</v>
      </c>
      <c r="W11" s="21"/>
    </row>
    <row r="12" spans="1:23" ht="24.75" customHeight="1">
      <c r="A12" s="4">
        <v>2</v>
      </c>
      <c r="B12" s="14">
        <v>170101170011</v>
      </c>
      <c r="C12" s="10">
        <v>25</v>
      </c>
      <c r="D12" s="63">
        <f>(10/72)*100</f>
        <v>13.88888888888889</v>
      </c>
      <c r="E12" s="10">
        <v>25</v>
      </c>
      <c r="F12" s="64">
        <f>(36/72)*100</f>
        <v>50</v>
      </c>
      <c r="G12" s="25" t="s">
        <v>7</v>
      </c>
      <c r="H12" s="85">
        <v>1</v>
      </c>
      <c r="I12" s="85">
        <v>1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>
        <v>2</v>
      </c>
      <c r="U12" s="88">
        <v>1</v>
      </c>
      <c r="V12" s="88">
        <v>2</v>
      </c>
      <c r="W12" s="21"/>
    </row>
    <row r="13" spans="1:23" ht="24.75" customHeight="1">
      <c r="A13" s="4">
        <v>3</v>
      </c>
      <c r="B13" s="14">
        <v>170101170013</v>
      </c>
      <c r="C13" s="10">
        <v>20</v>
      </c>
      <c r="D13" s="10"/>
      <c r="E13" s="10">
        <v>27</v>
      </c>
      <c r="F13" s="32"/>
      <c r="G13" s="25" t="s">
        <v>9</v>
      </c>
      <c r="H13" s="85">
        <v>2</v>
      </c>
      <c r="I13" s="85">
        <v>3</v>
      </c>
      <c r="J13" s="88"/>
      <c r="K13" s="88">
        <v>1</v>
      </c>
      <c r="L13" s="88"/>
      <c r="M13" s="88"/>
      <c r="N13" s="88"/>
      <c r="O13" s="88"/>
      <c r="P13" s="88"/>
      <c r="Q13" s="88">
        <v>1</v>
      </c>
      <c r="R13" s="88"/>
      <c r="S13" s="88"/>
      <c r="T13" s="88">
        <v>2</v>
      </c>
      <c r="U13" s="88">
        <v>2</v>
      </c>
      <c r="V13" s="88">
        <v>2</v>
      </c>
      <c r="W13" s="21"/>
    </row>
    <row r="14" spans="1:23" ht="35.25" customHeight="1">
      <c r="A14" s="4">
        <v>4</v>
      </c>
      <c r="B14" s="14">
        <v>170101170014</v>
      </c>
      <c r="C14" s="10">
        <v>22</v>
      </c>
      <c r="D14" s="10"/>
      <c r="E14" s="10">
        <v>33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2.3333333333333335</v>
      </c>
      <c r="J14" s="20">
        <f t="shared" si="0"/>
        <v>3</v>
      </c>
      <c r="K14" s="20">
        <f t="shared" si="0"/>
        <v>1</v>
      </c>
      <c r="L14" s="20"/>
      <c r="M14" s="20"/>
      <c r="N14" s="20"/>
      <c r="O14" s="20"/>
      <c r="P14" s="20"/>
      <c r="Q14" s="20">
        <f t="shared" si="0"/>
        <v>1</v>
      </c>
      <c r="R14" s="20"/>
      <c r="S14" s="20"/>
      <c r="T14" s="20">
        <f t="shared" si="0"/>
        <v>2</v>
      </c>
      <c r="U14" s="20">
        <f t="shared" si="0"/>
        <v>1.3333333333333333</v>
      </c>
      <c r="V14" s="20">
        <f t="shared" si="0"/>
        <v>2</v>
      </c>
      <c r="W14" s="21"/>
    </row>
    <row r="15" spans="1:23" ht="37.5" customHeight="1">
      <c r="A15" s="4">
        <v>5</v>
      </c>
      <c r="B15" s="14">
        <v>170101170015</v>
      </c>
      <c r="C15" s="10">
        <v>32</v>
      </c>
      <c r="D15" s="10"/>
      <c r="E15" s="10">
        <v>42</v>
      </c>
      <c r="F15" s="32"/>
      <c r="G15" s="51" t="s">
        <v>47</v>
      </c>
      <c r="H15" s="69">
        <f>(31.94*H14)/100</f>
        <v>0.42586666666666667</v>
      </c>
      <c r="I15" s="69">
        <f aca="true" t="shared" si="1" ref="I15:V15">(31.94*I14)/100</f>
        <v>0.7452666666666667</v>
      </c>
      <c r="J15" s="69">
        <f t="shared" si="1"/>
        <v>0.9582</v>
      </c>
      <c r="K15" s="69">
        <f t="shared" si="1"/>
        <v>0.3194</v>
      </c>
      <c r="L15" s="69"/>
      <c r="M15" s="69"/>
      <c r="N15" s="69"/>
      <c r="O15" s="69"/>
      <c r="P15" s="69"/>
      <c r="Q15" s="69">
        <f t="shared" si="1"/>
        <v>0.3194</v>
      </c>
      <c r="R15" s="69"/>
      <c r="S15" s="69"/>
      <c r="T15" s="69">
        <f t="shared" si="1"/>
        <v>0.6388</v>
      </c>
      <c r="U15" s="69">
        <f t="shared" si="1"/>
        <v>0.42586666666666667</v>
      </c>
      <c r="V15" s="69">
        <f t="shared" si="1"/>
        <v>0.6388</v>
      </c>
      <c r="W15" s="21"/>
    </row>
    <row r="16" spans="1:22" ht="24.75" customHeight="1">
      <c r="A16" s="4">
        <v>6</v>
      </c>
      <c r="B16" s="14">
        <v>170101170016</v>
      </c>
      <c r="C16" s="10">
        <v>17</v>
      </c>
      <c r="D16" s="10"/>
      <c r="E16" s="10">
        <v>26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26</v>
      </c>
      <c r="D17" s="10"/>
      <c r="E17" s="10">
        <v>39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20</v>
      </c>
      <c r="D18" s="10"/>
      <c r="E18" s="10">
        <v>31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14</v>
      </c>
      <c r="D19" s="10"/>
      <c r="E19" s="10">
        <v>24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22</v>
      </c>
      <c r="D20" s="10"/>
      <c r="E20" s="10">
        <v>33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16</v>
      </c>
      <c r="D21" s="10"/>
      <c r="E21" s="10">
        <v>25</v>
      </c>
      <c r="F21" s="33"/>
      <c r="H21" s="71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33</v>
      </c>
      <c r="D22" s="10"/>
      <c r="E22" s="10">
        <v>45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16</v>
      </c>
      <c r="D23" s="10"/>
      <c r="E23" s="10">
        <v>27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16</v>
      </c>
      <c r="D24" s="10"/>
      <c r="E24" s="10">
        <v>27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18</v>
      </c>
      <c r="D25" s="15"/>
      <c r="E25" s="15">
        <v>29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16</v>
      </c>
      <c r="D26" s="10"/>
      <c r="E26" s="10">
        <v>26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29</v>
      </c>
      <c r="D27" s="10"/>
      <c r="E27" s="10">
        <v>41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16</v>
      </c>
      <c r="D28" s="10"/>
      <c r="E28" s="10">
        <v>26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14</v>
      </c>
      <c r="D29" s="10"/>
      <c r="E29" s="10">
        <v>26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24</v>
      </c>
      <c r="D30" s="10"/>
      <c r="E30" s="10">
        <v>39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19</v>
      </c>
      <c r="D31" s="10"/>
      <c r="E31" s="10">
        <v>34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24</v>
      </c>
      <c r="D32" s="10"/>
      <c r="E32" s="10">
        <v>34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14</v>
      </c>
      <c r="D33" s="10"/>
      <c r="E33" s="10">
        <v>25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24</v>
      </c>
      <c r="D34" s="10"/>
      <c r="E34" s="10">
        <v>38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170101170042</v>
      </c>
      <c r="C35" s="10">
        <v>25</v>
      </c>
      <c r="D35" s="10"/>
      <c r="E35" s="10">
        <v>25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170101170046</v>
      </c>
      <c r="C36" s="10">
        <v>15</v>
      </c>
      <c r="D36" s="10"/>
      <c r="E36" s="10">
        <v>26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170101170047</v>
      </c>
      <c r="C37" s="10">
        <v>18</v>
      </c>
      <c r="D37" s="10"/>
      <c r="E37" s="10">
        <v>30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170101170048</v>
      </c>
      <c r="C38" s="10">
        <v>18</v>
      </c>
      <c r="D38" s="10"/>
      <c r="E38" s="10">
        <v>30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170101170049</v>
      </c>
      <c r="C39" s="10">
        <v>17</v>
      </c>
      <c r="D39" s="10"/>
      <c r="E39" s="10">
        <v>30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170101170050</v>
      </c>
      <c r="C40" s="10">
        <v>18</v>
      </c>
      <c r="D40" s="10"/>
      <c r="E40" s="10">
        <v>30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170101170051</v>
      </c>
      <c r="C41" s="10">
        <v>17</v>
      </c>
      <c r="D41" s="10"/>
      <c r="E41" s="10">
        <v>30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170101170054</v>
      </c>
      <c r="C42" s="10">
        <v>25</v>
      </c>
      <c r="D42" s="10"/>
      <c r="E42" s="10">
        <v>25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170101170055</v>
      </c>
      <c r="C43" s="10">
        <v>38</v>
      </c>
      <c r="D43" s="10"/>
      <c r="E43" s="10">
        <v>50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170101170056</v>
      </c>
      <c r="C44" s="10">
        <v>39</v>
      </c>
      <c r="D44" s="10"/>
      <c r="E44" s="10">
        <v>52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170101170057</v>
      </c>
      <c r="C45" s="10">
        <v>25</v>
      </c>
      <c r="D45" s="10"/>
      <c r="E45" s="10">
        <v>39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170101170058</v>
      </c>
      <c r="C46" s="10">
        <v>29</v>
      </c>
      <c r="D46" s="10"/>
      <c r="E46" s="10">
        <v>43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170101170060</v>
      </c>
      <c r="C47" s="10">
        <v>16</v>
      </c>
      <c r="D47" s="10"/>
      <c r="E47" s="10">
        <v>27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170101170061</v>
      </c>
      <c r="C48" s="10">
        <v>9</v>
      </c>
      <c r="D48" s="10"/>
      <c r="E48" s="10">
        <v>20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170101170063</v>
      </c>
      <c r="C49" s="10">
        <v>34</v>
      </c>
      <c r="D49" s="10"/>
      <c r="E49" s="10">
        <v>48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170101170064</v>
      </c>
      <c r="C50" s="10">
        <v>16</v>
      </c>
      <c r="D50" s="10"/>
      <c r="E50" s="10">
        <v>26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170101170066</v>
      </c>
      <c r="C51" s="10">
        <v>10</v>
      </c>
      <c r="D51" s="10"/>
      <c r="E51" s="10">
        <v>21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170101170067</v>
      </c>
      <c r="C52" s="15">
        <v>44</v>
      </c>
      <c r="D52" s="15"/>
      <c r="E52" s="15">
        <v>56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170101170068</v>
      </c>
      <c r="C53" s="15">
        <v>14</v>
      </c>
      <c r="D53" s="15"/>
      <c r="E53" s="15">
        <v>23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170101170069</v>
      </c>
      <c r="C54" s="10">
        <v>15</v>
      </c>
      <c r="D54" s="10"/>
      <c r="E54" s="10">
        <v>25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170101170071</v>
      </c>
      <c r="C55" s="10">
        <v>27</v>
      </c>
      <c r="D55" s="10"/>
      <c r="E55" s="10">
        <v>41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170101170072</v>
      </c>
      <c r="C56" s="10">
        <v>11</v>
      </c>
      <c r="D56" s="10"/>
      <c r="E56" s="10">
        <v>19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170101170073</v>
      </c>
      <c r="C57" s="10">
        <v>20</v>
      </c>
      <c r="D57" s="10"/>
      <c r="E57" s="10">
        <v>34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170101170074</v>
      </c>
      <c r="C58" s="10">
        <v>23</v>
      </c>
      <c r="D58" s="10"/>
      <c r="E58" s="10">
        <v>36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170101170076</v>
      </c>
      <c r="C59" s="10">
        <v>29</v>
      </c>
      <c r="D59" s="10"/>
      <c r="E59" s="10">
        <v>42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170101170077</v>
      </c>
      <c r="C60" s="10">
        <v>25</v>
      </c>
      <c r="D60" s="10"/>
      <c r="E60" s="10">
        <v>25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170101170080</v>
      </c>
      <c r="C61" s="10">
        <v>22</v>
      </c>
      <c r="D61" s="10"/>
      <c r="E61" s="10">
        <v>34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170101170081</v>
      </c>
      <c r="C62" s="10">
        <v>24</v>
      </c>
      <c r="D62" s="10"/>
      <c r="E62" s="10">
        <v>38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170101170082</v>
      </c>
      <c r="C63" s="10">
        <v>12</v>
      </c>
      <c r="D63" s="10"/>
      <c r="E63" s="10">
        <v>22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170101170083</v>
      </c>
      <c r="C64" s="10">
        <v>12</v>
      </c>
      <c r="D64" s="10"/>
      <c r="E64" s="10">
        <v>20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170101170084</v>
      </c>
      <c r="C65" s="10">
        <v>45</v>
      </c>
      <c r="D65" s="10"/>
      <c r="E65" s="10">
        <v>58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170101170085</v>
      </c>
      <c r="C66" s="10">
        <v>17</v>
      </c>
      <c r="D66" s="10"/>
      <c r="E66" s="10">
        <v>29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170101170088</v>
      </c>
      <c r="C67" s="10">
        <v>14</v>
      </c>
      <c r="D67" s="10"/>
      <c r="E67" s="10">
        <v>25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170101170089</v>
      </c>
      <c r="C68" s="10">
        <v>11</v>
      </c>
      <c r="D68" s="10"/>
      <c r="E68" s="10">
        <v>21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170101170090</v>
      </c>
      <c r="C69" s="10">
        <v>18</v>
      </c>
      <c r="D69" s="10"/>
      <c r="E69" s="10">
        <v>32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170101170091</v>
      </c>
      <c r="C70" s="10">
        <v>7</v>
      </c>
      <c r="D70" s="10"/>
      <c r="E70" s="10">
        <v>17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170101170092</v>
      </c>
      <c r="C71" s="10">
        <v>13</v>
      </c>
      <c r="D71" s="10"/>
      <c r="E71" s="10">
        <v>24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170101170094</v>
      </c>
      <c r="C72" s="10">
        <v>12</v>
      </c>
      <c r="D72" s="10"/>
      <c r="E72" s="10">
        <v>24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170101170096</v>
      </c>
      <c r="C73" s="10">
        <v>16</v>
      </c>
      <c r="D73" s="10"/>
      <c r="E73" s="10">
        <v>27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170101170098</v>
      </c>
      <c r="C74" s="10">
        <v>10</v>
      </c>
      <c r="D74" s="10"/>
      <c r="E74" s="10">
        <v>21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170101170099</v>
      </c>
      <c r="C75" s="10">
        <v>14</v>
      </c>
      <c r="D75" s="10"/>
      <c r="E75" s="10">
        <v>25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170101170100</v>
      </c>
      <c r="C76" s="10">
        <v>17</v>
      </c>
      <c r="D76" s="10"/>
      <c r="E76" s="10">
        <v>28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170101170101</v>
      </c>
      <c r="C77" s="10">
        <v>21</v>
      </c>
      <c r="D77" s="10"/>
      <c r="E77" s="10">
        <v>32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170101170102</v>
      </c>
      <c r="C78" s="10">
        <v>12</v>
      </c>
      <c r="D78" s="10"/>
      <c r="E78" s="10">
        <v>23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170101170103</v>
      </c>
      <c r="C79" s="10">
        <v>25</v>
      </c>
      <c r="D79" s="10"/>
      <c r="E79" s="10">
        <v>25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170101170104</v>
      </c>
      <c r="C80" s="15">
        <v>8</v>
      </c>
      <c r="D80" s="15"/>
      <c r="E80" s="15">
        <v>18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170101170105</v>
      </c>
      <c r="C81" s="15">
        <v>16</v>
      </c>
      <c r="D81" s="15"/>
      <c r="E81" s="15">
        <v>28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170101170108</v>
      </c>
      <c r="C82" s="10">
        <v>27</v>
      </c>
      <c r="D82" s="10"/>
      <c r="E82" s="10">
        <v>41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O3:W7"/>
    <mergeCell ref="A4:E4"/>
    <mergeCell ref="I21:J21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W79"/>
  <sheetViews>
    <sheetView zoomScale="71" zoomScaleNormal="71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158"/>
      <c r="G1" s="159"/>
      <c r="H1" s="159"/>
      <c r="I1" s="159"/>
      <c r="J1" s="159"/>
      <c r="K1" s="159"/>
      <c r="L1" s="159"/>
      <c r="M1" s="159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160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189</v>
      </c>
      <c r="B3" s="123"/>
      <c r="C3" s="123"/>
      <c r="D3" s="123"/>
      <c r="E3" s="123"/>
      <c r="F3" s="160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206</v>
      </c>
      <c r="B4" s="123"/>
      <c r="C4" s="123"/>
      <c r="D4" s="123"/>
      <c r="E4" s="123"/>
      <c r="F4" s="160"/>
      <c r="G4" s="41" t="s">
        <v>39</v>
      </c>
      <c r="H4" s="42"/>
      <c r="I4" s="38"/>
      <c r="J4" s="1"/>
      <c r="K4" s="161" t="s">
        <v>34</v>
      </c>
      <c r="L4" s="161">
        <v>3</v>
      </c>
      <c r="M4" s="1"/>
      <c r="N4" s="162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207</v>
      </c>
      <c r="B5" s="107" t="s">
        <v>192</v>
      </c>
      <c r="C5" s="107"/>
      <c r="D5" s="107"/>
      <c r="E5" s="107"/>
      <c r="F5" s="160"/>
      <c r="G5" s="41" t="s">
        <v>32</v>
      </c>
      <c r="H5" s="63">
        <f>(68/69)*100</f>
        <v>98.55072463768117</v>
      </c>
      <c r="I5" s="38"/>
      <c r="J5" s="1"/>
      <c r="K5" s="163" t="s">
        <v>35</v>
      </c>
      <c r="L5" s="163">
        <v>2</v>
      </c>
      <c r="M5" s="1"/>
      <c r="N5" s="164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(55/69)*100</f>
        <v>79.71014492753623</v>
      </c>
      <c r="I6" s="38"/>
      <c r="J6" s="1"/>
      <c r="K6" s="165" t="s">
        <v>36</v>
      </c>
      <c r="L6" s="165">
        <v>1</v>
      </c>
      <c r="M6" s="1"/>
      <c r="N6" s="166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89.1304347826087</v>
      </c>
      <c r="I7" s="44">
        <v>0.6</v>
      </c>
      <c r="J7" s="1"/>
      <c r="K7" s="167" t="s">
        <v>37</v>
      </c>
      <c r="L7" s="167">
        <v>0</v>
      </c>
      <c r="M7" s="1"/>
      <c r="N7" s="1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69" t="s">
        <v>11</v>
      </c>
      <c r="I10" s="169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14">
        <v>170101170007</v>
      </c>
      <c r="C11" s="10">
        <v>37.77777777777778</v>
      </c>
      <c r="D11" s="10">
        <f>COUNTIF(C11:C82,"&gt;="&amp;D10)</f>
        <v>68</v>
      </c>
      <c r="E11" s="10">
        <v>35.45454545454545</v>
      </c>
      <c r="F11" s="31">
        <f>COUNTIF(E11:E82,"&gt;="&amp;F10)</f>
        <v>55</v>
      </c>
      <c r="G11" s="25" t="s">
        <v>6</v>
      </c>
      <c r="H11" s="41">
        <v>3</v>
      </c>
      <c r="I11" s="41">
        <v>3</v>
      </c>
      <c r="J11" s="41"/>
      <c r="K11" s="41">
        <v>3</v>
      </c>
      <c r="L11" s="41">
        <v>3</v>
      </c>
      <c r="M11" s="41">
        <v>2</v>
      </c>
      <c r="N11" s="41">
        <v>3</v>
      </c>
      <c r="O11" s="41">
        <v>2</v>
      </c>
      <c r="P11" s="41"/>
      <c r="Q11" s="41"/>
      <c r="R11" s="41">
        <v>2</v>
      </c>
      <c r="S11" s="41">
        <v>3</v>
      </c>
      <c r="T11" s="41"/>
      <c r="U11" s="41"/>
      <c r="V11" s="41">
        <v>2</v>
      </c>
      <c r="W11" s="1"/>
    </row>
    <row r="12" spans="1:23" ht="15">
      <c r="A12" s="4">
        <v>2</v>
      </c>
      <c r="B12" s="14">
        <v>170101170011</v>
      </c>
      <c r="C12" s="10">
        <v>26.666666666666668</v>
      </c>
      <c r="D12" s="63">
        <f>(68/69)*100</f>
        <v>98.55072463768117</v>
      </c>
      <c r="E12" s="10">
        <v>13.636363636363637</v>
      </c>
      <c r="F12" s="64">
        <f>(55/69)*100</f>
        <v>79.71014492753623</v>
      </c>
      <c r="G12" s="25" t="s">
        <v>7</v>
      </c>
      <c r="H12" s="41">
        <v>3</v>
      </c>
      <c r="I12" s="41">
        <v>1</v>
      </c>
      <c r="J12" s="41"/>
      <c r="K12" s="41"/>
      <c r="L12" s="41">
        <v>2</v>
      </c>
      <c r="M12" s="41"/>
      <c r="N12" s="41">
        <v>2</v>
      </c>
      <c r="O12" s="41"/>
      <c r="P12" s="41"/>
      <c r="Q12" s="41"/>
      <c r="R12" s="41"/>
      <c r="S12" s="41">
        <v>2</v>
      </c>
      <c r="T12" s="41"/>
      <c r="U12" s="41"/>
      <c r="V12" s="41">
        <v>1</v>
      </c>
      <c r="W12" s="1"/>
    </row>
    <row r="13" spans="1:23" ht="15">
      <c r="A13" s="4">
        <v>3</v>
      </c>
      <c r="B13" s="14">
        <v>170101170013</v>
      </c>
      <c r="C13" s="10">
        <v>44.44444444444444</v>
      </c>
      <c r="D13" s="10"/>
      <c r="E13" s="10">
        <v>22.727272727272727</v>
      </c>
      <c r="F13" s="32"/>
      <c r="G13" s="25" t="s">
        <v>9</v>
      </c>
      <c r="H13" s="41">
        <v>1</v>
      </c>
      <c r="I13" s="41">
        <v>3</v>
      </c>
      <c r="J13" s="41"/>
      <c r="K13" s="41">
        <v>2</v>
      </c>
      <c r="L13" s="41">
        <v>3</v>
      </c>
      <c r="M13" s="41">
        <v>2</v>
      </c>
      <c r="N13" s="41"/>
      <c r="O13" s="41">
        <v>2</v>
      </c>
      <c r="P13" s="41"/>
      <c r="Q13" s="41"/>
      <c r="R13" s="41">
        <v>3</v>
      </c>
      <c r="S13" s="41">
        <v>2</v>
      </c>
      <c r="T13" s="41"/>
      <c r="U13" s="41"/>
      <c r="V13" s="41">
        <v>3</v>
      </c>
      <c r="W13" s="1"/>
    </row>
    <row r="14" spans="1:23" ht="15">
      <c r="A14" s="4">
        <v>4</v>
      </c>
      <c r="B14" s="14">
        <v>170101170014</v>
      </c>
      <c r="C14" s="10">
        <v>46.666666666666664</v>
      </c>
      <c r="D14" s="10"/>
      <c r="E14" s="10">
        <v>38.18181818181818</v>
      </c>
      <c r="F14" s="32"/>
      <c r="G14" s="26" t="s">
        <v>45</v>
      </c>
      <c r="H14" s="20">
        <f>AVERAGE(H11:H13)</f>
        <v>2.3333333333333335</v>
      </c>
      <c r="I14" s="20">
        <f>AVERAGE(I13)</f>
        <v>3</v>
      </c>
      <c r="J14" s="20"/>
      <c r="K14" s="20">
        <f>AVERAGE(K11:K13)</f>
        <v>2.5</v>
      </c>
      <c r="L14" s="20">
        <f>AVERAGE(L11:L13)</f>
        <v>2.6666666666666665</v>
      </c>
      <c r="M14" s="20">
        <f>AVERAGE(M11:M13)</f>
        <v>2</v>
      </c>
      <c r="N14" s="20">
        <f>AVERAGE(N11:N13)</f>
        <v>2.5</v>
      </c>
      <c r="O14" s="20">
        <f>AVERAGE(O11:O13)</f>
        <v>2</v>
      </c>
      <c r="P14" s="20"/>
      <c r="Q14" s="20"/>
      <c r="R14" s="20">
        <f>AVERAGE(R11:R13)</f>
        <v>2.5</v>
      </c>
      <c r="S14" s="20">
        <f>AVERAGE(S11:S13)</f>
        <v>2.3333333333333335</v>
      </c>
      <c r="T14" s="20"/>
      <c r="U14" s="20"/>
      <c r="V14" s="20">
        <f>AVERAGE(V11:V13)</f>
        <v>2</v>
      </c>
      <c r="W14" s="1"/>
    </row>
    <row r="15" spans="1:23" ht="15">
      <c r="A15" s="4">
        <v>5</v>
      </c>
      <c r="B15" s="14">
        <v>170101170015</v>
      </c>
      <c r="C15" s="10">
        <v>47.77777777777778</v>
      </c>
      <c r="D15" s="10"/>
      <c r="E15" s="10">
        <v>39.09090909090909</v>
      </c>
      <c r="F15" s="32"/>
      <c r="G15" s="51" t="s">
        <v>47</v>
      </c>
      <c r="H15" s="69">
        <f>(56.25*H14)/100</f>
        <v>1.3125</v>
      </c>
      <c r="I15" s="69">
        <f aca="true" t="shared" si="0" ref="I15:V15">(56.25*I14)/100</f>
        <v>1.6875</v>
      </c>
      <c r="J15" s="69"/>
      <c r="K15" s="69">
        <f t="shared" si="0"/>
        <v>1.40625</v>
      </c>
      <c r="L15" s="69">
        <f t="shared" si="0"/>
        <v>1.5</v>
      </c>
      <c r="M15" s="69">
        <f t="shared" si="0"/>
        <v>1.125</v>
      </c>
      <c r="N15" s="69">
        <f>(56.25*N14)/100</f>
        <v>1.40625</v>
      </c>
      <c r="O15" s="69">
        <f t="shared" si="0"/>
        <v>1.125</v>
      </c>
      <c r="P15" s="69"/>
      <c r="Q15" s="69"/>
      <c r="R15" s="69">
        <f t="shared" si="0"/>
        <v>1.40625</v>
      </c>
      <c r="S15" s="69">
        <f t="shared" si="0"/>
        <v>1.3125</v>
      </c>
      <c r="T15" s="69"/>
      <c r="U15" s="69"/>
      <c r="V15" s="69">
        <f t="shared" si="0"/>
        <v>1.125</v>
      </c>
      <c r="W15" s="1"/>
    </row>
    <row r="16" spans="1:23" ht="14.25">
      <c r="A16" s="4">
        <v>6</v>
      </c>
      <c r="B16" s="14">
        <v>170101170016</v>
      </c>
      <c r="C16" s="10">
        <v>37.77777777777778</v>
      </c>
      <c r="D16" s="10"/>
      <c r="E16" s="10">
        <v>20.90909090909091</v>
      </c>
      <c r="F16" s="32"/>
      <c r="G16" s="170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"/>
    </row>
    <row r="17" spans="1:23" ht="14.25">
      <c r="A17" s="4">
        <v>7</v>
      </c>
      <c r="B17" s="14">
        <v>170101170019</v>
      </c>
      <c r="C17" s="10">
        <v>50</v>
      </c>
      <c r="D17" s="10"/>
      <c r="E17" s="10">
        <v>40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14">
        <v>170101170020</v>
      </c>
      <c r="C18" s="10">
        <v>44.44444444444444</v>
      </c>
      <c r="D18" s="10"/>
      <c r="E18" s="10">
        <v>38.18181818181818</v>
      </c>
      <c r="F18" s="112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14">
        <v>170101170023</v>
      </c>
      <c r="C19" s="10">
        <v>40</v>
      </c>
      <c r="D19" s="10"/>
      <c r="E19" s="10">
        <v>36.36363636363637</v>
      </c>
      <c r="F19" s="112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14">
        <v>170101170024</v>
      </c>
      <c r="C20" s="10">
        <v>28.88888888888889</v>
      </c>
      <c r="D20" s="10"/>
      <c r="E20" s="10">
        <v>18.181818181818183</v>
      </c>
      <c r="F20" s="112"/>
      <c r="G20" s="4"/>
      <c r="H20" s="1"/>
      <c r="I20" s="1"/>
      <c r="J20" s="36"/>
      <c r="K20" s="3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170101170025</v>
      </c>
      <c r="C21" s="10">
        <v>48.888888888888886</v>
      </c>
      <c r="D21" s="10"/>
      <c r="E21" s="10">
        <v>39.09090909090909</v>
      </c>
      <c r="F21" s="112"/>
      <c r="G21" s="4"/>
      <c r="H21" s="172"/>
      <c r="I21" s="173"/>
      <c r="J21" s="173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170101170027</v>
      </c>
      <c r="C22" s="10">
        <v>27.77777777777778</v>
      </c>
      <c r="D22" s="10"/>
      <c r="E22" s="10">
        <v>22.727272727272727</v>
      </c>
      <c r="F22" s="112"/>
      <c r="G22" s="4"/>
      <c r="H22" s="174"/>
      <c r="I22" s="175"/>
      <c r="J22" s="175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170101170029</v>
      </c>
      <c r="C23" s="10">
        <v>41.111111111111114</v>
      </c>
      <c r="D23" s="10"/>
      <c r="E23" s="10">
        <v>30.90909090909091</v>
      </c>
      <c r="F23" s="112"/>
      <c r="G23" s="4"/>
      <c r="H23" s="4"/>
      <c r="I23" s="1"/>
      <c r="J23" s="1"/>
      <c r="K23" s="1"/>
      <c r="L23" s="1"/>
      <c r="M23" s="1"/>
      <c r="N23" s="36"/>
      <c r="O23" s="36"/>
      <c r="P23" s="36"/>
      <c r="Q23" s="36"/>
      <c r="R23" s="36"/>
      <c r="S23" s="1"/>
      <c r="T23" s="1"/>
      <c r="U23" s="1"/>
      <c r="V23" s="1"/>
      <c r="W23" s="1"/>
    </row>
    <row r="24" spans="1:23" ht="14.25">
      <c r="A24" s="4">
        <v>14</v>
      </c>
      <c r="B24" s="14">
        <v>170101170030</v>
      </c>
      <c r="C24" s="10">
        <v>28.88888888888889</v>
      </c>
      <c r="D24" s="10"/>
      <c r="E24" s="10">
        <v>26.363636363636363</v>
      </c>
      <c r="F24" s="112"/>
      <c r="G24" s="4"/>
      <c r="H24" s="1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"/>
    </row>
    <row r="25" spans="1:23" ht="15">
      <c r="A25" s="4">
        <v>15</v>
      </c>
      <c r="B25" s="14">
        <v>170101170031</v>
      </c>
      <c r="C25" s="10">
        <v>44.44444444444444</v>
      </c>
      <c r="D25" s="15"/>
      <c r="E25" s="10">
        <v>38.18181818181818</v>
      </c>
      <c r="F25" s="113"/>
      <c r="G25" s="176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"/>
    </row>
    <row r="26" spans="1:23" ht="15">
      <c r="A26" s="4">
        <v>16</v>
      </c>
      <c r="B26" s="14">
        <v>170101170033</v>
      </c>
      <c r="C26" s="10">
        <v>42.22222222222222</v>
      </c>
      <c r="D26" s="10"/>
      <c r="E26" s="10">
        <v>31.818181818181817</v>
      </c>
      <c r="F26" s="112"/>
      <c r="G26" s="176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"/>
    </row>
    <row r="27" spans="1:23" ht="15">
      <c r="A27" s="4">
        <v>17</v>
      </c>
      <c r="B27" s="14">
        <v>170101170034</v>
      </c>
      <c r="C27" s="10">
        <v>38.888888888888886</v>
      </c>
      <c r="D27" s="10"/>
      <c r="E27" s="10">
        <v>23.636363636363637</v>
      </c>
      <c r="F27" s="112"/>
      <c r="G27" s="176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"/>
    </row>
    <row r="28" spans="1:23" ht="15">
      <c r="A28" s="4">
        <v>18</v>
      </c>
      <c r="B28" s="14">
        <v>170101170035</v>
      </c>
      <c r="C28" s="10">
        <v>45.55555555555556</v>
      </c>
      <c r="D28" s="10"/>
      <c r="E28" s="10">
        <v>31.818181818181817</v>
      </c>
      <c r="F28" s="112"/>
      <c r="G28" s="176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"/>
    </row>
    <row r="29" spans="1:23" ht="15">
      <c r="A29" s="4">
        <v>19</v>
      </c>
      <c r="B29" s="14">
        <v>170101170036</v>
      </c>
      <c r="C29" s="10">
        <v>38.888888888888886</v>
      </c>
      <c r="D29" s="10"/>
      <c r="E29" s="10">
        <v>33.63636363636363</v>
      </c>
      <c r="F29" s="112"/>
      <c r="G29" s="176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"/>
    </row>
    <row r="30" spans="1:23" ht="15">
      <c r="A30" s="4">
        <v>20</v>
      </c>
      <c r="B30" s="14">
        <v>170101170037</v>
      </c>
      <c r="C30" s="10">
        <v>42.22222222222222</v>
      </c>
      <c r="D30" s="10"/>
      <c r="E30" s="10">
        <v>40.90909090909091</v>
      </c>
      <c r="F30" s="112"/>
      <c r="G30" s="176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"/>
    </row>
    <row r="31" spans="1:23" ht="15">
      <c r="A31" s="4">
        <v>21</v>
      </c>
      <c r="B31" s="14">
        <v>170101170038</v>
      </c>
      <c r="C31" s="10">
        <v>35.55555555555556</v>
      </c>
      <c r="D31" s="10"/>
      <c r="E31" s="10">
        <v>30</v>
      </c>
      <c r="F31" s="112"/>
      <c r="G31" s="176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"/>
    </row>
    <row r="32" spans="1:23" ht="15">
      <c r="A32" s="4">
        <v>22</v>
      </c>
      <c r="B32" s="14">
        <v>170101170040</v>
      </c>
      <c r="C32" s="10">
        <v>44.44444444444444</v>
      </c>
      <c r="D32" s="10"/>
      <c r="E32" s="10">
        <v>39.09090909090909</v>
      </c>
      <c r="F32" s="112"/>
      <c r="G32" s="176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"/>
    </row>
    <row r="33" spans="1:23" ht="15">
      <c r="A33" s="4">
        <v>23</v>
      </c>
      <c r="B33" s="14">
        <v>170101170041</v>
      </c>
      <c r="C33" s="10">
        <v>45.55555555555556</v>
      </c>
      <c r="D33" s="10"/>
      <c r="E33" s="10">
        <v>38.18181818181818</v>
      </c>
      <c r="F33" s="112"/>
      <c r="G33" s="176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"/>
    </row>
    <row r="34" spans="1:23" ht="15">
      <c r="A34" s="4">
        <v>24</v>
      </c>
      <c r="B34" s="14">
        <v>170101170046</v>
      </c>
      <c r="C34" s="10">
        <v>41.111111111111114</v>
      </c>
      <c r="D34" s="10"/>
      <c r="E34" s="10">
        <v>40</v>
      </c>
      <c r="F34" s="112"/>
      <c r="G34" s="176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</row>
    <row r="35" spans="1:23" ht="14.25">
      <c r="A35" s="4">
        <v>25</v>
      </c>
      <c r="B35" s="14">
        <v>170101170047</v>
      </c>
      <c r="C35" s="10">
        <v>38.888888888888886</v>
      </c>
      <c r="D35" s="10"/>
      <c r="E35" s="10">
        <v>32.72727272727273</v>
      </c>
      <c r="F35" s="112"/>
      <c r="G35" s="170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"/>
    </row>
    <row r="36" spans="1:23" ht="14.25">
      <c r="A36" s="4">
        <v>26</v>
      </c>
      <c r="B36" s="14">
        <v>170101170048</v>
      </c>
      <c r="C36" s="10">
        <v>40</v>
      </c>
      <c r="D36" s="10"/>
      <c r="E36" s="10">
        <v>40.90909090909091</v>
      </c>
      <c r="F36" s="112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14">
        <v>170101170049</v>
      </c>
      <c r="C37" s="10">
        <v>41.111111111111114</v>
      </c>
      <c r="D37" s="10"/>
      <c r="E37" s="10">
        <v>40.90909090909091</v>
      </c>
      <c r="F37" s="112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14">
        <v>170101170050</v>
      </c>
      <c r="C38" s="10">
        <v>42.22222222222222</v>
      </c>
      <c r="D38" s="10"/>
      <c r="E38" s="10">
        <v>34.54545454545455</v>
      </c>
      <c r="F38" s="112"/>
      <c r="G38" s="176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"/>
    </row>
    <row r="39" spans="1:23" ht="15">
      <c r="A39" s="4">
        <v>29</v>
      </c>
      <c r="B39" s="14">
        <v>170101170051</v>
      </c>
      <c r="C39" s="10">
        <v>35.55555555555556</v>
      </c>
      <c r="D39" s="10"/>
      <c r="E39" s="10">
        <v>28.181818181818183</v>
      </c>
      <c r="F39" s="112"/>
      <c r="G39" s="176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"/>
    </row>
    <row r="40" spans="1:23" ht="15">
      <c r="A40" s="4">
        <v>30</v>
      </c>
      <c r="B40" s="14">
        <v>170101170054</v>
      </c>
      <c r="C40" s="10">
        <v>32.22222222222222</v>
      </c>
      <c r="D40" s="10"/>
      <c r="E40" s="10">
        <v>29.09090909090909</v>
      </c>
      <c r="F40" s="112"/>
      <c r="G40" s="176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"/>
    </row>
    <row r="41" spans="1:23" ht="15">
      <c r="A41" s="4">
        <v>31</v>
      </c>
      <c r="B41" s="14">
        <v>170101170055</v>
      </c>
      <c r="C41" s="10">
        <v>45.55555555555556</v>
      </c>
      <c r="D41" s="10"/>
      <c r="E41" s="10">
        <v>40</v>
      </c>
      <c r="F41" s="112"/>
      <c r="G41" s="176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"/>
    </row>
    <row r="42" spans="1:23" ht="15">
      <c r="A42" s="4">
        <v>32</v>
      </c>
      <c r="B42" s="14">
        <v>170101170056</v>
      </c>
      <c r="C42" s="10">
        <v>47.77777777777778</v>
      </c>
      <c r="D42" s="10"/>
      <c r="E42" s="10">
        <v>40</v>
      </c>
      <c r="F42" s="112"/>
      <c r="G42" s="176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"/>
    </row>
    <row r="43" spans="1:23" ht="15">
      <c r="A43" s="4">
        <v>33</v>
      </c>
      <c r="B43" s="14">
        <v>170101170057</v>
      </c>
      <c r="C43" s="10">
        <v>51.111111111111114</v>
      </c>
      <c r="D43" s="10"/>
      <c r="E43" s="10">
        <v>34.54545454545455</v>
      </c>
      <c r="F43" s="112"/>
      <c r="G43" s="176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"/>
    </row>
    <row r="44" spans="1:23" ht="15">
      <c r="A44" s="4">
        <v>34</v>
      </c>
      <c r="B44" s="14">
        <v>170101170058</v>
      </c>
      <c r="C44" s="10">
        <v>41.111111111111114</v>
      </c>
      <c r="D44" s="10"/>
      <c r="E44" s="10">
        <v>30.90909090909091</v>
      </c>
      <c r="F44" s="112"/>
      <c r="G44" s="176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"/>
    </row>
    <row r="45" spans="1:23" ht="15">
      <c r="A45" s="4">
        <v>35</v>
      </c>
      <c r="B45" s="14">
        <v>170101170060</v>
      </c>
      <c r="C45" s="10">
        <v>34.44444444444444</v>
      </c>
      <c r="D45" s="10"/>
      <c r="E45" s="10">
        <v>23.636363636363637</v>
      </c>
      <c r="F45" s="112"/>
      <c r="G45" s="176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"/>
    </row>
    <row r="46" spans="1:23" ht="15">
      <c r="A46" s="4">
        <v>36</v>
      </c>
      <c r="B46" s="14">
        <v>170101170061</v>
      </c>
      <c r="C46" s="10">
        <v>40</v>
      </c>
      <c r="D46" s="10"/>
      <c r="E46" s="10">
        <v>31.818181818181817</v>
      </c>
      <c r="F46" s="112"/>
      <c r="G46" s="176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"/>
    </row>
    <row r="47" spans="1:23" ht="15">
      <c r="A47" s="4">
        <v>37</v>
      </c>
      <c r="B47" s="14">
        <v>170101170063</v>
      </c>
      <c r="C47" s="10">
        <v>50</v>
      </c>
      <c r="D47" s="10"/>
      <c r="E47" s="10">
        <v>40</v>
      </c>
      <c r="F47" s="112"/>
      <c r="G47" s="176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"/>
    </row>
    <row r="48" spans="1:23" ht="15">
      <c r="A48" s="4">
        <v>38</v>
      </c>
      <c r="B48" s="14">
        <v>170101170064</v>
      </c>
      <c r="C48" s="10">
        <v>40</v>
      </c>
      <c r="D48" s="10"/>
      <c r="E48" s="10">
        <v>30</v>
      </c>
      <c r="F48" s="112"/>
      <c r="G48" s="176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"/>
    </row>
    <row r="49" spans="1:23" ht="14.25">
      <c r="A49" s="4">
        <v>39</v>
      </c>
      <c r="B49" s="14">
        <v>170101170066</v>
      </c>
      <c r="C49" s="10">
        <v>45.55555555555556</v>
      </c>
      <c r="D49" s="10"/>
      <c r="E49" s="10">
        <v>35.45454545454545</v>
      </c>
      <c r="F49" s="112"/>
      <c r="G49" s="170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"/>
    </row>
    <row r="50" spans="1:23" ht="14.25">
      <c r="A50" s="4">
        <v>40</v>
      </c>
      <c r="B50" s="14">
        <v>170101170067</v>
      </c>
      <c r="C50" s="10">
        <v>53.333333333333336</v>
      </c>
      <c r="D50" s="10"/>
      <c r="E50" s="10">
        <v>40.90909090909091</v>
      </c>
      <c r="F50" s="112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>
        <v>41</v>
      </c>
      <c r="B51" s="14">
        <v>170101170069</v>
      </c>
      <c r="C51" s="10">
        <v>44.44444444444444</v>
      </c>
      <c r="D51" s="10"/>
      <c r="E51" s="10">
        <v>38.18181818181818</v>
      </c>
      <c r="F51" s="112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4">
        <v>42</v>
      </c>
      <c r="B52" s="14">
        <v>170101170071</v>
      </c>
      <c r="C52" s="10">
        <v>44.44444444444444</v>
      </c>
      <c r="D52" s="15"/>
      <c r="E52" s="10">
        <v>32.72727272727273</v>
      </c>
      <c r="F52" s="113"/>
      <c r="G52" s="176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"/>
    </row>
    <row r="53" spans="1:23" ht="15">
      <c r="A53" s="4">
        <v>43</v>
      </c>
      <c r="B53" s="14">
        <v>170101170072</v>
      </c>
      <c r="C53" s="10">
        <v>44.44444444444444</v>
      </c>
      <c r="D53" s="15"/>
      <c r="E53" s="10">
        <v>38.18181818181818</v>
      </c>
      <c r="F53" s="113"/>
      <c r="G53" s="176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"/>
    </row>
    <row r="54" spans="1:23" ht="15">
      <c r="A54" s="4">
        <v>44</v>
      </c>
      <c r="B54" s="14">
        <v>170101170073</v>
      </c>
      <c r="C54" s="10">
        <v>45.55555555555556</v>
      </c>
      <c r="D54" s="10"/>
      <c r="E54" s="10">
        <v>32.72727272727273</v>
      </c>
      <c r="F54" s="112"/>
      <c r="G54" s="176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"/>
    </row>
    <row r="55" spans="1:23" ht="15">
      <c r="A55" s="4">
        <v>45</v>
      </c>
      <c r="B55" s="14">
        <v>170101170074</v>
      </c>
      <c r="C55" s="10">
        <v>51.111111111111114</v>
      </c>
      <c r="D55" s="10"/>
      <c r="E55" s="10">
        <v>36.36363636363637</v>
      </c>
      <c r="F55" s="112"/>
      <c r="G55" s="176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"/>
    </row>
    <row r="56" spans="1:23" ht="15">
      <c r="A56" s="4">
        <v>46</v>
      </c>
      <c r="B56" s="14">
        <v>170101170076</v>
      </c>
      <c r="C56" s="10">
        <v>53.333333333333336</v>
      </c>
      <c r="D56" s="10"/>
      <c r="E56" s="10">
        <v>36.36363636363637</v>
      </c>
      <c r="F56" s="112"/>
      <c r="G56" s="176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"/>
    </row>
    <row r="57" spans="1:23" ht="15">
      <c r="A57" s="4">
        <v>47</v>
      </c>
      <c r="B57" s="14">
        <v>170101170079</v>
      </c>
      <c r="C57" s="10">
        <v>37.77777777777778</v>
      </c>
      <c r="D57" s="10"/>
      <c r="E57" s="10">
        <v>37.27272727272727</v>
      </c>
      <c r="F57" s="112"/>
      <c r="G57" s="176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"/>
    </row>
    <row r="58" spans="1:23" ht="15">
      <c r="A58" s="4">
        <v>48</v>
      </c>
      <c r="B58" s="14">
        <v>170101170080</v>
      </c>
      <c r="C58" s="10">
        <v>45.55555555555556</v>
      </c>
      <c r="D58" s="10"/>
      <c r="E58" s="10">
        <v>39.09090909090909</v>
      </c>
      <c r="F58" s="112"/>
      <c r="G58" s="176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"/>
    </row>
    <row r="59" spans="1:23" ht="15">
      <c r="A59" s="4">
        <v>49</v>
      </c>
      <c r="B59" s="14">
        <v>170101170081</v>
      </c>
      <c r="C59" s="10">
        <v>45.55555555555556</v>
      </c>
      <c r="D59" s="10"/>
      <c r="E59" s="10">
        <v>29.09090909090909</v>
      </c>
      <c r="F59" s="112"/>
      <c r="G59" s="176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"/>
    </row>
    <row r="60" spans="1:23" ht="15">
      <c r="A60" s="4">
        <v>50</v>
      </c>
      <c r="B60" s="14">
        <v>170101170082</v>
      </c>
      <c r="C60" s="10">
        <v>42.22222222222222</v>
      </c>
      <c r="D60" s="10"/>
      <c r="E60" s="10">
        <v>33.63636363636363</v>
      </c>
      <c r="F60" s="112"/>
      <c r="G60" s="176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"/>
    </row>
    <row r="61" spans="1:23" ht="15">
      <c r="A61" s="4">
        <v>51</v>
      </c>
      <c r="B61" s="14">
        <v>170101170083</v>
      </c>
      <c r="C61" s="10">
        <v>32.22222222222222</v>
      </c>
      <c r="D61" s="10"/>
      <c r="E61" s="10">
        <v>17.272727272727273</v>
      </c>
      <c r="F61" s="112"/>
      <c r="G61" s="176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"/>
    </row>
    <row r="62" spans="1:23" ht="15">
      <c r="A62" s="4">
        <v>52</v>
      </c>
      <c r="B62" s="14">
        <v>170101170084</v>
      </c>
      <c r="C62" s="10">
        <v>51.111111111111114</v>
      </c>
      <c r="D62" s="10"/>
      <c r="E62" s="10">
        <v>37.27272727272727</v>
      </c>
      <c r="F62" s="112"/>
      <c r="G62" s="176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"/>
    </row>
    <row r="63" spans="1:23" ht="14.25">
      <c r="A63" s="4">
        <v>53</v>
      </c>
      <c r="B63" s="14">
        <v>170101170085</v>
      </c>
      <c r="C63" s="10">
        <v>33.333333333333336</v>
      </c>
      <c r="D63" s="10"/>
      <c r="E63" s="10">
        <v>30.90909090909091</v>
      </c>
      <c r="F63" s="112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4">
        <v>170101170088</v>
      </c>
      <c r="C64" s="10">
        <v>36.666666666666664</v>
      </c>
      <c r="D64" s="10"/>
      <c r="E64" s="10">
        <v>19.09090909090909</v>
      </c>
      <c r="F64" s="112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4">
        <v>170101170089</v>
      </c>
      <c r="C65" s="10">
        <v>41.111111111111114</v>
      </c>
      <c r="D65" s="10"/>
      <c r="E65" s="10">
        <v>36.36363636363637</v>
      </c>
      <c r="F65" s="112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>
        <v>56</v>
      </c>
      <c r="B66" s="14">
        <v>170101170090</v>
      </c>
      <c r="C66" s="10">
        <v>46.666666666666664</v>
      </c>
      <c r="D66" s="10"/>
      <c r="E66" s="10">
        <v>35.45454545454545</v>
      </c>
      <c r="F66" s="112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>
        <v>57</v>
      </c>
      <c r="B67" s="14">
        <v>170101170091</v>
      </c>
      <c r="C67" s="10">
        <v>45.55555555555556</v>
      </c>
      <c r="D67" s="10"/>
      <c r="E67" s="10">
        <v>35.45454545454545</v>
      </c>
      <c r="F67" s="112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>
        <v>58</v>
      </c>
      <c r="B68" s="14">
        <v>170101170092</v>
      </c>
      <c r="C68" s="10">
        <v>44.44444444444444</v>
      </c>
      <c r="D68" s="10"/>
      <c r="E68" s="10">
        <v>37.27272727272727</v>
      </c>
      <c r="F68" s="112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4">
        <v>170101170094</v>
      </c>
      <c r="C69" s="10">
        <v>40</v>
      </c>
      <c r="D69" s="10"/>
      <c r="E69" s="10">
        <v>37.27272727272727</v>
      </c>
      <c r="F69" s="112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4">
        <v>170101170096</v>
      </c>
      <c r="C70" s="10">
        <v>30</v>
      </c>
      <c r="D70" s="10"/>
      <c r="E70" s="10">
        <v>20</v>
      </c>
      <c r="F70" s="112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14">
        <v>170101170098</v>
      </c>
      <c r="C71" s="10">
        <v>36.666666666666664</v>
      </c>
      <c r="D71" s="10"/>
      <c r="E71" s="10">
        <v>31.818181818181817</v>
      </c>
      <c r="F71" s="112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14">
        <v>170101170099</v>
      </c>
      <c r="C72" s="10">
        <v>48.888888888888886</v>
      </c>
      <c r="D72" s="10"/>
      <c r="E72" s="10">
        <v>38.18181818181818</v>
      </c>
      <c r="F72" s="112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14">
        <v>170101170100</v>
      </c>
      <c r="C73" s="10">
        <v>33.333333333333336</v>
      </c>
      <c r="D73" s="10"/>
      <c r="E73" s="10">
        <v>18.181818181818183</v>
      </c>
      <c r="F73" s="112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>
        <v>64</v>
      </c>
      <c r="B74" s="14">
        <v>170101170101</v>
      </c>
      <c r="C74" s="10">
        <v>50</v>
      </c>
      <c r="D74" s="10"/>
      <c r="E74" s="10">
        <v>41.81818181818182</v>
      </c>
      <c r="F74" s="112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>
        <v>65</v>
      </c>
      <c r="B75" s="14">
        <v>170101170102</v>
      </c>
      <c r="C75" s="10">
        <v>31.11111111111111</v>
      </c>
      <c r="D75" s="10"/>
      <c r="E75" s="10">
        <v>24.545454545454547</v>
      </c>
      <c r="F75" s="112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4">
        <v>66</v>
      </c>
      <c r="B76" s="14">
        <v>170101170104</v>
      </c>
      <c r="C76" s="10">
        <v>48.888888888888886</v>
      </c>
      <c r="D76" s="10"/>
      <c r="E76" s="10">
        <v>37.27272727272727</v>
      </c>
      <c r="F76" s="112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14">
        <v>170101170105</v>
      </c>
      <c r="C77" s="10">
        <v>50</v>
      </c>
      <c r="D77" s="10"/>
      <c r="E77" s="10">
        <v>36.36363636363637</v>
      </c>
      <c r="F77" s="112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1">
        <v>68</v>
      </c>
      <c r="B78" s="14">
        <v>170101170108</v>
      </c>
      <c r="C78" s="10">
        <v>51.111111111111114</v>
      </c>
      <c r="D78" s="10"/>
      <c r="E78" s="10">
        <v>40.90909090909091</v>
      </c>
      <c r="F78" s="112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11">
        <v>69</v>
      </c>
      <c r="B79" s="14">
        <v>170101171109</v>
      </c>
      <c r="C79" s="10">
        <v>42.22222222222222</v>
      </c>
      <c r="D79" s="10"/>
      <c r="E79" s="10">
        <v>26.363636363636363</v>
      </c>
      <c r="F79" s="112"/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X104"/>
  <sheetViews>
    <sheetView zoomScale="46" zoomScaleNormal="46" zoomScalePageLayoutView="0" workbookViewId="0" topLeftCell="A1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208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209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210</v>
      </c>
      <c r="B5" s="125"/>
      <c r="C5" s="125"/>
      <c r="D5" s="125"/>
      <c r="E5" s="126"/>
      <c r="F5" s="93"/>
      <c r="G5" s="41" t="s">
        <v>32</v>
      </c>
      <c r="H5" s="63">
        <f>(53/58)*100</f>
        <v>91.37931034482759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(53/58)*100</f>
        <v>91.37931034482759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91.37931034482759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203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42</v>
      </c>
      <c r="D11" s="10">
        <v>53</v>
      </c>
      <c r="E11" s="10">
        <v>42</v>
      </c>
      <c r="F11" s="31">
        <v>53</v>
      </c>
      <c r="G11" s="25" t="s">
        <v>6</v>
      </c>
      <c r="H11" s="85">
        <v>2</v>
      </c>
      <c r="I11" s="85">
        <v>3</v>
      </c>
      <c r="J11" s="85">
        <v>2</v>
      </c>
      <c r="K11" s="85"/>
      <c r="L11" s="85">
        <v>1</v>
      </c>
      <c r="M11" s="85">
        <v>2</v>
      </c>
      <c r="N11" s="85"/>
      <c r="O11" s="85"/>
      <c r="P11" s="85">
        <v>1</v>
      </c>
      <c r="Q11" s="85"/>
      <c r="R11" s="85"/>
      <c r="S11" s="85"/>
      <c r="T11" s="85">
        <v>2</v>
      </c>
      <c r="U11" s="85">
        <v>1</v>
      </c>
      <c r="V11" s="85">
        <v>2</v>
      </c>
      <c r="W11" s="21"/>
    </row>
    <row r="12" spans="1:23" ht="24.75" customHeight="1">
      <c r="A12" s="4">
        <v>2</v>
      </c>
      <c r="B12" s="14">
        <v>170101170013</v>
      </c>
      <c r="C12" s="10">
        <v>38</v>
      </c>
      <c r="D12" s="63">
        <v>91.37931034482759</v>
      </c>
      <c r="E12" s="10">
        <v>38</v>
      </c>
      <c r="F12" s="64">
        <v>91.37931034482759</v>
      </c>
      <c r="G12" s="25" t="s">
        <v>7</v>
      </c>
      <c r="H12" s="85">
        <v>2</v>
      </c>
      <c r="I12" s="85">
        <v>1</v>
      </c>
      <c r="J12" s="85">
        <v>3</v>
      </c>
      <c r="K12" s="85"/>
      <c r="L12" s="85">
        <v>2</v>
      </c>
      <c r="M12" s="85"/>
      <c r="N12" s="85"/>
      <c r="O12" s="85"/>
      <c r="P12" s="85">
        <v>2</v>
      </c>
      <c r="Q12" s="85"/>
      <c r="R12" s="85"/>
      <c r="S12" s="85"/>
      <c r="T12" s="85">
        <v>2</v>
      </c>
      <c r="U12" s="85"/>
      <c r="V12" s="85">
        <v>2</v>
      </c>
      <c r="W12" s="21"/>
    </row>
    <row r="13" spans="1:23" ht="24.75" customHeight="1">
      <c r="A13" s="4">
        <v>3</v>
      </c>
      <c r="B13" s="14">
        <v>170101170014</v>
      </c>
      <c r="C13" s="10">
        <v>42</v>
      </c>
      <c r="D13" s="10"/>
      <c r="E13" s="10">
        <v>42</v>
      </c>
      <c r="F13" s="32"/>
      <c r="G13" s="25" t="s">
        <v>9</v>
      </c>
      <c r="H13" s="85">
        <v>2</v>
      </c>
      <c r="I13" s="85"/>
      <c r="J13" s="85"/>
      <c r="K13" s="85"/>
      <c r="L13" s="85"/>
      <c r="M13" s="85">
        <v>1</v>
      </c>
      <c r="N13" s="85"/>
      <c r="O13" s="85"/>
      <c r="P13" s="85"/>
      <c r="Q13" s="85"/>
      <c r="R13" s="85"/>
      <c r="S13" s="85"/>
      <c r="T13" s="85"/>
      <c r="U13" s="85">
        <v>1</v>
      </c>
      <c r="V13" s="85">
        <v>2</v>
      </c>
      <c r="W13" s="21"/>
    </row>
    <row r="14" spans="1:23" ht="35.25" customHeight="1">
      <c r="A14" s="4">
        <v>4</v>
      </c>
      <c r="B14" s="14">
        <v>170101170015</v>
      </c>
      <c r="C14" s="10">
        <v>46</v>
      </c>
      <c r="D14" s="10"/>
      <c r="E14" s="10">
        <v>46</v>
      </c>
      <c r="F14" s="32"/>
      <c r="G14" s="26" t="s">
        <v>45</v>
      </c>
      <c r="H14" s="20">
        <f>AVERAGE(H11:H13)</f>
        <v>2</v>
      </c>
      <c r="I14" s="20">
        <f aca="true" t="shared" si="0" ref="I14:V14">AVERAGE(I11:I13)</f>
        <v>2</v>
      </c>
      <c r="J14" s="20">
        <f t="shared" si="0"/>
        <v>2.5</v>
      </c>
      <c r="K14" s="20"/>
      <c r="L14" s="20">
        <f t="shared" si="0"/>
        <v>1.5</v>
      </c>
      <c r="M14" s="20">
        <f t="shared" si="0"/>
        <v>1.5</v>
      </c>
      <c r="N14" s="20"/>
      <c r="O14" s="20"/>
      <c r="P14" s="20">
        <f t="shared" si="0"/>
        <v>1.5</v>
      </c>
      <c r="Q14" s="20"/>
      <c r="R14" s="20"/>
      <c r="S14" s="20"/>
      <c r="T14" s="20">
        <f t="shared" si="0"/>
        <v>2</v>
      </c>
      <c r="U14" s="20">
        <f t="shared" si="0"/>
        <v>1</v>
      </c>
      <c r="V14" s="20">
        <f t="shared" si="0"/>
        <v>2</v>
      </c>
      <c r="W14" s="21"/>
    </row>
    <row r="15" spans="1:23" ht="37.5" customHeight="1">
      <c r="A15" s="4">
        <v>5</v>
      </c>
      <c r="B15" s="14">
        <v>170101170016</v>
      </c>
      <c r="C15" s="10">
        <v>36</v>
      </c>
      <c r="D15" s="10"/>
      <c r="E15" s="10">
        <v>36</v>
      </c>
      <c r="F15" s="32"/>
      <c r="G15" s="51" t="s">
        <v>47</v>
      </c>
      <c r="H15" s="69">
        <f>(91.38*H14)/100</f>
        <v>1.8276</v>
      </c>
      <c r="I15" s="69">
        <f aca="true" t="shared" si="1" ref="I15:V15">(91.38*I14)/100</f>
        <v>1.8276</v>
      </c>
      <c r="J15" s="69">
        <f t="shared" si="1"/>
        <v>2.2845</v>
      </c>
      <c r="K15" s="69"/>
      <c r="L15" s="69">
        <f t="shared" si="1"/>
        <v>1.3707</v>
      </c>
      <c r="M15" s="69">
        <f t="shared" si="1"/>
        <v>1.3707</v>
      </c>
      <c r="N15" s="69"/>
      <c r="O15" s="69"/>
      <c r="P15" s="69">
        <f t="shared" si="1"/>
        <v>1.3707</v>
      </c>
      <c r="Q15" s="69"/>
      <c r="R15" s="69"/>
      <c r="S15" s="69"/>
      <c r="T15" s="69">
        <f t="shared" si="1"/>
        <v>1.8276</v>
      </c>
      <c r="U15" s="69">
        <f t="shared" si="1"/>
        <v>0.9138</v>
      </c>
      <c r="V15" s="69">
        <f t="shared" si="1"/>
        <v>1.8276</v>
      </c>
      <c r="W15" s="21"/>
    </row>
    <row r="16" spans="1:22" ht="24.75" customHeight="1">
      <c r="A16" s="4">
        <v>6</v>
      </c>
      <c r="B16" s="14">
        <v>170101170019</v>
      </c>
      <c r="C16" s="10">
        <v>40</v>
      </c>
      <c r="D16" s="10"/>
      <c r="E16" s="10">
        <v>40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170101170020</v>
      </c>
      <c r="C17" s="10">
        <v>46</v>
      </c>
      <c r="D17" s="10"/>
      <c r="E17" s="10">
        <v>46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170101170023</v>
      </c>
      <c r="C18" s="10">
        <v>38</v>
      </c>
      <c r="D18" s="10"/>
      <c r="E18" s="10">
        <v>38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170101170024</v>
      </c>
      <c r="C19" s="10">
        <v>36</v>
      </c>
      <c r="D19" s="10"/>
      <c r="E19" s="10">
        <v>36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170101170025</v>
      </c>
      <c r="C20" s="10">
        <v>42</v>
      </c>
      <c r="D20" s="10"/>
      <c r="E20" s="10">
        <v>42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170101170027</v>
      </c>
      <c r="C21" s="10">
        <v>0</v>
      </c>
      <c r="D21" s="10"/>
      <c r="E21" s="10">
        <v>0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170101170029</v>
      </c>
      <c r="C22" s="10">
        <v>46</v>
      </c>
      <c r="D22" s="10"/>
      <c r="E22" s="10">
        <v>46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170101170030</v>
      </c>
      <c r="C23" s="10">
        <v>36</v>
      </c>
      <c r="D23" s="10"/>
      <c r="E23" s="10">
        <v>36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170101170031</v>
      </c>
      <c r="C24" s="10">
        <v>42</v>
      </c>
      <c r="D24" s="10"/>
      <c r="E24" s="10">
        <v>42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170101170033</v>
      </c>
      <c r="C25" s="15">
        <v>44</v>
      </c>
      <c r="D25" s="15"/>
      <c r="E25" s="15">
        <v>44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170101170035</v>
      </c>
      <c r="C26" s="10">
        <v>42</v>
      </c>
      <c r="D26" s="10"/>
      <c r="E26" s="10">
        <v>42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170101170036</v>
      </c>
      <c r="C27" s="10">
        <v>46</v>
      </c>
      <c r="D27" s="10"/>
      <c r="E27" s="10">
        <v>46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170101170037</v>
      </c>
      <c r="C28" s="10">
        <v>46</v>
      </c>
      <c r="D28" s="10"/>
      <c r="E28" s="10">
        <v>46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170101170040</v>
      </c>
      <c r="C29" s="10">
        <v>42</v>
      </c>
      <c r="D29" s="10"/>
      <c r="E29" s="10">
        <v>42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170101170041</v>
      </c>
      <c r="C30" s="10">
        <v>46</v>
      </c>
      <c r="D30" s="10"/>
      <c r="E30" s="10">
        <v>46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170101170046</v>
      </c>
      <c r="C31" s="10">
        <v>40</v>
      </c>
      <c r="D31" s="10"/>
      <c r="E31" s="10">
        <v>40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170101170047</v>
      </c>
      <c r="C32" s="10">
        <v>36</v>
      </c>
      <c r="D32" s="10"/>
      <c r="E32" s="10">
        <v>36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170101170048</v>
      </c>
      <c r="C33" s="10">
        <v>36</v>
      </c>
      <c r="D33" s="10"/>
      <c r="E33" s="10">
        <v>36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170101170049</v>
      </c>
      <c r="C34" s="10">
        <v>36</v>
      </c>
      <c r="D34" s="10"/>
      <c r="E34" s="10">
        <v>36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170101170050</v>
      </c>
      <c r="C35" s="10">
        <v>42</v>
      </c>
      <c r="D35" s="10"/>
      <c r="E35" s="10">
        <v>42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170101170051</v>
      </c>
      <c r="C36" s="10">
        <v>0</v>
      </c>
      <c r="D36" s="10"/>
      <c r="E36" s="10">
        <v>0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170101170054</v>
      </c>
      <c r="C37" s="10">
        <v>0</v>
      </c>
      <c r="D37" s="10"/>
      <c r="E37" s="10">
        <v>0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170101170055</v>
      </c>
      <c r="C38" s="10">
        <v>42</v>
      </c>
      <c r="D38" s="10"/>
      <c r="E38" s="10">
        <v>42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170101170056</v>
      </c>
      <c r="C39" s="10">
        <v>40</v>
      </c>
      <c r="D39" s="10"/>
      <c r="E39" s="10">
        <v>40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170101170057</v>
      </c>
      <c r="C40" s="10">
        <v>42</v>
      </c>
      <c r="D40" s="10"/>
      <c r="E40" s="10">
        <v>42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170101170058</v>
      </c>
      <c r="C41" s="10">
        <v>38</v>
      </c>
      <c r="D41" s="10"/>
      <c r="E41" s="10">
        <v>38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170101170063</v>
      </c>
      <c r="C42" s="10">
        <v>46</v>
      </c>
      <c r="D42" s="10"/>
      <c r="E42" s="10">
        <v>46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170101170067</v>
      </c>
      <c r="C43" s="10">
        <v>46</v>
      </c>
      <c r="D43" s="10"/>
      <c r="E43" s="10">
        <v>46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170101170069</v>
      </c>
      <c r="C44" s="10">
        <v>46</v>
      </c>
      <c r="D44" s="10"/>
      <c r="E44" s="10">
        <v>46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170101170071</v>
      </c>
      <c r="C45" s="10">
        <v>46</v>
      </c>
      <c r="D45" s="10"/>
      <c r="E45" s="10">
        <v>46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170101170072</v>
      </c>
      <c r="C46" s="10">
        <v>46</v>
      </c>
      <c r="D46" s="10"/>
      <c r="E46" s="10">
        <v>46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170101170073</v>
      </c>
      <c r="C47" s="10">
        <v>42</v>
      </c>
      <c r="D47" s="10"/>
      <c r="E47" s="10">
        <v>42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170101170074</v>
      </c>
      <c r="C48" s="10">
        <v>42</v>
      </c>
      <c r="D48" s="10"/>
      <c r="E48" s="10">
        <v>42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170101170076</v>
      </c>
      <c r="C49" s="10">
        <v>42</v>
      </c>
      <c r="D49" s="10"/>
      <c r="E49" s="10">
        <v>42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170101170079</v>
      </c>
      <c r="C50" s="10">
        <v>38</v>
      </c>
      <c r="D50" s="10"/>
      <c r="E50" s="10">
        <v>38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170101170080</v>
      </c>
      <c r="C51" s="10">
        <v>42</v>
      </c>
      <c r="D51" s="10"/>
      <c r="E51" s="10">
        <v>42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170101170081</v>
      </c>
      <c r="C52" s="15">
        <v>42</v>
      </c>
      <c r="D52" s="15"/>
      <c r="E52" s="15">
        <v>42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170101170082</v>
      </c>
      <c r="C53" s="15">
        <v>44</v>
      </c>
      <c r="D53" s="15"/>
      <c r="E53" s="15">
        <v>44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170101170083</v>
      </c>
      <c r="C54" s="10">
        <v>0</v>
      </c>
      <c r="D54" s="10"/>
      <c r="E54" s="10">
        <v>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170101170085</v>
      </c>
      <c r="C55" s="10">
        <v>36</v>
      </c>
      <c r="D55" s="10"/>
      <c r="E55" s="10">
        <v>36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170101170088</v>
      </c>
      <c r="C56" s="10">
        <v>36</v>
      </c>
      <c r="D56" s="10"/>
      <c r="E56" s="10">
        <v>36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170101170090</v>
      </c>
      <c r="C57" s="10">
        <v>36</v>
      </c>
      <c r="D57" s="10"/>
      <c r="E57" s="10">
        <v>36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170101170091</v>
      </c>
      <c r="C58" s="10">
        <v>36</v>
      </c>
      <c r="D58" s="10"/>
      <c r="E58" s="10">
        <v>36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170101170092</v>
      </c>
      <c r="C59" s="10">
        <v>46</v>
      </c>
      <c r="D59" s="10"/>
      <c r="E59" s="10">
        <v>46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170101170094</v>
      </c>
      <c r="C60" s="10">
        <v>36</v>
      </c>
      <c r="D60" s="10"/>
      <c r="E60" s="10">
        <v>36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170101170098</v>
      </c>
      <c r="C61" s="10">
        <v>36</v>
      </c>
      <c r="D61" s="10"/>
      <c r="E61" s="10">
        <v>36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170101170099</v>
      </c>
      <c r="C62" s="10">
        <v>46</v>
      </c>
      <c r="D62" s="10"/>
      <c r="E62" s="10">
        <v>46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170101170101</v>
      </c>
      <c r="C63" s="10">
        <v>46</v>
      </c>
      <c r="D63" s="10"/>
      <c r="E63" s="10">
        <v>46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170101170103</v>
      </c>
      <c r="C64" s="10">
        <v>0</v>
      </c>
      <c r="D64" s="10"/>
      <c r="E64" s="10">
        <v>0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170101170104</v>
      </c>
      <c r="C65" s="10">
        <v>36</v>
      </c>
      <c r="D65" s="10"/>
      <c r="E65" s="10">
        <v>36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170101170105</v>
      </c>
      <c r="C66" s="10">
        <v>46</v>
      </c>
      <c r="D66" s="10"/>
      <c r="E66" s="10">
        <v>46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170101170108</v>
      </c>
      <c r="C67" s="10">
        <v>46</v>
      </c>
      <c r="D67" s="10"/>
      <c r="E67" s="10">
        <v>46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170101171109</v>
      </c>
      <c r="C68" s="10">
        <v>36</v>
      </c>
      <c r="D68" s="10"/>
      <c r="E68" s="10">
        <v>36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177"/>
      <c r="B69" s="178"/>
      <c r="C69" s="179"/>
      <c r="D69" s="179"/>
      <c r="E69" s="179"/>
      <c r="F69" s="180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177"/>
      <c r="B70" s="178"/>
      <c r="C70" s="179"/>
      <c r="D70" s="179"/>
      <c r="E70" s="179"/>
      <c r="F70" s="180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177"/>
      <c r="B71" s="178"/>
      <c r="C71" s="179"/>
      <c r="D71" s="179"/>
      <c r="E71" s="179"/>
      <c r="F71" s="180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177"/>
      <c r="B72" s="178"/>
      <c r="C72" s="179"/>
      <c r="D72" s="179"/>
      <c r="E72" s="179"/>
      <c r="F72" s="180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177"/>
      <c r="B73" s="178"/>
      <c r="C73" s="179"/>
      <c r="D73" s="179"/>
      <c r="E73" s="179"/>
      <c r="F73" s="180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177"/>
      <c r="B74" s="178"/>
      <c r="C74" s="179"/>
      <c r="D74" s="179"/>
      <c r="E74" s="179"/>
      <c r="F74" s="180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177"/>
      <c r="B75" s="178"/>
      <c r="C75" s="179"/>
      <c r="D75" s="179"/>
      <c r="E75" s="179"/>
      <c r="F75" s="180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177"/>
      <c r="B76" s="178"/>
      <c r="C76" s="179"/>
      <c r="D76" s="179"/>
      <c r="E76" s="179"/>
      <c r="F76" s="180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177"/>
      <c r="B77" s="178"/>
      <c r="C77" s="179"/>
      <c r="D77" s="179"/>
      <c r="E77" s="179"/>
      <c r="F77" s="180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177"/>
      <c r="B78" s="178"/>
      <c r="C78" s="179"/>
      <c r="D78" s="179"/>
      <c r="E78" s="179"/>
      <c r="F78" s="180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177"/>
      <c r="B79" s="178"/>
      <c r="C79" s="179"/>
      <c r="D79" s="179"/>
      <c r="E79" s="179"/>
      <c r="F79" s="180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177"/>
      <c r="B80" s="178"/>
      <c r="C80" s="178"/>
      <c r="D80" s="178"/>
      <c r="E80" s="178"/>
      <c r="F80" s="181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177"/>
      <c r="B81" s="178"/>
      <c r="C81" s="178"/>
      <c r="D81" s="178"/>
      <c r="E81" s="178"/>
      <c r="F81" s="181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177"/>
      <c r="B82" s="178"/>
      <c r="C82" s="179"/>
      <c r="D82" s="179"/>
      <c r="E82" s="179"/>
      <c r="F82" s="180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X106"/>
  <sheetViews>
    <sheetView zoomScale="46" zoomScaleNormal="46" zoomScalePageLayoutView="0" workbookViewId="0" topLeftCell="A1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211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212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213</v>
      </c>
      <c r="B5" s="125"/>
      <c r="C5" s="125"/>
      <c r="D5" s="125"/>
      <c r="E5" s="126"/>
      <c r="F5" s="93"/>
      <c r="G5" s="41" t="s">
        <v>32</v>
      </c>
      <c r="H5" s="63">
        <f>(44/44)*100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(44/44)*100</f>
        <v>100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203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45</v>
      </c>
      <c r="D11" s="10">
        <f>COUNTIF(C11:C68,"&gt;="&amp;D10)</f>
        <v>44</v>
      </c>
      <c r="E11" s="10">
        <v>48</v>
      </c>
      <c r="F11" s="31">
        <f>COUNTIF(E11:E68,"&gt;="&amp;F10)</f>
        <v>44</v>
      </c>
      <c r="G11" s="25" t="s">
        <v>6</v>
      </c>
      <c r="H11" s="85">
        <v>3</v>
      </c>
      <c r="I11" s="85">
        <v>1</v>
      </c>
      <c r="J11" s="85">
        <v>2</v>
      </c>
      <c r="K11" s="85"/>
      <c r="L11" s="85"/>
      <c r="M11" s="85">
        <v>2</v>
      </c>
      <c r="N11" s="85"/>
      <c r="O11" s="85"/>
      <c r="P11" s="85"/>
      <c r="Q11" s="85"/>
      <c r="R11" s="85">
        <v>1</v>
      </c>
      <c r="S11" s="85"/>
      <c r="T11" s="85"/>
      <c r="U11" s="85">
        <v>1</v>
      </c>
      <c r="V11" s="85"/>
      <c r="W11" s="21"/>
    </row>
    <row r="12" spans="1:23" ht="24.75" customHeight="1">
      <c r="A12" s="4">
        <v>2</v>
      </c>
      <c r="B12" s="14">
        <v>170101170014</v>
      </c>
      <c r="C12" s="10">
        <v>45</v>
      </c>
      <c r="D12" s="63">
        <f>(44/44)*100</f>
        <v>100</v>
      </c>
      <c r="E12" s="10">
        <v>43</v>
      </c>
      <c r="F12" s="64">
        <f>(44/44)*100</f>
        <v>100</v>
      </c>
      <c r="G12" s="25" t="s">
        <v>7</v>
      </c>
      <c r="H12" s="85">
        <v>2</v>
      </c>
      <c r="I12" s="85"/>
      <c r="J12" s="85"/>
      <c r="K12" s="85"/>
      <c r="L12" s="85"/>
      <c r="M12" s="85"/>
      <c r="N12" s="85"/>
      <c r="O12" s="85"/>
      <c r="P12" s="85"/>
      <c r="Q12" s="85"/>
      <c r="R12" s="85">
        <v>2</v>
      </c>
      <c r="S12" s="85"/>
      <c r="T12" s="85">
        <v>1</v>
      </c>
      <c r="U12" s="85"/>
      <c r="V12" s="85"/>
      <c r="W12" s="21"/>
    </row>
    <row r="13" spans="1:23" ht="24.75" customHeight="1">
      <c r="A13" s="4">
        <v>3</v>
      </c>
      <c r="B13" s="14">
        <v>170101170015</v>
      </c>
      <c r="C13" s="10">
        <v>49</v>
      </c>
      <c r="D13" s="182"/>
      <c r="E13" s="10">
        <v>46</v>
      </c>
      <c r="F13" s="183"/>
      <c r="G13" s="25" t="s">
        <v>9</v>
      </c>
      <c r="H13" s="85"/>
      <c r="I13" s="85">
        <v>2</v>
      </c>
      <c r="J13" s="85">
        <v>2</v>
      </c>
      <c r="K13" s="85"/>
      <c r="L13" s="85"/>
      <c r="M13" s="85">
        <v>2</v>
      </c>
      <c r="N13" s="85"/>
      <c r="O13" s="85"/>
      <c r="P13" s="85"/>
      <c r="Q13" s="85"/>
      <c r="R13" s="85">
        <v>1</v>
      </c>
      <c r="S13" s="85"/>
      <c r="T13" s="85"/>
      <c r="U13" s="85"/>
      <c r="V13" s="85">
        <v>2</v>
      </c>
      <c r="W13" s="21"/>
    </row>
    <row r="14" spans="1:23" ht="24.75" customHeight="1">
      <c r="A14" s="4">
        <v>4</v>
      </c>
      <c r="B14" s="14">
        <v>170101170016</v>
      </c>
      <c r="C14" s="10">
        <v>46</v>
      </c>
      <c r="D14" s="182"/>
      <c r="E14" s="10">
        <v>42</v>
      </c>
      <c r="F14" s="183"/>
      <c r="G14" s="25" t="s">
        <v>214</v>
      </c>
      <c r="H14" s="85">
        <v>2</v>
      </c>
      <c r="I14" s="85"/>
      <c r="J14" s="85"/>
      <c r="K14" s="85"/>
      <c r="L14" s="85"/>
      <c r="M14" s="85">
        <v>1</v>
      </c>
      <c r="N14" s="85"/>
      <c r="O14" s="85"/>
      <c r="P14" s="85"/>
      <c r="Q14" s="85"/>
      <c r="R14" s="85"/>
      <c r="S14" s="85"/>
      <c r="T14" s="85">
        <v>2</v>
      </c>
      <c r="U14" s="85"/>
      <c r="V14" s="85">
        <v>2</v>
      </c>
      <c r="W14" s="21"/>
    </row>
    <row r="15" spans="1:23" ht="24.75" customHeight="1">
      <c r="A15" s="4">
        <v>5</v>
      </c>
      <c r="B15" s="14">
        <v>170101170019</v>
      </c>
      <c r="C15" s="10">
        <v>45</v>
      </c>
      <c r="D15" s="10"/>
      <c r="E15" s="10">
        <v>35</v>
      </c>
      <c r="F15" s="32"/>
      <c r="G15" s="25" t="s">
        <v>215</v>
      </c>
      <c r="H15" s="85">
        <v>1</v>
      </c>
      <c r="I15" s="85">
        <v>1</v>
      </c>
      <c r="J15" s="85">
        <v>3</v>
      </c>
      <c r="K15" s="85"/>
      <c r="L15" s="85"/>
      <c r="M15" s="85"/>
      <c r="N15" s="85"/>
      <c r="O15" s="85"/>
      <c r="P15" s="85"/>
      <c r="Q15" s="85"/>
      <c r="R15" s="85">
        <v>1</v>
      </c>
      <c r="S15" s="85"/>
      <c r="T15" s="85">
        <v>2</v>
      </c>
      <c r="U15" s="85"/>
      <c r="V15" s="85">
        <v>1</v>
      </c>
      <c r="W15" s="21"/>
    </row>
    <row r="16" spans="1:23" ht="35.25" customHeight="1">
      <c r="A16" s="4">
        <v>6</v>
      </c>
      <c r="B16" s="14">
        <v>170101170020</v>
      </c>
      <c r="C16" s="10">
        <v>44</v>
      </c>
      <c r="D16" s="10"/>
      <c r="E16" s="10">
        <v>44</v>
      </c>
      <c r="F16" s="32"/>
      <c r="G16" s="26" t="s">
        <v>45</v>
      </c>
      <c r="H16" s="20">
        <f>AVERAGE(H11:H15)</f>
        <v>2</v>
      </c>
      <c r="I16" s="20">
        <f aca="true" t="shared" si="0" ref="I16:V16">AVERAGE(I11:I15)</f>
        <v>1.3333333333333333</v>
      </c>
      <c r="J16" s="20">
        <f t="shared" si="0"/>
        <v>2.3333333333333335</v>
      </c>
      <c r="K16" s="20"/>
      <c r="L16" s="20"/>
      <c r="M16" s="20">
        <f t="shared" si="0"/>
        <v>1.6666666666666667</v>
      </c>
      <c r="N16" s="20"/>
      <c r="O16" s="20"/>
      <c r="P16" s="20"/>
      <c r="Q16" s="20"/>
      <c r="R16" s="20">
        <f t="shared" si="0"/>
        <v>1.25</v>
      </c>
      <c r="S16" s="20"/>
      <c r="T16" s="20">
        <f t="shared" si="0"/>
        <v>1.6666666666666667</v>
      </c>
      <c r="U16" s="20">
        <f t="shared" si="0"/>
        <v>1</v>
      </c>
      <c r="V16" s="20">
        <f t="shared" si="0"/>
        <v>1.6666666666666667</v>
      </c>
      <c r="W16" s="21"/>
    </row>
    <row r="17" spans="1:23" ht="37.5" customHeight="1">
      <c r="A17" s="4">
        <v>7</v>
      </c>
      <c r="B17" s="14">
        <v>170101170023</v>
      </c>
      <c r="C17" s="10">
        <v>47</v>
      </c>
      <c r="D17" s="10"/>
      <c r="E17" s="10">
        <v>46</v>
      </c>
      <c r="F17" s="32"/>
      <c r="G17" s="51" t="s">
        <v>47</v>
      </c>
      <c r="H17" s="69">
        <f>(100*H16)/100</f>
        <v>2</v>
      </c>
      <c r="I17" s="69">
        <f aca="true" t="shared" si="1" ref="I17:V17">(100*I16)/100</f>
        <v>1.333333333333333</v>
      </c>
      <c r="J17" s="69">
        <f t="shared" si="1"/>
        <v>2.3333333333333335</v>
      </c>
      <c r="K17" s="69"/>
      <c r="L17" s="69"/>
      <c r="M17" s="69">
        <f t="shared" si="1"/>
        <v>1.666666666666667</v>
      </c>
      <c r="N17" s="69"/>
      <c r="O17" s="69"/>
      <c r="P17" s="69"/>
      <c r="Q17" s="69"/>
      <c r="R17" s="69">
        <f t="shared" si="1"/>
        <v>1.25</v>
      </c>
      <c r="S17" s="69"/>
      <c r="T17" s="69">
        <f t="shared" si="1"/>
        <v>1.666666666666667</v>
      </c>
      <c r="U17" s="69">
        <f t="shared" si="1"/>
        <v>1</v>
      </c>
      <c r="V17" s="69">
        <f t="shared" si="1"/>
        <v>1.666666666666667</v>
      </c>
      <c r="W17" s="21"/>
    </row>
    <row r="18" spans="1:22" ht="24.75" customHeight="1">
      <c r="A18" s="4">
        <v>8</v>
      </c>
      <c r="B18" s="14">
        <v>170101170025</v>
      </c>
      <c r="C18" s="10">
        <v>45</v>
      </c>
      <c r="D18" s="10"/>
      <c r="E18" s="10">
        <v>42</v>
      </c>
      <c r="F18" s="32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ht="40.5" customHeight="1">
      <c r="A19" s="4">
        <v>9</v>
      </c>
      <c r="B19" s="14">
        <v>170101170027</v>
      </c>
      <c r="C19" s="10">
        <v>45</v>
      </c>
      <c r="D19" s="10"/>
      <c r="E19" s="10">
        <v>30</v>
      </c>
      <c r="F19" s="10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170101170029</v>
      </c>
      <c r="C20" s="10">
        <v>47</v>
      </c>
      <c r="D20" s="10"/>
      <c r="E20" s="10">
        <v>47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170101170031</v>
      </c>
      <c r="C21" s="10">
        <v>47</v>
      </c>
      <c r="D21" s="10"/>
      <c r="E21" s="10">
        <v>48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170101170033</v>
      </c>
      <c r="C22" s="10">
        <v>47</v>
      </c>
      <c r="D22" s="10"/>
      <c r="E22" s="10">
        <v>47</v>
      </c>
      <c r="F22" s="33"/>
      <c r="G22" s="8"/>
      <c r="H22" s="2"/>
      <c r="I22" s="62"/>
      <c r="J22" s="55"/>
      <c r="K22" s="55"/>
      <c r="L22" s="2"/>
      <c r="M22" s="2"/>
      <c r="N22" s="2"/>
      <c r="O22" s="2"/>
      <c r="P22" s="2"/>
    </row>
    <row r="23" spans="1:17" ht="31.5" customHeight="1">
      <c r="A23" s="4">
        <v>13</v>
      </c>
      <c r="B23" s="14">
        <v>170101170035</v>
      </c>
      <c r="C23" s="10">
        <v>42</v>
      </c>
      <c r="D23" s="10"/>
      <c r="E23" s="10">
        <v>41</v>
      </c>
      <c r="F23" s="33"/>
      <c r="H23" s="106"/>
      <c r="I23" s="121"/>
      <c r="J23" s="121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170101170037</v>
      </c>
      <c r="C24" s="10">
        <v>48</v>
      </c>
      <c r="D24" s="10"/>
      <c r="E24" s="10">
        <v>46</v>
      </c>
      <c r="F24" s="33"/>
      <c r="H24" s="57"/>
      <c r="I24" s="70"/>
      <c r="J24" s="70"/>
      <c r="M24" s="36"/>
      <c r="N24" s="36"/>
      <c r="O24" s="36"/>
      <c r="P24" s="36"/>
      <c r="Q24" s="36"/>
    </row>
    <row r="25" spans="1:24" ht="24.75" customHeight="1">
      <c r="A25" s="4">
        <v>15</v>
      </c>
      <c r="B25" s="14">
        <v>170101170040</v>
      </c>
      <c r="C25" s="15">
        <v>49</v>
      </c>
      <c r="D25" s="10"/>
      <c r="E25" s="15">
        <v>43</v>
      </c>
      <c r="F25" s="33"/>
      <c r="H25" s="54"/>
      <c r="I25" s="21"/>
      <c r="J25" s="21"/>
      <c r="K25" s="21"/>
      <c r="L25" s="21"/>
      <c r="M25" s="21"/>
      <c r="N25" s="55"/>
      <c r="O25" s="55"/>
      <c r="P25" s="55"/>
      <c r="Q25" s="55"/>
      <c r="R25" s="55"/>
      <c r="S25" s="21"/>
      <c r="T25" s="21"/>
      <c r="U25" s="21"/>
      <c r="V25" s="21"/>
      <c r="W25" s="21"/>
      <c r="X25" s="21"/>
    </row>
    <row r="26" spans="1:24" ht="24.75" customHeight="1">
      <c r="A26" s="4">
        <v>16</v>
      </c>
      <c r="B26" s="14">
        <v>170101170046</v>
      </c>
      <c r="C26" s="10">
        <v>43</v>
      </c>
      <c r="D26" s="10"/>
      <c r="E26" s="10">
        <v>35</v>
      </c>
      <c r="F26" s="33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170101170048</v>
      </c>
      <c r="C27" s="10">
        <v>48</v>
      </c>
      <c r="D27" s="15"/>
      <c r="E27" s="10">
        <v>44</v>
      </c>
      <c r="F27" s="34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170101170049</v>
      </c>
      <c r="C28" s="10">
        <v>49</v>
      </c>
      <c r="D28" s="10"/>
      <c r="E28" s="10">
        <v>44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170101170050</v>
      </c>
      <c r="C29" s="10">
        <v>47</v>
      </c>
      <c r="D29" s="10"/>
      <c r="E29" s="10">
        <v>39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170101170055</v>
      </c>
      <c r="C30" s="10">
        <v>48</v>
      </c>
      <c r="D30" s="10"/>
      <c r="E30" s="10">
        <v>46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170101170056</v>
      </c>
      <c r="C31" s="10">
        <v>45</v>
      </c>
      <c r="D31" s="10"/>
      <c r="E31" s="10">
        <v>39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170101170057</v>
      </c>
      <c r="C32" s="10">
        <v>47</v>
      </c>
      <c r="D32" s="10"/>
      <c r="E32" s="10">
        <v>45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170101170058</v>
      </c>
      <c r="C33" s="10">
        <v>48</v>
      </c>
      <c r="D33" s="10"/>
      <c r="E33" s="10">
        <v>44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170101170063</v>
      </c>
      <c r="C34" s="10">
        <v>49</v>
      </c>
      <c r="D34" s="10"/>
      <c r="E34" s="10">
        <v>49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21"/>
      <c r="X34" s="21"/>
    </row>
    <row r="35" spans="1:24" ht="24.75" customHeight="1">
      <c r="A35" s="4">
        <v>25</v>
      </c>
      <c r="B35" s="14">
        <v>170101170067</v>
      </c>
      <c r="C35" s="10">
        <v>49</v>
      </c>
      <c r="D35" s="10"/>
      <c r="E35" s="10">
        <v>47</v>
      </c>
      <c r="F35" s="33"/>
      <c r="G35" s="56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21"/>
      <c r="X35" s="21"/>
    </row>
    <row r="36" spans="1:24" ht="24.75" customHeight="1">
      <c r="A36" s="4">
        <v>26</v>
      </c>
      <c r="B36" s="14">
        <v>170101170069</v>
      </c>
      <c r="C36" s="10">
        <v>49</v>
      </c>
      <c r="D36" s="10"/>
      <c r="E36" s="10">
        <v>45</v>
      </c>
      <c r="F36" s="33"/>
      <c r="G36" s="56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21"/>
    </row>
    <row r="37" spans="1:24" ht="24.75" customHeight="1">
      <c r="A37" s="4">
        <v>27</v>
      </c>
      <c r="B37" s="14">
        <v>170101170071</v>
      </c>
      <c r="C37" s="10">
        <v>47</v>
      </c>
      <c r="D37" s="10"/>
      <c r="E37" s="10">
        <v>47</v>
      </c>
      <c r="F37" s="33"/>
      <c r="G37" s="58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21"/>
      <c r="X37" s="21"/>
    </row>
    <row r="38" spans="1:24" ht="24.75" customHeight="1">
      <c r="A38" s="4">
        <v>28</v>
      </c>
      <c r="B38" s="14">
        <v>170101170072</v>
      </c>
      <c r="C38" s="10">
        <v>47</v>
      </c>
      <c r="D38" s="10"/>
      <c r="E38" s="10">
        <v>45</v>
      </c>
      <c r="F38" s="33"/>
      <c r="G38" s="54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4">
        <v>29</v>
      </c>
      <c r="B39" s="14">
        <v>170101170073</v>
      </c>
      <c r="C39" s="10">
        <v>47</v>
      </c>
      <c r="D39" s="10"/>
      <c r="E39" s="10">
        <v>40</v>
      </c>
      <c r="F39" s="33"/>
      <c r="G39" s="5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4">
        <v>30</v>
      </c>
      <c r="B40" s="14">
        <v>170101170074</v>
      </c>
      <c r="C40" s="10">
        <v>45</v>
      </c>
      <c r="D40" s="10"/>
      <c r="E40" s="10">
        <v>48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170101170076</v>
      </c>
      <c r="C41" s="10">
        <v>47</v>
      </c>
      <c r="D41" s="10"/>
      <c r="E41" s="10">
        <v>45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170101170080</v>
      </c>
      <c r="C42" s="10">
        <v>47</v>
      </c>
      <c r="D42" s="10"/>
      <c r="E42" s="10">
        <v>46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170101170081</v>
      </c>
      <c r="C43" s="10">
        <v>48</v>
      </c>
      <c r="D43" s="10"/>
      <c r="E43" s="10">
        <v>46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170101170082</v>
      </c>
      <c r="C44" s="10">
        <v>44</v>
      </c>
      <c r="D44" s="10"/>
      <c r="E44" s="10">
        <v>44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170101170085</v>
      </c>
      <c r="C45" s="10">
        <v>47</v>
      </c>
      <c r="D45" s="10"/>
      <c r="E45" s="10">
        <v>45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170101170091</v>
      </c>
      <c r="C46" s="10">
        <v>43</v>
      </c>
      <c r="D46" s="10"/>
      <c r="E46" s="10">
        <v>44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170101170092</v>
      </c>
      <c r="C47" s="10">
        <v>47</v>
      </c>
      <c r="D47" s="10"/>
      <c r="E47" s="10">
        <v>45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170101170094</v>
      </c>
      <c r="C48" s="10">
        <v>42</v>
      </c>
      <c r="D48" s="10"/>
      <c r="E48" s="10">
        <v>42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170101170098</v>
      </c>
      <c r="C49" s="10">
        <v>44</v>
      </c>
      <c r="D49" s="10"/>
      <c r="E49" s="10">
        <v>40</v>
      </c>
      <c r="F49" s="33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21"/>
      <c r="X49" s="21"/>
    </row>
    <row r="50" spans="1:24" ht="24.75" customHeight="1">
      <c r="A50" s="4">
        <v>40</v>
      </c>
      <c r="B50" s="14">
        <v>170101170099</v>
      </c>
      <c r="C50" s="10">
        <v>49</v>
      </c>
      <c r="D50" s="10"/>
      <c r="E50" s="10">
        <v>49</v>
      </c>
      <c r="F50" s="33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21"/>
      <c r="X50" s="21"/>
    </row>
    <row r="51" spans="1:24" ht="24.75" customHeight="1">
      <c r="A51" s="4">
        <v>41</v>
      </c>
      <c r="B51" s="14">
        <v>170101170101</v>
      </c>
      <c r="C51" s="10">
        <v>48</v>
      </c>
      <c r="D51" s="10"/>
      <c r="E51" s="10">
        <v>47</v>
      </c>
      <c r="F51" s="33"/>
      <c r="G51" s="58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21"/>
      <c r="X51" s="21"/>
    </row>
    <row r="52" spans="1:24" ht="24.75" customHeight="1">
      <c r="A52" s="4">
        <v>42</v>
      </c>
      <c r="B52" s="14">
        <v>170101170105</v>
      </c>
      <c r="C52" s="15">
        <v>48</v>
      </c>
      <c r="D52" s="10"/>
      <c r="E52" s="15">
        <v>47</v>
      </c>
      <c r="F52" s="33"/>
      <c r="G52" s="5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4">
        <v>43</v>
      </c>
      <c r="B53" s="14">
        <v>170101170108</v>
      </c>
      <c r="C53" s="15">
        <v>48</v>
      </c>
      <c r="D53" s="10"/>
      <c r="E53" s="15">
        <v>45</v>
      </c>
      <c r="F53" s="33"/>
      <c r="G53" s="5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4">
        <v>44</v>
      </c>
      <c r="B54" s="14">
        <v>170101171109</v>
      </c>
      <c r="C54" s="10">
        <v>42</v>
      </c>
      <c r="D54" s="15"/>
      <c r="E54" s="10">
        <v>44</v>
      </c>
      <c r="F54" s="34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177"/>
      <c r="B55" s="178"/>
      <c r="C55" s="179"/>
      <c r="D55" s="178"/>
      <c r="E55" s="179"/>
      <c r="F55" s="181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177"/>
      <c r="B56" s="178"/>
      <c r="C56" s="179"/>
      <c r="D56" s="179"/>
      <c r="E56" s="179"/>
      <c r="F56" s="180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177"/>
      <c r="B57" s="178"/>
      <c r="C57" s="179"/>
      <c r="D57" s="179"/>
      <c r="E57" s="179"/>
      <c r="F57" s="180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177"/>
      <c r="B58" s="178"/>
      <c r="C58" s="179"/>
      <c r="D58" s="179"/>
      <c r="E58" s="179"/>
      <c r="F58" s="180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177"/>
      <c r="B59" s="184"/>
      <c r="C59" s="185"/>
      <c r="D59" s="185"/>
      <c r="E59" s="185"/>
      <c r="F59" s="180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186"/>
      <c r="B60" s="181"/>
      <c r="C60" s="180"/>
      <c r="D60" s="180"/>
      <c r="E60" s="180"/>
      <c r="F60" s="180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186"/>
      <c r="B61" s="181"/>
      <c r="C61" s="180"/>
      <c r="D61" s="180"/>
      <c r="E61" s="180"/>
      <c r="F61" s="180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186"/>
      <c r="B62" s="181"/>
      <c r="C62" s="180"/>
      <c r="D62" s="180"/>
      <c r="E62" s="180"/>
      <c r="F62" s="180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186"/>
      <c r="B63" s="181"/>
      <c r="C63" s="180"/>
      <c r="D63" s="180"/>
      <c r="E63" s="180"/>
      <c r="F63" s="180"/>
      <c r="G63" s="56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21"/>
      <c r="X63" s="21"/>
    </row>
    <row r="64" spans="1:24" ht="24.75" customHeight="1">
      <c r="A64" s="186"/>
      <c r="B64" s="181"/>
      <c r="C64" s="180"/>
      <c r="D64" s="180"/>
      <c r="E64" s="180"/>
      <c r="F64" s="180"/>
      <c r="G64" s="56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21"/>
      <c r="X64" s="21"/>
    </row>
    <row r="65" spans="1:24" ht="24.75" customHeight="1">
      <c r="A65" s="186"/>
      <c r="B65" s="181"/>
      <c r="C65" s="180"/>
      <c r="D65" s="180"/>
      <c r="E65" s="180"/>
      <c r="F65" s="180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186"/>
      <c r="B66" s="181"/>
      <c r="C66" s="180"/>
      <c r="D66" s="180"/>
      <c r="E66" s="180"/>
      <c r="F66" s="180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186"/>
      <c r="B67" s="181"/>
      <c r="C67" s="180"/>
      <c r="D67" s="180"/>
      <c r="E67" s="180"/>
      <c r="F67" s="180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186"/>
      <c r="B68" s="181"/>
      <c r="C68" s="180"/>
      <c r="D68" s="180"/>
      <c r="E68" s="180"/>
      <c r="F68" s="180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0"/>
      <c r="B69" s="70"/>
      <c r="C69" s="70"/>
      <c r="D69" s="180"/>
      <c r="E69" s="70"/>
      <c r="F69" s="180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0"/>
      <c r="B70" s="70"/>
      <c r="C70" s="70"/>
      <c r="D70" s="180"/>
      <c r="E70" s="70"/>
      <c r="F70" s="180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186"/>
      <c r="B71" s="181"/>
      <c r="C71" s="180"/>
      <c r="D71" s="180"/>
      <c r="E71" s="180"/>
      <c r="F71" s="180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186"/>
      <c r="B72" s="181"/>
      <c r="C72" s="180"/>
      <c r="D72" s="180"/>
      <c r="E72" s="180"/>
      <c r="F72" s="180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186"/>
      <c r="B73" s="181"/>
      <c r="C73" s="180"/>
      <c r="D73" s="180"/>
      <c r="E73" s="180"/>
      <c r="F73" s="180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186"/>
      <c r="B74" s="181"/>
      <c r="C74" s="180"/>
      <c r="D74" s="180"/>
      <c r="E74" s="180"/>
      <c r="F74" s="180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186"/>
      <c r="B75" s="181"/>
      <c r="C75" s="180"/>
      <c r="D75" s="180"/>
      <c r="E75" s="180"/>
      <c r="F75" s="180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186"/>
      <c r="B76" s="181"/>
      <c r="C76" s="180"/>
      <c r="D76" s="180"/>
      <c r="E76" s="180"/>
      <c r="F76" s="180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186"/>
      <c r="B77" s="181"/>
      <c r="C77" s="180"/>
      <c r="D77" s="180"/>
      <c r="E77" s="180"/>
      <c r="F77" s="180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186"/>
      <c r="B78" s="181"/>
      <c r="C78" s="180"/>
      <c r="D78" s="180"/>
      <c r="E78" s="180"/>
      <c r="F78" s="180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186"/>
      <c r="B79" s="181"/>
      <c r="C79" s="180"/>
      <c r="D79" s="180"/>
      <c r="E79" s="180"/>
      <c r="F79" s="180"/>
      <c r="G79" s="54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186"/>
      <c r="B80" s="181"/>
      <c r="C80" s="180"/>
      <c r="D80" s="180"/>
      <c r="E80" s="180"/>
      <c r="F80" s="180"/>
      <c r="G80" s="54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186"/>
      <c r="B81" s="181"/>
      <c r="C81" s="180"/>
      <c r="D81" s="180"/>
      <c r="E81" s="180"/>
      <c r="F81" s="180"/>
      <c r="G81" s="6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186"/>
      <c r="B82" s="181"/>
      <c r="C82" s="181"/>
      <c r="D82" s="181"/>
      <c r="E82" s="181"/>
      <c r="F82" s="181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186"/>
      <c r="B83" s="181"/>
      <c r="C83" s="181"/>
      <c r="D83" s="181"/>
      <c r="E83" s="181"/>
      <c r="F83" s="18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186"/>
      <c r="B84" s="181"/>
      <c r="C84" s="180"/>
      <c r="D84" s="180"/>
      <c r="E84" s="180"/>
      <c r="F84" s="180"/>
      <c r="G84" s="60"/>
      <c r="H84" s="61"/>
      <c r="I84" s="6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187"/>
      <c r="B85" s="187"/>
      <c r="C85" s="187"/>
      <c r="D85" s="187"/>
      <c r="E85" s="187"/>
      <c r="F85" s="187"/>
      <c r="G85" s="60"/>
      <c r="H85" s="61"/>
      <c r="I85" s="6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87"/>
      <c r="B86" s="187"/>
      <c r="C86" s="188"/>
      <c r="D86" s="188"/>
      <c r="E86" s="188"/>
      <c r="F86" s="188"/>
      <c r="G86" s="189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89"/>
      <c r="B87" s="189"/>
      <c r="C87" s="189"/>
      <c r="D87" s="189"/>
      <c r="E87" s="189"/>
      <c r="F87" s="189"/>
      <c r="G87" s="189"/>
      <c r="H87"/>
      <c r="I87"/>
      <c r="W87" s="3"/>
    </row>
    <row r="88" spans="1:22" ht="15">
      <c r="A88" s="189"/>
      <c r="B88" s="189"/>
      <c r="C88" s="190"/>
      <c r="D88" s="190"/>
      <c r="E88" s="190"/>
      <c r="F88" s="190"/>
      <c r="G88" s="189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89"/>
      <c r="B89" s="189"/>
      <c r="C89" s="189"/>
      <c r="D89" s="189"/>
      <c r="E89" s="189"/>
      <c r="F89" s="189"/>
      <c r="G89" s="189"/>
      <c r="H89"/>
      <c r="I89"/>
    </row>
    <row r="90" spans="1:9" ht="14.25">
      <c r="A90" s="189"/>
      <c r="B90" s="189"/>
      <c r="C90" s="189"/>
      <c r="D90" s="189"/>
      <c r="E90" s="189"/>
      <c r="F90" s="189"/>
      <c r="G90" s="189"/>
      <c r="H90"/>
      <c r="I90"/>
    </row>
    <row r="91" spans="1:9" ht="14.25">
      <c r="A91" s="189"/>
      <c r="B91" s="189"/>
      <c r="C91" s="189"/>
      <c r="D91" s="189"/>
      <c r="E91" s="189"/>
      <c r="F91" s="189"/>
      <c r="G91" s="189"/>
      <c r="H91"/>
      <c r="I91"/>
    </row>
    <row r="92" spans="1:9" ht="14.25">
      <c r="A92" s="189"/>
      <c r="B92" s="189"/>
      <c r="C92" s="189"/>
      <c r="D92" s="189"/>
      <c r="E92" s="189"/>
      <c r="F92" s="189"/>
      <c r="G92" s="189"/>
      <c r="H92"/>
      <c r="I92"/>
    </row>
    <row r="93" spans="1:23" s="3" customFormat="1" ht="15">
      <c r="A93" s="189"/>
      <c r="B93" s="189"/>
      <c r="C93" s="189"/>
      <c r="D93" s="189"/>
      <c r="E93" s="189"/>
      <c r="F93" s="189"/>
      <c r="G93" s="189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89"/>
      <c r="B94" s="189"/>
      <c r="C94" s="189"/>
      <c r="D94" s="189"/>
      <c r="E94" s="189"/>
      <c r="F94" s="189"/>
      <c r="G94" s="189"/>
      <c r="H94"/>
      <c r="I94"/>
      <c r="W94" s="3"/>
    </row>
    <row r="95" spans="1:22" ht="15">
      <c r="A95" s="189"/>
      <c r="B95" s="189"/>
      <c r="C95" s="189"/>
      <c r="D95" s="189"/>
      <c r="E95" s="189"/>
      <c r="F95" s="189"/>
      <c r="G95" s="189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89"/>
      <c r="B96" s="189"/>
      <c r="C96" s="189"/>
      <c r="D96" s="189"/>
      <c r="E96" s="189"/>
      <c r="F96" s="189"/>
      <c r="G96" s="189"/>
      <c r="H96"/>
      <c r="I96"/>
    </row>
    <row r="97" spans="1:9" ht="14.25">
      <c r="A97" s="189"/>
      <c r="B97" s="189"/>
      <c r="C97" s="189"/>
      <c r="D97" s="189"/>
      <c r="E97" s="189"/>
      <c r="F97" s="189"/>
      <c r="G97" s="189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W32"/>
  <sheetViews>
    <sheetView zoomScale="77" zoomScaleNormal="77" zoomScalePageLayoutView="0" workbookViewId="0" topLeftCell="A4">
      <selection activeCell="H16" sqref="H16:V16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216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217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218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219</v>
      </c>
      <c r="B5" s="142"/>
      <c r="C5" s="142"/>
      <c r="D5" s="142"/>
      <c r="E5" s="143"/>
      <c r="F5" s="93"/>
      <c r="G5" s="41" t="s">
        <v>32</v>
      </c>
      <c r="H5" s="63">
        <f>D12</f>
        <v>86.36363636363636</v>
      </c>
      <c r="I5" s="38"/>
      <c r="J5" s="1"/>
      <c r="K5" s="47" t="s">
        <v>220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90.9090909090909</v>
      </c>
      <c r="I6" s="38"/>
      <c r="J6" s="1"/>
      <c r="K6" s="48" t="s">
        <v>221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88.63636363636363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(0.6*50)</f>
        <v>30</v>
      </c>
      <c r="E10" s="9">
        <v>50</v>
      </c>
      <c r="F10" s="35">
        <f>0.6*50</f>
        <v>30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8">
      <c r="A11" s="4">
        <v>1</v>
      </c>
      <c r="B11" s="116">
        <v>170101170007</v>
      </c>
      <c r="C11" s="179">
        <v>34</v>
      </c>
      <c r="D11" s="10">
        <f>COUNTIF(C11:C32,"&gt;="&amp;D10)</f>
        <v>19</v>
      </c>
      <c r="E11" s="146">
        <v>41</v>
      </c>
      <c r="F11" s="31">
        <f>COUNTIF(E11:E32,"&gt;="&amp;F10)</f>
        <v>20</v>
      </c>
      <c r="G11" s="191" t="s">
        <v>6</v>
      </c>
      <c r="H11" s="41">
        <v>1</v>
      </c>
      <c r="I11" s="41">
        <v>3</v>
      </c>
      <c r="J11" s="42">
        <v>1</v>
      </c>
      <c r="K11" s="42">
        <v>2</v>
      </c>
      <c r="L11" s="42"/>
      <c r="M11" s="42"/>
      <c r="N11" s="42">
        <v>1</v>
      </c>
      <c r="O11" s="42"/>
      <c r="P11" s="42">
        <v>1</v>
      </c>
      <c r="Q11" s="42">
        <v>2</v>
      </c>
      <c r="R11" s="42"/>
      <c r="S11" s="42"/>
      <c r="T11" s="42"/>
      <c r="U11" s="42">
        <v>3</v>
      </c>
      <c r="V11" s="42">
        <v>1</v>
      </c>
      <c r="W11" s="148"/>
    </row>
    <row r="12" spans="1:23" ht="18">
      <c r="A12" s="4">
        <v>2</v>
      </c>
      <c r="B12" s="116">
        <v>170101170011</v>
      </c>
      <c r="C12" s="179">
        <v>33</v>
      </c>
      <c r="D12" s="63">
        <f>(D11/22)*100</f>
        <v>86.36363636363636</v>
      </c>
      <c r="E12" s="146">
        <v>32</v>
      </c>
      <c r="F12" s="149">
        <f>(F11/22)*100</f>
        <v>90.9090909090909</v>
      </c>
      <c r="G12" s="191" t="s">
        <v>7</v>
      </c>
      <c r="H12" s="155">
        <v>2</v>
      </c>
      <c r="I12" s="155">
        <v>2</v>
      </c>
      <c r="J12" s="42">
        <v>2</v>
      </c>
      <c r="K12" s="42"/>
      <c r="L12" s="42"/>
      <c r="M12" s="42"/>
      <c r="N12" s="42">
        <v>1</v>
      </c>
      <c r="O12" s="42"/>
      <c r="P12" s="42">
        <v>1</v>
      </c>
      <c r="Q12" s="42">
        <v>2</v>
      </c>
      <c r="R12" s="42"/>
      <c r="S12" s="42"/>
      <c r="T12" s="42">
        <v>2</v>
      </c>
      <c r="U12" s="42">
        <v>1</v>
      </c>
      <c r="V12" s="42">
        <v>1</v>
      </c>
      <c r="W12" s="150"/>
    </row>
    <row r="13" spans="1:23" ht="18">
      <c r="A13" s="4">
        <v>3</v>
      </c>
      <c r="B13" s="116">
        <v>170101170024</v>
      </c>
      <c r="C13" s="179">
        <v>29</v>
      </c>
      <c r="D13" s="10"/>
      <c r="E13" s="146">
        <v>30</v>
      </c>
      <c r="F13" s="32"/>
      <c r="G13" s="191" t="s">
        <v>9</v>
      </c>
      <c r="H13" s="155">
        <v>1</v>
      </c>
      <c r="I13" s="155">
        <v>1</v>
      </c>
      <c r="J13" s="42">
        <v>1</v>
      </c>
      <c r="K13" s="42">
        <v>1</v>
      </c>
      <c r="L13" s="42"/>
      <c r="M13" s="42"/>
      <c r="N13" s="42">
        <v>2</v>
      </c>
      <c r="O13" s="42"/>
      <c r="P13" s="42">
        <v>1</v>
      </c>
      <c r="Q13" s="42"/>
      <c r="R13" s="42"/>
      <c r="S13" s="42"/>
      <c r="T13" s="42">
        <v>2</v>
      </c>
      <c r="U13" s="42"/>
      <c r="V13" s="42">
        <v>1</v>
      </c>
      <c r="W13" s="148"/>
    </row>
    <row r="14" spans="1:23" ht="18">
      <c r="A14" s="4">
        <v>4</v>
      </c>
      <c r="B14" s="116">
        <v>170101170033</v>
      </c>
      <c r="C14" s="179">
        <v>40</v>
      </c>
      <c r="D14" s="10"/>
      <c r="E14" s="146">
        <v>42</v>
      </c>
      <c r="F14" s="32"/>
      <c r="G14" s="192" t="s">
        <v>214</v>
      </c>
      <c r="H14" s="155">
        <v>2</v>
      </c>
      <c r="I14" s="155">
        <v>2</v>
      </c>
      <c r="J14" s="42">
        <v>2</v>
      </c>
      <c r="K14" s="42">
        <v>2</v>
      </c>
      <c r="L14" s="42"/>
      <c r="M14" s="42"/>
      <c r="N14" s="42">
        <v>1</v>
      </c>
      <c r="O14" s="42"/>
      <c r="P14" s="42"/>
      <c r="Q14" s="42">
        <v>1</v>
      </c>
      <c r="R14" s="42"/>
      <c r="S14" s="42"/>
      <c r="T14" s="42">
        <v>1</v>
      </c>
      <c r="U14" s="42">
        <v>1</v>
      </c>
      <c r="V14" s="42">
        <v>1</v>
      </c>
      <c r="W14" s="21"/>
    </row>
    <row r="15" spans="1:23" ht="15">
      <c r="A15" s="4">
        <v>5</v>
      </c>
      <c r="B15" s="116">
        <v>170101170035</v>
      </c>
      <c r="C15" s="179">
        <v>39</v>
      </c>
      <c r="D15" s="10"/>
      <c r="E15" s="146">
        <v>44</v>
      </c>
      <c r="F15" s="32"/>
      <c r="G15" s="26" t="s">
        <v>45</v>
      </c>
      <c r="H15" s="20">
        <f>AVERAGE(H11:H13)</f>
        <v>1.3333333333333333</v>
      </c>
      <c r="I15" s="20">
        <f aca="true" t="shared" si="0" ref="I15:V15">AVERAGE(I11:I13)</f>
        <v>2</v>
      </c>
      <c r="J15" s="20">
        <f t="shared" si="0"/>
        <v>1.3333333333333333</v>
      </c>
      <c r="K15" s="20">
        <f t="shared" si="0"/>
        <v>1.5</v>
      </c>
      <c r="L15" s="20"/>
      <c r="M15" s="20"/>
      <c r="N15" s="20">
        <f t="shared" si="0"/>
        <v>1.3333333333333333</v>
      </c>
      <c r="O15" s="20"/>
      <c r="P15" s="20">
        <f t="shared" si="0"/>
        <v>1</v>
      </c>
      <c r="Q15" s="20">
        <f t="shared" si="0"/>
        <v>2</v>
      </c>
      <c r="R15" s="20"/>
      <c r="S15" s="20"/>
      <c r="T15" s="20">
        <f t="shared" si="0"/>
        <v>2</v>
      </c>
      <c r="U15" s="20">
        <f t="shared" si="0"/>
        <v>2</v>
      </c>
      <c r="V15" s="20">
        <f t="shared" si="0"/>
        <v>1</v>
      </c>
      <c r="W15" s="21"/>
    </row>
    <row r="16" spans="1:23" ht="15">
      <c r="A16" s="4">
        <v>6</v>
      </c>
      <c r="B16" s="116">
        <v>170101170040</v>
      </c>
      <c r="C16" s="179">
        <v>38</v>
      </c>
      <c r="D16" s="10"/>
      <c r="E16" s="146">
        <v>43</v>
      </c>
      <c r="F16" s="32"/>
      <c r="G16" s="51" t="s">
        <v>47</v>
      </c>
      <c r="H16" s="151">
        <f aca="true" t="shared" si="1" ref="H16:V16">($H7*H15)/100</f>
        <v>1.1818181818181817</v>
      </c>
      <c r="I16" s="151">
        <f t="shared" si="1"/>
        <v>1.7727272727272725</v>
      </c>
      <c r="J16" s="151">
        <f t="shared" si="1"/>
        <v>1.1818181818181817</v>
      </c>
      <c r="K16" s="151">
        <f t="shared" si="1"/>
        <v>1.3295454545454544</v>
      </c>
      <c r="L16" s="151"/>
      <c r="M16" s="151"/>
      <c r="N16" s="151">
        <f t="shared" si="1"/>
        <v>1.1818181818181817</v>
      </c>
      <c r="O16" s="151"/>
      <c r="P16" s="151">
        <f t="shared" si="1"/>
        <v>0.8863636363636362</v>
      </c>
      <c r="Q16" s="151">
        <f t="shared" si="1"/>
        <v>1.7727272727272725</v>
      </c>
      <c r="R16" s="151"/>
      <c r="S16" s="151"/>
      <c r="T16" s="151">
        <f t="shared" si="1"/>
        <v>1.7727272727272725</v>
      </c>
      <c r="U16" s="151">
        <f t="shared" si="1"/>
        <v>1.7727272727272725</v>
      </c>
      <c r="V16" s="151">
        <f t="shared" si="1"/>
        <v>0.8863636363636362</v>
      </c>
      <c r="W16" s="1"/>
    </row>
    <row r="17" spans="1:23" ht="14.25">
      <c r="A17" s="4">
        <v>7</v>
      </c>
      <c r="B17" s="116">
        <v>170101170046</v>
      </c>
      <c r="C17" s="179">
        <v>37</v>
      </c>
      <c r="D17" s="10"/>
      <c r="E17" s="146">
        <v>41</v>
      </c>
      <c r="F17" s="10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"/>
    </row>
    <row r="18" spans="1:23" ht="14.25">
      <c r="A18" s="4">
        <v>8</v>
      </c>
      <c r="B18" s="116">
        <v>170101170050</v>
      </c>
      <c r="C18" s="179">
        <v>35</v>
      </c>
      <c r="D18" s="10"/>
      <c r="E18" s="146">
        <v>29</v>
      </c>
      <c r="F18" s="33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170101170055</v>
      </c>
      <c r="C19" s="179">
        <v>39</v>
      </c>
      <c r="D19" s="10"/>
      <c r="E19" s="146">
        <v>49</v>
      </c>
      <c r="F19" s="33"/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16"/>
      <c r="S19" s="16"/>
      <c r="T19" s="16"/>
      <c r="U19" s="16"/>
      <c r="V19" s="16"/>
      <c r="W19" s="16"/>
    </row>
    <row r="20" spans="1:23" ht="14.25">
      <c r="A20" s="4">
        <v>10</v>
      </c>
      <c r="B20" s="116">
        <v>170101170056</v>
      </c>
      <c r="C20" s="179">
        <v>40</v>
      </c>
      <c r="D20" s="10"/>
      <c r="E20" s="146">
        <v>44</v>
      </c>
      <c r="F20" s="33"/>
      <c r="G20" s="8"/>
      <c r="H20" s="21"/>
      <c r="I20" s="21"/>
      <c r="J20" s="21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170101170057</v>
      </c>
      <c r="C21" s="179">
        <v>41</v>
      </c>
      <c r="D21" s="10"/>
      <c r="E21" s="146">
        <v>46</v>
      </c>
      <c r="F21" s="33"/>
      <c r="G21" s="8"/>
      <c r="H21" s="2"/>
      <c r="I21" s="62"/>
      <c r="J21" s="55"/>
      <c r="K21" s="55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170101170063</v>
      </c>
      <c r="C22" s="179">
        <v>42</v>
      </c>
      <c r="D22" s="10"/>
      <c r="E22" s="146">
        <v>46</v>
      </c>
      <c r="F22" s="33"/>
      <c r="G22" s="4"/>
      <c r="H22" s="106"/>
      <c r="I22" s="121"/>
      <c r="J22" s="121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170101170066</v>
      </c>
      <c r="C23" s="179">
        <v>36</v>
      </c>
      <c r="D23" s="10"/>
      <c r="E23" s="146">
        <v>44</v>
      </c>
      <c r="F23" s="33"/>
      <c r="G23" s="4"/>
      <c r="H23" s="57"/>
      <c r="I23" s="70"/>
      <c r="J23" s="70"/>
      <c r="K23" s="1"/>
      <c r="L23" s="1"/>
      <c r="M23" s="36"/>
      <c r="N23" s="36"/>
      <c r="O23" s="36"/>
      <c r="P23" s="36"/>
      <c r="Q23" s="36"/>
      <c r="R23" s="1"/>
      <c r="S23" s="1"/>
      <c r="T23" s="1"/>
      <c r="U23" s="1"/>
      <c r="V23" s="1"/>
      <c r="W23" s="21"/>
    </row>
    <row r="24" spans="1:23" ht="14.25">
      <c r="A24" s="4">
        <v>14</v>
      </c>
      <c r="B24" s="116">
        <v>170101170067</v>
      </c>
      <c r="C24" s="179">
        <v>43</v>
      </c>
      <c r="D24" s="10"/>
      <c r="E24" s="146">
        <v>54</v>
      </c>
      <c r="F24" s="33"/>
      <c r="G24" s="4"/>
      <c r="H24" s="54"/>
      <c r="I24" s="21"/>
      <c r="J24" s="21"/>
      <c r="K24" s="21"/>
      <c r="L24" s="21"/>
      <c r="M24" s="21"/>
      <c r="N24" s="55"/>
      <c r="O24" s="55"/>
      <c r="P24" s="55"/>
      <c r="Q24" s="55"/>
      <c r="R24" s="55"/>
      <c r="S24" s="21"/>
      <c r="T24" s="21"/>
      <c r="U24" s="21"/>
      <c r="V24" s="21"/>
      <c r="W24" s="21"/>
    </row>
    <row r="25" spans="1:23" ht="14.25">
      <c r="A25" s="4">
        <v>15</v>
      </c>
      <c r="B25" s="116">
        <v>170101170068</v>
      </c>
      <c r="C25" s="179">
        <v>34</v>
      </c>
      <c r="D25" s="15"/>
      <c r="E25" s="152">
        <v>43</v>
      </c>
      <c r="F25" s="34"/>
      <c r="G25" s="4"/>
      <c r="H25" s="1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170101170069</v>
      </c>
      <c r="C26" s="179">
        <v>39</v>
      </c>
      <c r="D26" s="10"/>
      <c r="E26" s="146">
        <v>47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16">
        <v>170101170071</v>
      </c>
      <c r="C27" s="179">
        <v>39</v>
      </c>
      <c r="D27" s="10"/>
      <c r="E27" s="146">
        <v>49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16">
        <v>170101170076</v>
      </c>
      <c r="C28" s="179">
        <v>39</v>
      </c>
      <c r="D28" s="10"/>
      <c r="E28" s="146">
        <v>45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16">
        <v>170101170081</v>
      </c>
      <c r="C29" s="179">
        <v>38</v>
      </c>
      <c r="D29" s="10"/>
      <c r="E29" s="146">
        <v>48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16">
        <v>170101170096</v>
      </c>
      <c r="C30" s="179">
        <v>28</v>
      </c>
      <c r="D30" s="10"/>
      <c r="E30" s="146">
        <v>34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16">
        <v>170101170100</v>
      </c>
      <c r="C31" s="179">
        <v>35</v>
      </c>
      <c r="D31" s="10"/>
      <c r="E31" s="146">
        <v>30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16">
        <v>170101170102</v>
      </c>
      <c r="C32" s="179">
        <v>29</v>
      </c>
      <c r="D32" s="10"/>
      <c r="E32" s="146">
        <v>28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</sheetData>
  <sheetProtection/>
  <mergeCells count="8">
    <mergeCell ref="I22:J22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W32"/>
  <sheetViews>
    <sheetView zoomScale="71" zoomScaleNormal="71" zoomScalePageLayoutView="0" workbookViewId="0" topLeftCell="A1">
      <selection activeCell="H16" sqref="H16:V16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222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223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218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224</v>
      </c>
      <c r="B5" s="142"/>
      <c r="C5" s="142"/>
      <c r="D5" s="142"/>
      <c r="E5" s="143"/>
      <c r="F5" s="93"/>
      <c r="G5" s="41" t="s">
        <v>32</v>
      </c>
      <c r="H5" s="63">
        <f>D12</f>
        <v>100</v>
      </c>
      <c r="I5" s="38"/>
      <c r="J5" s="1"/>
      <c r="K5" s="47" t="s">
        <v>220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95.45454545454545</v>
      </c>
      <c r="I6" s="38"/>
      <c r="J6" s="1"/>
      <c r="K6" s="48" t="s">
        <v>221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97.72727272727272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(0.6*50)</f>
        <v>30</v>
      </c>
      <c r="E10" s="9">
        <v>50</v>
      </c>
      <c r="F10" s="35">
        <f>0.6*50</f>
        <v>30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8">
      <c r="A11" s="4">
        <v>1</v>
      </c>
      <c r="B11" s="116">
        <v>170101170007</v>
      </c>
      <c r="C11" s="179">
        <v>37</v>
      </c>
      <c r="D11" s="10">
        <f>COUNTIF(C11:C32,"&gt;="&amp;D10)</f>
        <v>22</v>
      </c>
      <c r="E11" s="146">
        <v>37</v>
      </c>
      <c r="F11" s="31">
        <f>COUNTIF(E11:E32,"&gt;="&amp;F10)</f>
        <v>21</v>
      </c>
      <c r="G11" s="191" t="s">
        <v>6</v>
      </c>
      <c r="H11" s="41">
        <v>3</v>
      </c>
      <c r="I11" s="41"/>
      <c r="J11" s="42"/>
      <c r="K11" s="42">
        <v>1</v>
      </c>
      <c r="L11" s="42">
        <v>2</v>
      </c>
      <c r="M11" s="42">
        <v>1</v>
      </c>
      <c r="N11" s="42">
        <v>1</v>
      </c>
      <c r="O11" s="42">
        <v>1</v>
      </c>
      <c r="P11" s="42">
        <v>1</v>
      </c>
      <c r="Q11" s="42">
        <v>2</v>
      </c>
      <c r="R11" s="42"/>
      <c r="S11" s="42"/>
      <c r="T11" s="42">
        <v>1</v>
      </c>
      <c r="U11" s="42"/>
      <c r="V11" s="42">
        <v>1</v>
      </c>
      <c r="W11" s="148"/>
    </row>
    <row r="12" spans="1:23" ht="18">
      <c r="A12" s="4">
        <v>2</v>
      </c>
      <c r="B12" s="116">
        <v>170101170011</v>
      </c>
      <c r="C12" s="179">
        <v>38</v>
      </c>
      <c r="D12" s="63">
        <f>(D11/22)*100</f>
        <v>100</v>
      </c>
      <c r="E12" s="146">
        <v>44</v>
      </c>
      <c r="F12" s="149">
        <f>(F11/22)*100</f>
        <v>95.45454545454545</v>
      </c>
      <c r="G12" s="191" t="s">
        <v>7</v>
      </c>
      <c r="H12" s="155">
        <v>2</v>
      </c>
      <c r="I12" s="155"/>
      <c r="J12" s="42"/>
      <c r="K12" s="42">
        <v>1</v>
      </c>
      <c r="L12" s="42">
        <v>2</v>
      </c>
      <c r="M12" s="42">
        <v>2</v>
      </c>
      <c r="N12" s="42">
        <v>1</v>
      </c>
      <c r="O12" s="42">
        <v>1</v>
      </c>
      <c r="P12" s="42">
        <v>1</v>
      </c>
      <c r="Q12" s="42">
        <v>2</v>
      </c>
      <c r="R12" s="42"/>
      <c r="S12" s="42"/>
      <c r="T12" s="42">
        <v>2</v>
      </c>
      <c r="U12" s="42">
        <v>2</v>
      </c>
      <c r="V12" s="42">
        <v>1</v>
      </c>
      <c r="W12" s="150"/>
    </row>
    <row r="13" spans="1:23" ht="18">
      <c r="A13" s="4">
        <v>3</v>
      </c>
      <c r="B13" s="116">
        <v>170101170024</v>
      </c>
      <c r="C13" s="179">
        <v>31</v>
      </c>
      <c r="D13" s="10"/>
      <c r="E13" s="146">
        <v>31</v>
      </c>
      <c r="F13" s="32"/>
      <c r="G13" s="191" t="s">
        <v>9</v>
      </c>
      <c r="H13" s="155">
        <v>2</v>
      </c>
      <c r="I13" s="155"/>
      <c r="J13" s="42"/>
      <c r="K13" s="42">
        <v>1</v>
      </c>
      <c r="L13" s="42">
        <v>1</v>
      </c>
      <c r="M13" s="42"/>
      <c r="N13" s="42">
        <v>2</v>
      </c>
      <c r="O13" s="42"/>
      <c r="P13" s="42"/>
      <c r="Q13" s="42"/>
      <c r="R13" s="42"/>
      <c r="S13" s="42"/>
      <c r="T13" s="42">
        <v>2</v>
      </c>
      <c r="U13" s="42">
        <v>2</v>
      </c>
      <c r="V13" s="42"/>
      <c r="W13" s="148"/>
    </row>
    <row r="14" spans="1:23" ht="18">
      <c r="A14" s="4">
        <v>4</v>
      </c>
      <c r="B14" s="116">
        <v>170101170033</v>
      </c>
      <c r="C14" s="179">
        <v>36</v>
      </c>
      <c r="D14" s="10"/>
      <c r="E14" s="146">
        <v>39</v>
      </c>
      <c r="F14" s="32"/>
      <c r="G14" s="192" t="s">
        <v>214</v>
      </c>
      <c r="H14" s="155"/>
      <c r="I14" s="155"/>
      <c r="J14" s="42"/>
      <c r="K14" s="42">
        <v>2</v>
      </c>
      <c r="L14" s="42"/>
      <c r="M14" s="42">
        <v>1</v>
      </c>
      <c r="N14" s="42">
        <v>1</v>
      </c>
      <c r="O14" s="42">
        <v>1</v>
      </c>
      <c r="P14" s="42">
        <v>1</v>
      </c>
      <c r="Q14" s="42">
        <v>1</v>
      </c>
      <c r="R14" s="42"/>
      <c r="S14" s="42"/>
      <c r="T14" s="42">
        <v>1</v>
      </c>
      <c r="U14" s="42">
        <v>1</v>
      </c>
      <c r="V14" s="42">
        <v>1</v>
      </c>
      <c r="W14" s="21"/>
    </row>
    <row r="15" spans="1:23" ht="15">
      <c r="A15" s="4">
        <v>5</v>
      </c>
      <c r="B15" s="116">
        <v>170101170035</v>
      </c>
      <c r="C15" s="179">
        <v>36</v>
      </c>
      <c r="D15" s="10"/>
      <c r="E15" s="146">
        <v>42</v>
      </c>
      <c r="F15" s="32"/>
      <c r="G15" s="26" t="s">
        <v>45</v>
      </c>
      <c r="H15" s="20">
        <f>AVERAGE(H11:H13)</f>
        <v>2.3333333333333335</v>
      </c>
      <c r="I15" s="20"/>
      <c r="J15" s="20"/>
      <c r="K15" s="20">
        <f aca="true" t="shared" si="0" ref="I15:V15">AVERAGE(K11:K13)</f>
        <v>1</v>
      </c>
      <c r="L15" s="20">
        <f t="shared" si="0"/>
        <v>1.6666666666666667</v>
      </c>
      <c r="M15" s="20">
        <f t="shared" si="0"/>
        <v>1.5</v>
      </c>
      <c r="N15" s="20">
        <f t="shared" si="0"/>
        <v>1.3333333333333333</v>
      </c>
      <c r="O15" s="20">
        <f t="shared" si="0"/>
        <v>1</v>
      </c>
      <c r="P15" s="20">
        <f t="shared" si="0"/>
        <v>1</v>
      </c>
      <c r="Q15" s="20">
        <f t="shared" si="0"/>
        <v>2</v>
      </c>
      <c r="R15" s="20"/>
      <c r="S15" s="20"/>
      <c r="T15" s="20">
        <f t="shared" si="0"/>
        <v>1.6666666666666667</v>
      </c>
      <c r="U15" s="20">
        <f t="shared" si="0"/>
        <v>2</v>
      </c>
      <c r="V15" s="20">
        <f t="shared" si="0"/>
        <v>1</v>
      </c>
      <c r="W15" s="21"/>
    </row>
    <row r="16" spans="1:23" ht="15">
      <c r="A16" s="4">
        <v>6</v>
      </c>
      <c r="B16" s="116">
        <v>170101170040</v>
      </c>
      <c r="C16" s="179">
        <v>36</v>
      </c>
      <c r="D16" s="10"/>
      <c r="E16" s="146">
        <v>41</v>
      </c>
      <c r="F16" s="32"/>
      <c r="G16" s="51" t="s">
        <v>47</v>
      </c>
      <c r="H16" s="151">
        <f aca="true" t="shared" si="1" ref="H16:V16">($H7*H15)/100</f>
        <v>2.2803030303030303</v>
      </c>
      <c r="I16" s="151"/>
      <c r="J16" s="151"/>
      <c r="K16" s="151">
        <f t="shared" si="1"/>
        <v>0.9772727272727272</v>
      </c>
      <c r="L16" s="151">
        <f t="shared" si="1"/>
        <v>1.6287878787878787</v>
      </c>
      <c r="M16" s="151">
        <f t="shared" si="1"/>
        <v>1.4659090909090906</v>
      </c>
      <c r="N16" s="151">
        <f t="shared" si="1"/>
        <v>1.3030303030303028</v>
      </c>
      <c r="O16" s="151">
        <f t="shared" si="1"/>
        <v>0.9772727272727272</v>
      </c>
      <c r="P16" s="151">
        <f t="shared" si="1"/>
        <v>0.9772727272727272</v>
      </c>
      <c r="Q16" s="151">
        <f t="shared" si="1"/>
        <v>1.9545454545454544</v>
      </c>
      <c r="R16" s="151"/>
      <c r="S16" s="151"/>
      <c r="T16" s="151">
        <f t="shared" si="1"/>
        <v>1.6287878787878787</v>
      </c>
      <c r="U16" s="151">
        <f t="shared" si="1"/>
        <v>1.9545454545454544</v>
      </c>
      <c r="V16" s="151">
        <f t="shared" si="1"/>
        <v>0.9772727272727272</v>
      </c>
      <c r="W16" s="1"/>
    </row>
    <row r="17" spans="1:23" ht="14.25">
      <c r="A17" s="4">
        <v>7</v>
      </c>
      <c r="B17" s="116">
        <v>170101170046</v>
      </c>
      <c r="C17" s="179">
        <v>36</v>
      </c>
      <c r="D17" s="10"/>
      <c r="E17" s="146">
        <v>33</v>
      </c>
      <c r="F17" s="10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"/>
    </row>
    <row r="18" spans="1:23" ht="14.25">
      <c r="A18" s="4">
        <v>8</v>
      </c>
      <c r="B18" s="116">
        <v>170101170050</v>
      </c>
      <c r="C18" s="179">
        <v>36</v>
      </c>
      <c r="D18" s="10"/>
      <c r="E18" s="146">
        <v>33</v>
      </c>
      <c r="F18" s="33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170101170055</v>
      </c>
      <c r="C19" s="179">
        <v>38</v>
      </c>
      <c r="D19" s="10"/>
      <c r="E19" s="146">
        <v>39</v>
      </c>
      <c r="F19" s="33"/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16"/>
      <c r="S19" s="16"/>
      <c r="T19" s="16"/>
      <c r="U19" s="16"/>
      <c r="V19" s="16"/>
      <c r="W19" s="16"/>
    </row>
    <row r="20" spans="1:23" ht="14.25">
      <c r="A20" s="4">
        <v>10</v>
      </c>
      <c r="B20" s="116">
        <v>170101170056</v>
      </c>
      <c r="C20" s="179">
        <v>38</v>
      </c>
      <c r="D20" s="10"/>
      <c r="E20" s="146">
        <v>40</v>
      </c>
      <c r="F20" s="33"/>
      <c r="G20" s="8"/>
      <c r="H20" s="21"/>
      <c r="I20" s="21"/>
      <c r="J20" s="21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170101170057</v>
      </c>
      <c r="C21" s="179">
        <v>41</v>
      </c>
      <c r="D21" s="10"/>
      <c r="E21" s="146">
        <v>40</v>
      </c>
      <c r="F21" s="33"/>
      <c r="G21" s="8"/>
      <c r="H21" s="2"/>
      <c r="I21" s="62"/>
      <c r="J21" s="55"/>
      <c r="K21" s="55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170101170063</v>
      </c>
      <c r="C22" s="179">
        <v>42</v>
      </c>
      <c r="D22" s="10"/>
      <c r="E22" s="146">
        <v>45</v>
      </c>
      <c r="F22" s="33"/>
      <c r="G22" s="4"/>
      <c r="H22" s="106"/>
      <c r="I22" s="121"/>
      <c r="J22" s="121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170101170066</v>
      </c>
      <c r="C23" s="179">
        <v>33</v>
      </c>
      <c r="D23" s="10"/>
      <c r="E23" s="146">
        <v>40</v>
      </c>
      <c r="F23" s="33"/>
      <c r="G23" s="4"/>
      <c r="H23" s="57"/>
      <c r="I23" s="70"/>
      <c r="J23" s="70"/>
      <c r="K23" s="1"/>
      <c r="L23" s="1"/>
      <c r="M23" s="36"/>
      <c r="N23" s="36"/>
      <c r="O23" s="36"/>
      <c r="P23" s="36"/>
      <c r="Q23" s="36"/>
      <c r="R23" s="1"/>
      <c r="S23" s="1"/>
      <c r="T23" s="1"/>
      <c r="U23" s="1"/>
      <c r="V23" s="1"/>
      <c r="W23" s="21"/>
    </row>
    <row r="24" spans="1:23" ht="14.25">
      <c r="A24" s="4">
        <v>14</v>
      </c>
      <c r="B24" s="116">
        <v>170101170067</v>
      </c>
      <c r="C24" s="179">
        <v>43</v>
      </c>
      <c r="D24" s="10"/>
      <c r="E24" s="146">
        <v>48</v>
      </c>
      <c r="F24" s="33"/>
      <c r="G24" s="4"/>
      <c r="H24" s="54"/>
      <c r="I24" s="21"/>
      <c r="J24" s="21"/>
      <c r="K24" s="21"/>
      <c r="L24" s="21"/>
      <c r="M24" s="21"/>
      <c r="N24" s="55"/>
      <c r="O24" s="55"/>
      <c r="P24" s="55"/>
      <c r="Q24" s="55"/>
      <c r="R24" s="55"/>
      <c r="S24" s="21"/>
      <c r="T24" s="21"/>
      <c r="U24" s="21"/>
      <c r="V24" s="21"/>
      <c r="W24" s="21"/>
    </row>
    <row r="25" spans="1:23" ht="14.25">
      <c r="A25" s="4">
        <v>15</v>
      </c>
      <c r="B25" s="116">
        <v>170101170068</v>
      </c>
      <c r="C25" s="179">
        <v>39</v>
      </c>
      <c r="D25" s="15"/>
      <c r="E25" s="152">
        <v>47</v>
      </c>
      <c r="F25" s="34"/>
      <c r="G25" s="4"/>
      <c r="H25" s="1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170101170069</v>
      </c>
      <c r="C26" s="179">
        <v>36</v>
      </c>
      <c r="D26" s="10"/>
      <c r="E26" s="146">
        <v>42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16">
        <v>170101170071</v>
      </c>
      <c r="C27" s="179">
        <v>36</v>
      </c>
      <c r="D27" s="10"/>
      <c r="E27" s="146">
        <v>40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16">
        <v>170101170076</v>
      </c>
      <c r="C28" s="179">
        <v>36</v>
      </c>
      <c r="D28" s="10"/>
      <c r="E28" s="146">
        <v>37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16">
        <v>170101170081</v>
      </c>
      <c r="C29" s="179">
        <v>36</v>
      </c>
      <c r="D29" s="10"/>
      <c r="E29" s="146">
        <v>45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16">
        <v>170101170096</v>
      </c>
      <c r="C30" s="179">
        <v>33</v>
      </c>
      <c r="D30" s="10"/>
      <c r="E30" s="146">
        <v>28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16">
        <v>170101170100</v>
      </c>
      <c r="C31" s="179">
        <v>33</v>
      </c>
      <c r="D31" s="10"/>
      <c r="E31" s="146">
        <v>34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16">
        <v>170101170102</v>
      </c>
      <c r="C32" s="179">
        <v>34</v>
      </c>
      <c r="D32" s="10"/>
      <c r="E32" s="146">
        <v>31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</sheetData>
  <sheetProtection/>
  <mergeCells count="8">
    <mergeCell ref="I22:J22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W32"/>
  <sheetViews>
    <sheetView zoomScale="78" zoomScaleNormal="78" zoomScalePageLayoutView="0" workbookViewId="0" topLeftCell="A4">
      <selection activeCell="H16" sqref="H16:V16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225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226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218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227</v>
      </c>
      <c r="B5" s="142"/>
      <c r="C5" s="142"/>
      <c r="D5" s="142"/>
      <c r="E5" s="143"/>
      <c r="F5" s="93"/>
      <c r="G5" s="41" t="s">
        <v>32</v>
      </c>
      <c r="H5" s="63">
        <f>D12</f>
        <v>95.45454545454545</v>
      </c>
      <c r="I5" s="38"/>
      <c r="J5" s="1"/>
      <c r="K5" s="47" t="s">
        <v>220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86.36363636363636</v>
      </c>
      <c r="I6" s="38"/>
      <c r="J6" s="1"/>
      <c r="K6" s="48" t="s">
        <v>221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90.9090909090909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(0.6*50)</f>
        <v>30</v>
      </c>
      <c r="E10" s="9">
        <v>50</v>
      </c>
      <c r="F10" s="35">
        <f>0.6*50</f>
        <v>30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8">
      <c r="A11" s="4">
        <v>1</v>
      </c>
      <c r="B11" s="116">
        <v>170101170007</v>
      </c>
      <c r="C11" s="179">
        <v>38</v>
      </c>
      <c r="D11" s="10">
        <f>COUNTIF(C11:C32,"&gt;="&amp;D10)</f>
        <v>21</v>
      </c>
      <c r="E11" s="146">
        <v>29</v>
      </c>
      <c r="F11" s="31">
        <f>COUNTIF(E11:E32,"&gt;="&amp;F10)</f>
        <v>19</v>
      </c>
      <c r="G11" s="191" t="s">
        <v>6</v>
      </c>
      <c r="H11" s="41">
        <v>3</v>
      </c>
      <c r="I11" s="41">
        <v>3</v>
      </c>
      <c r="J11" s="42">
        <v>3</v>
      </c>
      <c r="K11" s="42"/>
      <c r="L11" s="42">
        <v>2</v>
      </c>
      <c r="M11" s="42">
        <v>1</v>
      </c>
      <c r="N11" s="42">
        <v>1</v>
      </c>
      <c r="O11" s="42">
        <v>1</v>
      </c>
      <c r="P11" s="42">
        <v>1</v>
      </c>
      <c r="Q11" s="42"/>
      <c r="R11" s="42">
        <v>2</v>
      </c>
      <c r="S11" s="42"/>
      <c r="T11" s="42"/>
      <c r="U11" s="42"/>
      <c r="V11" s="42">
        <v>1</v>
      </c>
      <c r="W11" s="148"/>
    </row>
    <row r="12" spans="1:23" ht="18">
      <c r="A12" s="4">
        <v>2</v>
      </c>
      <c r="B12" s="116">
        <v>170101170011</v>
      </c>
      <c r="C12" s="179">
        <v>36</v>
      </c>
      <c r="D12" s="63">
        <f>(D11/22)*100</f>
        <v>95.45454545454545</v>
      </c>
      <c r="E12" s="146">
        <v>34</v>
      </c>
      <c r="F12" s="149">
        <f>(F11/22)*100</f>
        <v>86.36363636363636</v>
      </c>
      <c r="G12" s="191" t="s">
        <v>7</v>
      </c>
      <c r="H12" s="155"/>
      <c r="I12" s="155"/>
      <c r="J12" s="42">
        <v>2</v>
      </c>
      <c r="K12" s="42"/>
      <c r="L12" s="42">
        <v>2</v>
      </c>
      <c r="M12" s="42">
        <v>2</v>
      </c>
      <c r="N12" s="42">
        <v>1</v>
      </c>
      <c r="O12" s="42">
        <v>1</v>
      </c>
      <c r="P12" s="42">
        <v>1</v>
      </c>
      <c r="Q12" s="42"/>
      <c r="R12" s="42">
        <v>2</v>
      </c>
      <c r="S12" s="42"/>
      <c r="T12" s="42"/>
      <c r="U12" s="42"/>
      <c r="V12" s="42">
        <v>1</v>
      </c>
      <c r="W12" s="150"/>
    </row>
    <row r="13" spans="1:23" ht="18">
      <c r="A13" s="4">
        <v>3</v>
      </c>
      <c r="B13" s="116">
        <v>170101170024</v>
      </c>
      <c r="C13" s="179">
        <v>34</v>
      </c>
      <c r="D13" s="10"/>
      <c r="E13" s="146">
        <v>41</v>
      </c>
      <c r="F13" s="32"/>
      <c r="G13" s="191" t="s">
        <v>9</v>
      </c>
      <c r="H13" s="155">
        <v>2</v>
      </c>
      <c r="I13" s="155">
        <v>1</v>
      </c>
      <c r="J13" s="42">
        <v>1</v>
      </c>
      <c r="K13" s="42"/>
      <c r="L13" s="42">
        <v>1</v>
      </c>
      <c r="M13" s="42">
        <v>2</v>
      </c>
      <c r="N13" s="42">
        <v>2</v>
      </c>
      <c r="O13" s="42"/>
      <c r="P13" s="42"/>
      <c r="Q13" s="42"/>
      <c r="R13" s="42">
        <v>1</v>
      </c>
      <c r="S13" s="42"/>
      <c r="T13" s="42"/>
      <c r="U13" s="42"/>
      <c r="V13" s="42">
        <v>1</v>
      </c>
      <c r="W13" s="148"/>
    </row>
    <row r="14" spans="1:23" ht="18">
      <c r="A14" s="4">
        <v>4</v>
      </c>
      <c r="B14" s="116">
        <v>170101170033</v>
      </c>
      <c r="C14" s="179">
        <v>40</v>
      </c>
      <c r="D14" s="10"/>
      <c r="E14" s="146">
        <v>46</v>
      </c>
      <c r="F14" s="32"/>
      <c r="G14" s="192" t="s">
        <v>214</v>
      </c>
      <c r="H14" s="155">
        <v>2</v>
      </c>
      <c r="I14" s="155">
        <v>2</v>
      </c>
      <c r="J14" s="42">
        <v>2</v>
      </c>
      <c r="K14" s="42"/>
      <c r="L14" s="42">
        <v>2</v>
      </c>
      <c r="M14" s="42">
        <v>1</v>
      </c>
      <c r="N14" s="42">
        <v>1</v>
      </c>
      <c r="O14" s="42">
        <v>1</v>
      </c>
      <c r="P14" s="42">
        <v>1</v>
      </c>
      <c r="Q14" s="42"/>
      <c r="R14" s="42">
        <v>1</v>
      </c>
      <c r="S14" s="42"/>
      <c r="T14" s="42"/>
      <c r="U14" s="42"/>
      <c r="V14" s="42">
        <v>1</v>
      </c>
      <c r="W14" s="21"/>
    </row>
    <row r="15" spans="1:23" ht="15">
      <c r="A15" s="4">
        <v>5</v>
      </c>
      <c r="B15" s="116">
        <v>170101170035</v>
      </c>
      <c r="C15" s="179">
        <v>35</v>
      </c>
      <c r="D15" s="10"/>
      <c r="E15" s="146">
        <v>35</v>
      </c>
      <c r="F15" s="32"/>
      <c r="G15" s="26" t="s">
        <v>45</v>
      </c>
      <c r="H15" s="20">
        <f>AVERAGE(H11:H13)</f>
        <v>2.5</v>
      </c>
      <c r="I15" s="20">
        <f aca="true" t="shared" si="0" ref="I15:V15">AVERAGE(I11:I13)</f>
        <v>2</v>
      </c>
      <c r="J15" s="20">
        <f t="shared" si="0"/>
        <v>2</v>
      </c>
      <c r="K15" s="20"/>
      <c r="L15" s="20">
        <f t="shared" si="0"/>
        <v>1.6666666666666667</v>
      </c>
      <c r="M15" s="20">
        <f t="shared" si="0"/>
        <v>1.6666666666666667</v>
      </c>
      <c r="N15" s="20">
        <f t="shared" si="0"/>
        <v>1.3333333333333333</v>
      </c>
      <c r="O15" s="20">
        <f t="shared" si="0"/>
        <v>1</v>
      </c>
      <c r="P15" s="20">
        <f t="shared" si="0"/>
        <v>1</v>
      </c>
      <c r="Q15" s="20"/>
      <c r="R15" s="20">
        <f t="shared" si="0"/>
        <v>1.6666666666666667</v>
      </c>
      <c r="S15" s="20"/>
      <c r="T15" s="20"/>
      <c r="U15" s="20"/>
      <c r="V15" s="20">
        <f t="shared" si="0"/>
        <v>1</v>
      </c>
      <c r="W15" s="21"/>
    </row>
    <row r="16" spans="1:23" ht="15">
      <c r="A16" s="4">
        <v>6</v>
      </c>
      <c r="B16" s="116">
        <v>170101170040</v>
      </c>
      <c r="C16" s="179">
        <v>39</v>
      </c>
      <c r="D16" s="10"/>
      <c r="E16" s="146">
        <v>37</v>
      </c>
      <c r="F16" s="32"/>
      <c r="G16" s="51" t="s">
        <v>47</v>
      </c>
      <c r="H16" s="151">
        <f aca="true" t="shared" si="1" ref="H16:V16">($H7*H15)/100</f>
        <v>2.2727272727272725</v>
      </c>
      <c r="I16" s="151">
        <f t="shared" si="1"/>
        <v>1.8181818181818181</v>
      </c>
      <c r="J16" s="151">
        <f t="shared" si="1"/>
        <v>1.8181818181818181</v>
      </c>
      <c r="K16" s="151"/>
      <c r="L16" s="151">
        <f t="shared" si="1"/>
        <v>1.5151515151515154</v>
      </c>
      <c r="M16" s="151">
        <f t="shared" si="1"/>
        <v>1.5151515151515154</v>
      </c>
      <c r="N16" s="151">
        <f t="shared" si="1"/>
        <v>1.212121212121212</v>
      </c>
      <c r="O16" s="151">
        <f t="shared" si="1"/>
        <v>0.9090909090909091</v>
      </c>
      <c r="P16" s="151">
        <f t="shared" si="1"/>
        <v>0.9090909090909091</v>
      </c>
      <c r="Q16" s="151"/>
      <c r="R16" s="151">
        <f t="shared" si="1"/>
        <v>1.5151515151515154</v>
      </c>
      <c r="S16" s="151"/>
      <c r="T16" s="151"/>
      <c r="U16" s="151"/>
      <c r="V16" s="151">
        <f t="shared" si="1"/>
        <v>0.9090909090909091</v>
      </c>
      <c r="W16" s="1"/>
    </row>
    <row r="17" spans="1:23" ht="14.25">
      <c r="A17" s="4">
        <v>7</v>
      </c>
      <c r="B17" s="116">
        <v>170101170046</v>
      </c>
      <c r="C17" s="179">
        <v>39</v>
      </c>
      <c r="D17" s="10"/>
      <c r="E17" s="146">
        <v>40</v>
      </c>
      <c r="F17" s="10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"/>
    </row>
    <row r="18" spans="1:23" ht="14.25">
      <c r="A18" s="4">
        <v>8</v>
      </c>
      <c r="B18" s="116">
        <v>170101170050</v>
      </c>
      <c r="C18" s="179">
        <v>36</v>
      </c>
      <c r="D18" s="10"/>
      <c r="E18" s="146">
        <v>39</v>
      </c>
      <c r="F18" s="33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170101170055</v>
      </c>
      <c r="C19" s="179">
        <v>39</v>
      </c>
      <c r="D19" s="10"/>
      <c r="E19" s="146">
        <v>47</v>
      </c>
      <c r="F19" s="33"/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16"/>
      <c r="S19" s="16"/>
      <c r="T19" s="16"/>
      <c r="U19" s="16"/>
      <c r="V19" s="16"/>
      <c r="W19" s="16"/>
    </row>
    <row r="20" spans="1:23" ht="14.25">
      <c r="A20" s="4">
        <v>10</v>
      </c>
      <c r="B20" s="116">
        <v>170101170056</v>
      </c>
      <c r="C20" s="179">
        <v>37</v>
      </c>
      <c r="D20" s="10"/>
      <c r="E20" s="146">
        <v>44</v>
      </c>
      <c r="F20" s="33"/>
      <c r="G20" s="8"/>
      <c r="H20" s="21"/>
      <c r="I20" s="21"/>
      <c r="J20" s="21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170101170057</v>
      </c>
      <c r="C21" s="179">
        <v>39</v>
      </c>
      <c r="D21" s="10"/>
      <c r="E21" s="146">
        <v>43</v>
      </c>
      <c r="F21" s="33"/>
      <c r="G21" s="8"/>
      <c r="H21" s="2"/>
      <c r="I21" s="62"/>
      <c r="J21" s="55"/>
      <c r="K21" s="55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170101170063</v>
      </c>
      <c r="C22" s="179">
        <v>41</v>
      </c>
      <c r="D22" s="10"/>
      <c r="E22" s="146">
        <v>42</v>
      </c>
      <c r="F22" s="33"/>
      <c r="G22" s="4"/>
      <c r="H22" s="106"/>
      <c r="I22" s="121"/>
      <c r="J22" s="121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170101170066</v>
      </c>
      <c r="C23" s="179">
        <v>37</v>
      </c>
      <c r="D23" s="10"/>
      <c r="E23" s="146">
        <v>39</v>
      </c>
      <c r="F23" s="33"/>
      <c r="G23" s="4"/>
      <c r="H23" s="57"/>
      <c r="I23" s="70"/>
      <c r="J23" s="70"/>
      <c r="K23" s="1"/>
      <c r="L23" s="1"/>
      <c r="M23" s="36"/>
      <c r="N23" s="36"/>
      <c r="O23" s="36"/>
      <c r="P23" s="36"/>
      <c r="Q23" s="36"/>
      <c r="R23" s="1"/>
      <c r="S23" s="1"/>
      <c r="T23" s="1"/>
      <c r="U23" s="1"/>
      <c r="V23" s="1"/>
      <c r="W23" s="21"/>
    </row>
    <row r="24" spans="1:23" ht="14.25">
      <c r="A24" s="4">
        <v>14</v>
      </c>
      <c r="B24" s="116">
        <v>170101170067</v>
      </c>
      <c r="C24" s="179">
        <v>41</v>
      </c>
      <c r="D24" s="10"/>
      <c r="E24" s="146">
        <v>46</v>
      </c>
      <c r="F24" s="33"/>
      <c r="G24" s="4"/>
      <c r="H24" s="54"/>
      <c r="I24" s="21"/>
      <c r="J24" s="21"/>
      <c r="K24" s="21"/>
      <c r="L24" s="21"/>
      <c r="M24" s="21"/>
      <c r="N24" s="55"/>
      <c r="O24" s="55"/>
      <c r="P24" s="55"/>
      <c r="Q24" s="55"/>
      <c r="R24" s="55"/>
      <c r="S24" s="21"/>
      <c r="T24" s="21"/>
      <c r="U24" s="21"/>
      <c r="V24" s="21"/>
      <c r="W24" s="21"/>
    </row>
    <row r="25" spans="1:23" ht="14.25">
      <c r="A25" s="4">
        <v>15</v>
      </c>
      <c r="B25" s="116">
        <v>170101170068</v>
      </c>
      <c r="C25" s="179">
        <v>36</v>
      </c>
      <c r="D25" s="15"/>
      <c r="E25" s="152">
        <v>0</v>
      </c>
      <c r="F25" s="34"/>
      <c r="G25" s="4"/>
      <c r="H25" s="1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170101170069</v>
      </c>
      <c r="C26" s="179">
        <v>41</v>
      </c>
      <c r="D26" s="10"/>
      <c r="E26" s="146">
        <v>40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16">
        <v>170101170071</v>
      </c>
      <c r="C27" s="179">
        <v>39</v>
      </c>
      <c r="D27" s="10"/>
      <c r="E27" s="146">
        <v>45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16">
        <v>170101170076</v>
      </c>
      <c r="C28" s="179">
        <v>30</v>
      </c>
      <c r="D28" s="10"/>
      <c r="E28" s="146">
        <v>46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16">
        <v>170101170081</v>
      </c>
      <c r="C29" s="179">
        <v>37</v>
      </c>
      <c r="D29" s="10"/>
      <c r="E29" s="146">
        <v>41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16">
        <v>170101170096</v>
      </c>
      <c r="C30" s="179">
        <v>28</v>
      </c>
      <c r="D30" s="10"/>
      <c r="E30" s="146">
        <v>38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16">
        <v>170101170100</v>
      </c>
      <c r="C31" s="179">
        <v>30</v>
      </c>
      <c r="D31" s="10"/>
      <c r="E31" s="146">
        <v>35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16">
        <v>170101170102</v>
      </c>
      <c r="C32" s="179">
        <v>32</v>
      </c>
      <c r="D32" s="10"/>
      <c r="E32" s="146">
        <v>29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</sheetData>
  <sheetProtection/>
  <mergeCells count="8">
    <mergeCell ref="I22:J22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W32"/>
  <sheetViews>
    <sheetView zoomScale="68" zoomScaleNormal="68" zoomScalePageLayoutView="0" workbookViewId="0" topLeftCell="A1">
      <selection activeCell="H16" sqref="H16:V16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228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229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218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230</v>
      </c>
      <c r="B5" s="142"/>
      <c r="C5" s="142"/>
      <c r="D5" s="142"/>
      <c r="E5" s="143"/>
      <c r="F5" s="93"/>
      <c r="G5" s="41" t="s">
        <v>32</v>
      </c>
      <c r="H5" s="63">
        <f>D12</f>
        <v>95.45454545454545</v>
      </c>
      <c r="I5" s="38"/>
      <c r="J5" s="1"/>
      <c r="K5" s="47" t="s">
        <v>220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68.18181818181817</v>
      </c>
      <c r="I6" s="38"/>
      <c r="J6" s="1"/>
      <c r="K6" s="48" t="s">
        <v>221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81.81818181818181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(0.6*50)</f>
        <v>30</v>
      </c>
      <c r="E10" s="9">
        <v>50</v>
      </c>
      <c r="F10" s="35">
        <f>0.6*50</f>
        <v>30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8">
      <c r="A11" s="4">
        <v>1</v>
      </c>
      <c r="B11" s="116">
        <v>170101170007</v>
      </c>
      <c r="C11" s="179">
        <v>35.5</v>
      </c>
      <c r="D11" s="10">
        <f>COUNTIF(C11:C32,"&gt;="&amp;D10)</f>
        <v>21</v>
      </c>
      <c r="E11" s="146">
        <v>30.5</v>
      </c>
      <c r="F11" s="31">
        <f>COUNTIF(E11:E32,"&gt;="&amp;F10)</f>
        <v>15</v>
      </c>
      <c r="G11" s="191" t="s">
        <v>6</v>
      </c>
      <c r="H11" s="41">
        <v>1</v>
      </c>
      <c r="I11" s="41"/>
      <c r="J11" s="42"/>
      <c r="K11" s="42">
        <v>1</v>
      </c>
      <c r="L11" s="42">
        <v>2</v>
      </c>
      <c r="M11" s="42">
        <v>1</v>
      </c>
      <c r="N11" s="42">
        <v>1</v>
      </c>
      <c r="O11" s="42">
        <v>1</v>
      </c>
      <c r="P11" s="42"/>
      <c r="Q11" s="42">
        <v>2</v>
      </c>
      <c r="R11" s="42">
        <v>2</v>
      </c>
      <c r="S11" s="42">
        <v>3</v>
      </c>
      <c r="T11" s="42">
        <v>1</v>
      </c>
      <c r="U11" s="42"/>
      <c r="V11" s="42">
        <v>1</v>
      </c>
      <c r="W11" s="148"/>
    </row>
    <row r="12" spans="1:23" ht="18">
      <c r="A12" s="4">
        <v>2</v>
      </c>
      <c r="B12" s="116">
        <v>170101170011</v>
      </c>
      <c r="C12" s="179">
        <v>30</v>
      </c>
      <c r="D12" s="63">
        <f>(D11/22)*100</f>
        <v>95.45454545454545</v>
      </c>
      <c r="E12" s="146">
        <v>30.5</v>
      </c>
      <c r="F12" s="149">
        <f>(F11/22)*100</f>
        <v>68.18181818181817</v>
      </c>
      <c r="G12" s="191" t="s">
        <v>7</v>
      </c>
      <c r="H12" s="155">
        <v>1</v>
      </c>
      <c r="I12" s="155"/>
      <c r="J12" s="42"/>
      <c r="K12" s="42"/>
      <c r="L12" s="42">
        <v>2</v>
      </c>
      <c r="M12" s="42">
        <v>2</v>
      </c>
      <c r="N12" s="42">
        <v>1</v>
      </c>
      <c r="O12" s="42">
        <v>1</v>
      </c>
      <c r="P12" s="42"/>
      <c r="Q12" s="42"/>
      <c r="R12" s="42">
        <v>2</v>
      </c>
      <c r="S12" s="42">
        <v>1</v>
      </c>
      <c r="T12" s="42">
        <v>2</v>
      </c>
      <c r="U12" s="42"/>
      <c r="V12" s="42">
        <v>1</v>
      </c>
      <c r="W12" s="150"/>
    </row>
    <row r="13" spans="1:23" ht="18">
      <c r="A13" s="4">
        <v>3</v>
      </c>
      <c r="B13" s="116">
        <v>170101170024</v>
      </c>
      <c r="C13" s="179">
        <v>18</v>
      </c>
      <c r="D13" s="10"/>
      <c r="E13" s="146">
        <v>0</v>
      </c>
      <c r="F13" s="32"/>
      <c r="G13" s="191" t="s">
        <v>9</v>
      </c>
      <c r="H13" s="155">
        <v>1</v>
      </c>
      <c r="I13" s="155"/>
      <c r="J13" s="42"/>
      <c r="K13" s="42">
        <v>1</v>
      </c>
      <c r="L13" s="42">
        <v>1</v>
      </c>
      <c r="M13" s="42"/>
      <c r="N13" s="42">
        <v>2</v>
      </c>
      <c r="O13" s="42"/>
      <c r="P13" s="42"/>
      <c r="Q13" s="42">
        <v>2</v>
      </c>
      <c r="R13" s="42">
        <v>3</v>
      </c>
      <c r="S13" s="42">
        <v>2</v>
      </c>
      <c r="T13" s="42">
        <v>1</v>
      </c>
      <c r="U13" s="42"/>
      <c r="V13" s="42">
        <v>1</v>
      </c>
      <c r="W13" s="148"/>
    </row>
    <row r="14" spans="1:23" ht="18">
      <c r="A14" s="4">
        <v>4</v>
      </c>
      <c r="B14" s="116">
        <v>170101170033</v>
      </c>
      <c r="C14" s="179">
        <v>39.25</v>
      </c>
      <c r="D14" s="10"/>
      <c r="E14" s="146">
        <v>28</v>
      </c>
      <c r="F14" s="32"/>
      <c r="G14" s="192" t="s">
        <v>214</v>
      </c>
      <c r="H14" s="155">
        <v>2</v>
      </c>
      <c r="I14" s="155"/>
      <c r="J14" s="42"/>
      <c r="K14" s="42">
        <v>2</v>
      </c>
      <c r="L14" s="42">
        <v>2</v>
      </c>
      <c r="M14" s="42">
        <v>1</v>
      </c>
      <c r="N14" s="42">
        <v>1</v>
      </c>
      <c r="O14" s="42">
        <v>1</v>
      </c>
      <c r="P14" s="42"/>
      <c r="Q14" s="42">
        <v>1</v>
      </c>
      <c r="R14" s="42">
        <v>1</v>
      </c>
      <c r="S14" s="42"/>
      <c r="T14" s="42">
        <v>1</v>
      </c>
      <c r="U14" s="42"/>
      <c r="V14" s="42">
        <v>1</v>
      </c>
      <c r="W14" s="21"/>
    </row>
    <row r="15" spans="1:23" ht="15">
      <c r="A15" s="4">
        <v>5</v>
      </c>
      <c r="B15" s="116">
        <v>170101170035</v>
      </c>
      <c r="C15" s="179">
        <v>35.5</v>
      </c>
      <c r="D15" s="10"/>
      <c r="E15" s="146">
        <v>30.5</v>
      </c>
      <c r="F15" s="32"/>
      <c r="G15" s="26" t="s">
        <v>45</v>
      </c>
      <c r="H15" s="20">
        <f>AVERAGE(H11:H13)</f>
        <v>1</v>
      </c>
      <c r="I15" s="20"/>
      <c r="J15" s="20"/>
      <c r="K15" s="20">
        <f aca="true" t="shared" si="0" ref="I15:V15">AVERAGE(K11:K13)</f>
        <v>1</v>
      </c>
      <c r="L15" s="20">
        <f t="shared" si="0"/>
        <v>1.6666666666666667</v>
      </c>
      <c r="M15" s="20">
        <f t="shared" si="0"/>
        <v>1.5</v>
      </c>
      <c r="N15" s="20">
        <f t="shared" si="0"/>
        <v>1.3333333333333333</v>
      </c>
      <c r="O15" s="20">
        <f t="shared" si="0"/>
        <v>1</v>
      </c>
      <c r="P15" s="20"/>
      <c r="Q15" s="20">
        <f t="shared" si="0"/>
        <v>2</v>
      </c>
      <c r="R15" s="20">
        <f t="shared" si="0"/>
        <v>2.3333333333333335</v>
      </c>
      <c r="S15" s="20">
        <f t="shared" si="0"/>
        <v>2</v>
      </c>
      <c r="T15" s="20">
        <f t="shared" si="0"/>
        <v>1.3333333333333333</v>
      </c>
      <c r="U15" s="20"/>
      <c r="V15" s="20">
        <f t="shared" si="0"/>
        <v>1</v>
      </c>
      <c r="W15" s="21"/>
    </row>
    <row r="16" spans="1:23" ht="15">
      <c r="A16" s="4">
        <v>6</v>
      </c>
      <c r="B16" s="116">
        <v>170101170040</v>
      </c>
      <c r="C16" s="179">
        <v>34.25</v>
      </c>
      <c r="D16" s="10"/>
      <c r="E16" s="146">
        <v>28</v>
      </c>
      <c r="F16" s="32"/>
      <c r="G16" s="51" t="s">
        <v>47</v>
      </c>
      <c r="H16" s="151">
        <f aca="true" t="shared" si="1" ref="H16:V16">($H7*H15)/100</f>
        <v>0.8181818181818181</v>
      </c>
      <c r="I16" s="151"/>
      <c r="J16" s="151"/>
      <c r="K16" s="151">
        <f t="shared" si="1"/>
        <v>0.8181818181818181</v>
      </c>
      <c r="L16" s="151">
        <f t="shared" si="1"/>
        <v>1.3636363636363638</v>
      </c>
      <c r="M16" s="151">
        <f t="shared" si="1"/>
        <v>1.2272727272727273</v>
      </c>
      <c r="N16" s="151">
        <f t="shared" si="1"/>
        <v>1.0909090909090908</v>
      </c>
      <c r="O16" s="151">
        <f t="shared" si="1"/>
        <v>0.8181818181818181</v>
      </c>
      <c r="P16" s="151"/>
      <c r="Q16" s="151">
        <f t="shared" si="1"/>
        <v>1.6363636363636362</v>
      </c>
      <c r="R16" s="151">
        <f t="shared" si="1"/>
        <v>1.9090909090909092</v>
      </c>
      <c r="S16" s="151">
        <f t="shared" si="1"/>
        <v>1.6363636363636362</v>
      </c>
      <c r="T16" s="151">
        <f t="shared" si="1"/>
        <v>1.0909090909090908</v>
      </c>
      <c r="U16" s="151"/>
      <c r="V16" s="151">
        <f t="shared" si="1"/>
        <v>0.8181818181818181</v>
      </c>
      <c r="W16" s="1"/>
    </row>
    <row r="17" spans="1:23" ht="14.25">
      <c r="A17" s="4">
        <v>7</v>
      </c>
      <c r="B17" s="116">
        <v>170101170046</v>
      </c>
      <c r="C17" s="179">
        <v>36.75</v>
      </c>
      <c r="D17" s="10"/>
      <c r="E17" s="146">
        <v>30.5</v>
      </c>
      <c r="F17" s="10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"/>
    </row>
    <row r="18" spans="1:23" ht="14.25">
      <c r="A18" s="4">
        <v>8</v>
      </c>
      <c r="B18" s="116">
        <v>170101170050</v>
      </c>
      <c r="C18" s="179">
        <v>34.25</v>
      </c>
      <c r="D18" s="10"/>
      <c r="E18" s="146">
        <v>28</v>
      </c>
      <c r="F18" s="33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170101170055</v>
      </c>
      <c r="C19" s="179">
        <v>42.25</v>
      </c>
      <c r="D19" s="10"/>
      <c r="E19" s="146">
        <v>35.5</v>
      </c>
      <c r="F19" s="33"/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16"/>
      <c r="S19" s="16"/>
      <c r="T19" s="16"/>
      <c r="U19" s="16"/>
      <c r="V19" s="16"/>
      <c r="W19" s="16"/>
    </row>
    <row r="20" spans="1:23" ht="14.25">
      <c r="A20" s="4">
        <v>10</v>
      </c>
      <c r="B20" s="116">
        <v>170101170056</v>
      </c>
      <c r="C20" s="179">
        <v>39.75</v>
      </c>
      <c r="D20" s="10"/>
      <c r="E20" s="146">
        <v>40.5</v>
      </c>
      <c r="F20" s="33"/>
      <c r="G20" s="8"/>
      <c r="H20" s="21"/>
      <c r="I20" s="21"/>
      <c r="J20" s="21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170101170057</v>
      </c>
      <c r="C21" s="179">
        <v>43.25</v>
      </c>
      <c r="D21" s="10"/>
      <c r="E21" s="146">
        <v>38</v>
      </c>
      <c r="F21" s="33"/>
      <c r="G21" s="8"/>
      <c r="H21" s="2"/>
      <c r="I21" s="62"/>
      <c r="J21" s="55"/>
      <c r="K21" s="55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170101170063</v>
      </c>
      <c r="C22" s="179">
        <v>46.25</v>
      </c>
      <c r="D22" s="10"/>
      <c r="E22" s="146">
        <v>40.5</v>
      </c>
      <c r="F22" s="33"/>
      <c r="G22" s="4"/>
      <c r="H22" s="106"/>
      <c r="I22" s="121"/>
      <c r="J22" s="121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170101170066</v>
      </c>
      <c r="C23" s="179">
        <v>34.25</v>
      </c>
      <c r="D23" s="10"/>
      <c r="E23" s="146">
        <v>33</v>
      </c>
      <c r="F23" s="33"/>
      <c r="G23" s="4"/>
      <c r="H23" s="57"/>
      <c r="I23" s="70"/>
      <c r="J23" s="70"/>
      <c r="K23" s="1"/>
      <c r="L23" s="1"/>
      <c r="M23" s="36"/>
      <c r="N23" s="36"/>
      <c r="O23" s="36"/>
      <c r="P23" s="36"/>
      <c r="Q23" s="36"/>
      <c r="R23" s="1"/>
      <c r="S23" s="1"/>
      <c r="T23" s="1"/>
      <c r="U23" s="1"/>
      <c r="V23" s="1"/>
      <c r="W23" s="21"/>
    </row>
    <row r="24" spans="1:23" ht="14.25">
      <c r="A24" s="4">
        <v>14</v>
      </c>
      <c r="B24" s="116">
        <v>170101170067</v>
      </c>
      <c r="C24" s="179">
        <v>47</v>
      </c>
      <c r="D24" s="10"/>
      <c r="E24" s="146">
        <v>30.5</v>
      </c>
      <c r="F24" s="33"/>
      <c r="G24" s="4"/>
      <c r="H24" s="54"/>
      <c r="I24" s="21"/>
      <c r="J24" s="21"/>
      <c r="K24" s="21"/>
      <c r="L24" s="21"/>
      <c r="M24" s="21"/>
      <c r="N24" s="55"/>
      <c r="O24" s="55"/>
      <c r="P24" s="55"/>
      <c r="Q24" s="55"/>
      <c r="R24" s="55"/>
      <c r="S24" s="21"/>
      <c r="T24" s="21"/>
      <c r="U24" s="21"/>
      <c r="V24" s="21"/>
      <c r="W24" s="21"/>
    </row>
    <row r="25" spans="1:23" ht="14.25">
      <c r="A25" s="4">
        <v>15</v>
      </c>
      <c r="B25" s="116">
        <v>170101170068</v>
      </c>
      <c r="C25" s="179">
        <v>34</v>
      </c>
      <c r="D25" s="15"/>
      <c r="E25" s="152">
        <v>35.5</v>
      </c>
      <c r="F25" s="34"/>
      <c r="G25" s="4"/>
      <c r="H25" s="1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170101170069</v>
      </c>
      <c r="C26" s="179">
        <v>34.25</v>
      </c>
      <c r="D26" s="10"/>
      <c r="E26" s="146">
        <v>15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16">
        <v>170101170071</v>
      </c>
      <c r="C27" s="179">
        <v>34.25</v>
      </c>
      <c r="D27" s="10"/>
      <c r="E27" s="146">
        <v>28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16">
        <v>170101170076</v>
      </c>
      <c r="C28" s="179">
        <v>34.25</v>
      </c>
      <c r="D28" s="10"/>
      <c r="E28" s="146">
        <v>30.5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16">
        <v>170101170081</v>
      </c>
      <c r="C29" s="179">
        <v>40.75</v>
      </c>
      <c r="D29" s="10"/>
      <c r="E29" s="146">
        <v>30.5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16">
        <v>170101170096</v>
      </c>
      <c r="C30" s="179">
        <v>30</v>
      </c>
      <c r="D30" s="10"/>
      <c r="E30" s="146">
        <v>30.5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16">
        <v>170101170100</v>
      </c>
      <c r="C31" s="179">
        <v>34.25</v>
      </c>
      <c r="D31" s="10"/>
      <c r="E31" s="146">
        <v>28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16">
        <v>170101170102</v>
      </c>
      <c r="C32" s="179">
        <v>30</v>
      </c>
      <c r="D32" s="10"/>
      <c r="E32" s="146">
        <v>30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</sheetData>
  <sheetProtection/>
  <mergeCells count="8">
    <mergeCell ref="I22:J22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X55"/>
  <sheetViews>
    <sheetView zoomScale="54" zoomScaleNormal="54" zoomScalePageLayoutView="0" workbookViewId="0" topLeftCell="A4">
      <selection activeCell="H16" sqref="H16:V16"/>
    </sheetView>
  </sheetViews>
  <sheetFormatPr defaultColWidth="5.8515625" defaultRowHeight="15"/>
  <cols>
    <col min="1" max="1" width="8.851562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231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53" t="s">
        <v>232</v>
      </c>
      <c r="B4" s="153"/>
      <c r="C4" s="153"/>
      <c r="D4" s="153"/>
      <c r="E4" s="153"/>
      <c r="F4" s="93"/>
      <c r="G4" s="41" t="s">
        <v>39</v>
      </c>
      <c r="H4" s="42"/>
      <c r="I4" s="38"/>
      <c r="K4" s="46" t="s">
        <v>218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41" t="s">
        <v>233</v>
      </c>
      <c r="B5" s="142"/>
      <c r="C5" s="142"/>
      <c r="D5" s="142"/>
      <c r="E5" s="143"/>
      <c r="F5" s="93"/>
      <c r="G5" s="41" t="s">
        <v>32</v>
      </c>
      <c r="H5" s="63">
        <f>D12</f>
        <v>100</v>
      </c>
      <c r="I5" s="38"/>
      <c r="K5" s="47" t="s">
        <v>220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100</v>
      </c>
      <c r="I6" s="38"/>
      <c r="K6" s="48" t="s">
        <v>221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(0.6*50)</f>
        <v>30</v>
      </c>
      <c r="E10" s="9">
        <v>50</v>
      </c>
      <c r="F10" s="35">
        <f>0.6*50</f>
        <v>30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24.75" customHeight="1">
      <c r="A11" s="4">
        <v>1</v>
      </c>
      <c r="B11" s="116">
        <v>170101170007</v>
      </c>
      <c r="C11" s="179">
        <v>40</v>
      </c>
      <c r="D11" s="10">
        <f>COUNTIF(C11:C32,"&gt;="&amp;D10)</f>
        <v>22</v>
      </c>
      <c r="E11" s="146">
        <v>42</v>
      </c>
      <c r="F11" s="31">
        <f>COUNTIF(E11:E32,"&gt;="&amp;F10)</f>
        <v>22</v>
      </c>
      <c r="G11" s="191" t="s">
        <v>6</v>
      </c>
      <c r="H11" s="41">
        <v>1</v>
      </c>
      <c r="I11" s="41"/>
      <c r="J11" s="42">
        <v>1</v>
      </c>
      <c r="K11" s="42">
        <v>1</v>
      </c>
      <c r="L11" s="42">
        <v>2</v>
      </c>
      <c r="M11" s="42"/>
      <c r="N11" s="42">
        <v>1</v>
      </c>
      <c r="O11" s="42">
        <v>1</v>
      </c>
      <c r="P11" s="42">
        <v>1</v>
      </c>
      <c r="Q11" s="42">
        <v>2</v>
      </c>
      <c r="R11" s="42"/>
      <c r="S11" s="42"/>
      <c r="T11" s="42"/>
      <c r="U11" s="42"/>
      <c r="V11" s="42">
        <v>1</v>
      </c>
      <c r="W11" s="148"/>
    </row>
    <row r="12" spans="1:23" ht="24.75" customHeight="1">
      <c r="A12" s="4">
        <v>2</v>
      </c>
      <c r="B12" s="116">
        <v>170101170011</v>
      </c>
      <c r="C12" s="179">
        <v>36</v>
      </c>
      <c r="D12" s="63">
        <f>(D11/22)*100</f>
        <v>100</v>
      </c>
      <c r="E12" s="146">
        <v>38</v>
      </c>
      <c r="F12" s="149">
        <f>(F11/22)*100</f>
        <v>100</v>
      </c>
      <c r="G12" s="191" t="s">
        <v>7</v>
      </c>
      <c r="H12" s="155">
        <v>2</v>
      </c>
      <c r="I12" s="155"/>
      <c r="J12" s="42">
        <v>2</v>
      </c>
      <c r="K12" s="42">
        <v>1</v>
      </c>
      <c r="L12" s="42">
        <v>2</v>
      </c>
      <c r="M12" s="42"/>
      <c r="N12" s="42">
        <v>1</v>
      </c>
      <c r="O12" s="42">
        <v>1</v>
      </c>
      <c r="P12" s="42">
        <v>1</v>
      </c>
      <c r="Q12" s="42">
        <v>2</v>
      </c>
      <c r="R12" s="42"/>
      <c r="S12" s="42"/>
      <c r="T12" s="42"/>
      <c r="U12" s="42">
        <v>2</v>
      </c>
      <c r="V12" s="42">
        <v>1</v>
      </c>
      <c r="W12" s="150"/>
    </row>
    <row r="13" spans="1:23" ht="24.75" customHeight="1">
      <c r="A13" s="4">
        <v>3</v>
      </c>
      <c r="B13" s="116">
        <v>170101170024</v>
      </c>
      <c r="C13" s="179">
        <v>36</v>
      </c>
      <c r="D13" s="10"/>
      <c r="E13" s="146">
        <v>38</v>
      </c>
      <c r="F13" s="32"/>
      <c r="G13" s="191" t="s">
        <v>9</v>
      </c>
      <c r="H13" s="155">
        <v>2</v>
      </c>
      <c r="I13" s="155"/>
      <c r="J13" s="42">
        <v>1</v>
      </c>
      <c r="K13" s="42">
        <v>3</v>
      </c>
      <c r="L13" s="42">
        <v>1</v>
      </c>
      <c r="M13" s="42"/>
      <c r="N13" s="42">
        <v>2</v>
      </c>
      <c r="O13" s="42"/>
      <c r="P13" s="42"/>
      <c r="Q13" s="42"/>
      <c r="R13" s="42"/>
      <c r="S13" s="42"/>
      <c r="T13" s="42"/>
      <c r="U13" s="42">
        <v>2</v>
      </c>
      <c r="V13" s="42"/>
      <c r="W13" s="148"/>
    </row>
    <row r="14" spans="1:23" ht="35.25" customHeight="1">
      <c r="A14" s="4">
        <v>4</v>
      </c>
      <c r="B14" s="116">
        <v>170101170033</v>
      </c>
      <c r="C14" s="179">
        <v>39</v>
      </c>
      <c r="D14" s="10"/>
      <c r="E14" s="146">
        <v>40</v>
      </c>
      <c r="F14" s="32"/>
      <c r="G14" s="192" t="s">
        <v>214</v>
      </c>
      <c r="H14" s="155"/>
      <c r="I14" s="155"/>
      <c r="J14" s="42">
        <v>1</v>
      </c>
      <c r="K14" s="42"/>
      <c r="L14" s="42"/>
      <c r="M14" s="42"/>
      <c r="N14" s="42">
        <v>1</v>
      </c>
      <c r="O14" s="42">
        <v>1</v>
      </c>
      <c r="P14" s="42">
        <v>1</v>
      </c>
      <c r="Q14" s="42">
        <v>1</v>
      </c>
      <c r="R14" s="42"/>
      <c r="S14" s="42"/>
      <c r="T14" s="42"/>
      <c r="U14" s="42">
        <v>1</v>
      </c>
      <c r="V14" s="42">
        <v>1</v>
      </c>
      <c r="W14" s="21"/>
    </row>
    <row r="15" spans="1:23" ht="37.5" customHeight="1">
      <c r="A15" s="4">
        <v>5</v>
      </c>
      <c r="B15" s="116">
        <v>170101170035</v>
      </c>
      <c r="C15" s="179">
        <v>41</v>
      </c>
      <c r="D15" s="10"/>
      <c r="E15" s="146">
        <v>43</v>
      </c>
      <c r="F15" s="32"/>
      <c r="G15" s="26" t="s">
        <v>45</v>
      </c>
      <c r="H15" s="20">
        <f>AVERAGE(H11:H13)</f>
        <v>1.6666666666666667</v>
      </c>
      <c r="I15" s="20"/>
      <c r="J15" s="20">
        <f aca="true" t="shared" si="0" ref="I15:V15">AVERAGE(J11:J13)</f>
        <v>1.3333333333333333</v>
      </c>
      <c r="K15" s="20">
        <f t="shared" si="0"/>
        <v>1.6666666666666667</v>
      </c>
      <c r="L15" s="20">
        <f t="shared" si="0"/>
        <v>1.6666666666666667</v>
      </c>
      <c r="M15" s="20"/>
      <c r="N15" s="20">
        <f t="shared" si="0"/>
        <v>1.3333333333333333</v>
      </c>
      <c r="O15" s="20">
        <f t="shared" si="0"/>
        <v>1</v>
      </c>
      <c r="P15" s="20">
        <f t="shared" si="0"/>
        <v>1</v>
      </c>
      <c r="Q15" s="20">
        <f t="shared" si="0"/>
        <v>2</v>
      </c>
      <c r="R15" s="20"/>
      <c r="S15" s="20"/>
      <c r="T15" s="20"/>
      <c r="U15" s="20">
        <f t="shared" si="0"/>
        <v>2</v>
      </c>
      <c r="V15" s="20">
        <f t="shared" si="0"/>
        <v>1</v>
      </c>
      <c r="W15" s="21"/>
    </row>
    <row r="16" spans="1:22" ht="24.75" customHeight="1">
      <c r="A16" s="4">
        <v>6</v>
      </c>
      <c r="B16" s="116">
        <v>170101170040</v>
      </c>
      <c r="C16" s="179">
        <v>39</v>
      </c>
      <c r="D16" s="10"/>
      <c r="E16" s="146">
        <v>41</v>
      </c>
      <c r="F16" s="32"/>
      <c r="G16" s="51" t="s">
        <v>47</v>
      </c>
      <c r="H16" s="151">
        <f aca="true" t="shared" si="1" ref="H16:V16">($H7*H15)/100</f>
        <v>1.666666666666667</v>
      </c>
      <c r="I16" s="151"/>
      <c r="J16" s="151">
        <f t="shared" si="1"/>
        <v>1.333333333333333</v>
      </c>
      <c r="K16" s="151">
        <f t="shared" si="1"/>
        <v>1.666666666666667</v>
      </c>
      <c r="L16" s="151">
        <f t="shared" si="1"/>
        <v>1.666666666666667</v>
      </c>
      <c r="M16" s="151"/>
      <c r="N16" s="151">
        <f t="shared" si="1"/>
        <v>1.333333333333333</v>
      </c>
      <c r="O16" s="151">
        <f t="shared" si="1"/>
        <v>1</v>
      </c>
      <c r="P16" s="151">
        <f t="shared" si="1"/>
        <v>1</v>
      </c>
      <c r="Q16" s="151">
        <f t="shared" si="1"/>
        <v>2</v>
      </c>
      <c r="R16" s="151"/>
      <c r="S16" s="151"/>
      <c r="T16" s="151"/>
      <c r="U16" s="151">
        <f t="shared" si="1"/>
        <v>2</v>
      </c>
      <c r="V16" s="151">
        <f t="shared" si="1"/>
        <v>1</v>
      </c>
    </row>
    <row r="17" spans="1:22" ht="30" customHeight="1">
      <c r="A17" s="4">
        <v>7</v>
      </c>
      <c r="B17" s="116">
        <v>170101170046</v>
      </c>
      <c r="C17" s="179">
        <v>39</v>
      </c>
      <c r="D17" s="10"/>
      <c r="E17" s="146">
        <v>42</v>
      </c>
      <c r="F17" s="10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3" ht="24.75" customHeight="1">
      <c r="A18" s="4">
        <v>8</v>
      </c>
      <c r="B18" s="116">
        <v>170101170050</v>
      </c>
      <c r="C18" s="179">
        <v>37</v>
      </c>
      <c r="D18" s="10"/>
      <c r="E18" s="146">
        <v>40</v>
      </c>
      <c r="F18" s="33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16">
        <v>170101170055</v>
      </c>
      <c r="C19" s="179">
        <v>45</v>
      </c>
      <c r="D19" s="10"/>
      <c r="E19" s="146">
        <v>45</v>
      </c>
      <c r="F19" s="33"/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16"/>
      <c r="S19" s="16"/>
      <c r="T19" s="16"/>
      <c r="U19" s="16"/>
      <c r="V19" s="16"/>
      <c r="W19" s="16"/>
    </row>
    <row r="20" spans="1:16" ht="24.75" customHeight="1">
      <c r="A20" s="4">
        <v>10</v>
      </c>
      <c r="B20" s="116">
        <v>170101170056</v>
      </c>
      <c r="C20" s="179">
        <v>39</v>
      </c>
      <c r="D20" s="10"/>
      <c r="E20" s="146">
        <v>38</v>
      </c>
      <c r="F20" s="33"/>
      <c r="G20" s="8"/>
      <c r="H20" s="21"/>
      <c r="I20" s="21"/>
      <c r="J20" s="21"/>
      <c r="K20" s="2"/>
      <c r="L20" s="2"/>
      <c r="M20" s="2"/>
      <c r="N20" s="2"/>
      <c r="O20" s="2"/>
      <c r="P20" s="2"/>
    </row>
    <row r="21" spans="1:16" ht="31.5" customHeight="1">
      <c r="A21" s="4">
        <v>11</v>
      </c>
      <c r="B21" s="116">
        <v>170101170057</v>
      </c>
      <c r="C21" s="179">
        <v>39</v>
      </c>
      <c r="D21" s="10"/>
      <c r="E21" s="146">
        <v>41</v>
      </c>
      <c r="F21" s="33"/>
      <c r="G21" s="8"/>
      <c r="H21" s="21"/>
      <c r="I21" s="62"/>
      <c r="J21" s="55"/>
      <c r="K21" s="55"/>
      <c r="L21" s="2"/>
      <c r="M21" s="2"/>
      <c r="N21" s="2"/>
      <c r="O21" s="2"/>
      <c r="P21" s="2"/>
    </row>
    <row r="22" spans="1:17" ht="24.75" customHeight="1">
      <c r="A22" s="4">
        <v>12</v>
      </c>
      <c r="B22" s="116">
        <v>170101170063</v>
      </c>
      <c r="C22" s="179">
        <v>40</v>
      </c>
      <c r="D22" s="10"/>
      <c r="E22" s="146">
        <v>40</v>
      </c>
      <c r="F22" s="33"/>
      <c r="H22" s="106"/>
      <c r="I22" s="121"/>
      <c r="J22" s="121"/>
      <c r="M22" s="36"/>
      <c r="N22" s="36"/>
      <c r="O22" s="36"/>
      <c r="P22" s="36"/>
      <c r="Q22" s="36"/>
    </row>
    <row r="23" spans="1:24" ht="24.75" customHeight="1">
      <c r="A23" s="4">
        <v>13</v>
      </c>
      <c r="B23" s="116">
        <v>170101170066</v>
      </c>
      <c r="C23" s="179">
        <v>38</v>
      </c>
      <c r="D23" s="10"/>
      <c r="E23" s="146">
        <v>39</v>
      </c>
      <c r="F23" s="33"/>
      <c r="H23" s="57"/>
      <c r="I23" s="70"/>
      <c r="J23" s="70"/>
      <c r="M23" s="36"/>
      <c r="N23" s="36"/>
      <c r="O23" s="36"/>
      <c r="P23" s="36"/>
      <c r="Q23" s="36"/>
      <c r="W23" s="21"/>
      <c r="X23" s="21"/>
    </row>
    <row r="24" spans="1:24" ht="24.75" customHeight="1">
      <c r="A24" s="4">
        <v>14</v>
      </c>
      <c r="B24" s="116">
        <v>170101170067</v>
      </c>
      <c r="C24" s="179">
        <v>38</v>
      </c>
      <c r="D24" s="10"/>
      <c r="E24" s="146">
        <v>39</v>
      </c>
      <c r="F24" s="33"/>
      <c r="H24" s="54"/>
      <c r="I24" s="21"/>
      <c r="J24" s="21"/>
      <c r="K24" s="21"/>
      <c r="L24" s="21"/>
      <c r="M24" s="21"/>
      <c r="N24" s="55"/>
      <c r="O24" s="55"/>
      <c r="P24" s="55"/>
      <c r="Q24" s="55"/>
      <c r="R24" s="55"/>
      <c r="S24" s="21"/>
      <c r="T24" s="21"/>
      <c r="U24" s="21"/>
      <c r="V24" s="21"/>
      <c r="W24" s="21"/>
      <c r="X24" s="21"/>
    </row>
    <row r="25" spans="1:24" ht="24.75" customHeight="1">
      <c r="A25" s="4">
        <v>15</v>
      </c>
      <c r="B25" s="116">
        <v>170101170068</v>
      </c>
      <c r="C25" s="179">
        <v>34</v>
      </c>
      <c r="D25" s="15"/>
      <c r="E25" s="152">
        <v>37</v>
      </c>
      <c r="F25" s="34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16">
        <v>170101170069</v>
      </c>
      <c r="C26" s="179">
        <v>38</v>
      </c>
      <c r="D26" s="10"/>
      <c r="E26" s="146">
        <v>39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16">
        <v>170101170071</v>
      </c>
      <c r="C27" s="179">
        <v>38</v>
      </c>
      <c r="D27" s="10"/>
      <c r="E27" s="146">
        <v>39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16">
        <v>170101170076</v>
      </c>
      <c r="C28" s="179">
        <v>40</v>
      </c>
      <c r="D28" s="10"/>
      <c r="E28" s="146">
        <v>41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16">
        <v>170101170081</v>
      </c>
      <c r="C29" s="179">
        <v>38</v>
      </c>
      <c r="D29" s="10"/>
      <c r="E29" s="146">
        <v>41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16">
        <v>170101170096</v>
      </c>
      <c r="C30" s="179">
        <v>34</v>
      </c>
      <c r="D30" s="10"/>
      <c r="E30" s="146">
        <v>37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16">
        <v>170101170100</v>
      </c>
      <c r="C31" s="179">
        <v>36</v>
      </c>
      <c r="D31" s="10"/>
      <c r="E31" s="146">
        <v>40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16">
        <v>170101170102</v>
      </c>
      <c r="C32" s="179">
        <v>34</v>
      </c>
      <c r="D32" s="10"/>
      <c r="E32" s="146">
        <v>37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15">
      <c r="A33" s="11"/>
      <c r="B33" s="11"/>
      <c r="C33" s="11"/>
      <c r="D33" s="11"/>
      <c r="E33" s="11"/>
      <c r="F33" s="11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3" s="3" customFormat="1" ht="15">
      <c r="A34" s="11"/>
      <c r="B34" s="11"/>
      <c r="C34" s="19"/>
      <c r="D34" s="19"/>
      <c r="E34" s="19"/>
      <c r="F34" s="19"/>
      <c r="G34" s="60"/>
      <c r="H34" s="61"/>
      <c r="I34" s="6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1"/>
    </row>
    <row r="35" spans="1:23" ht="15">
      <c r="A35" s="11"/>
      <c r="B35" s="11"/>
      <c r="C35" s="11"/>
      <c r="D35" s="11"/>
      <c r="E35" s="11"/>
      <c r="F35" s="11"/>
      <c r="G35" s="11"/>
      <c r="H35"/>
      <c r="I35"/>
      <c r="W35" s="3"/>
    </row>
    <row r="36" spans="1:9" ht="14.25">
      <c r="A36" s="11"/>
      <c r="B36" s="11"/>
      <c r="C36" s="18"/>
      <c r="D36" s="18"/>
      <c r="E36" s="18"/>
      <c r="F36" s="18"/>
      <c r="G36" s="11"/>
      <c r="H36"/>
      <c r="I36"/>
    </row>
    <row r="37" spans="1:22" ht="15">
      <c r="A37" s="11"/>
      <c r="B37" s="11"/>
      <c r="C37" s="11"/>
      <c r="D37" s="11"/>
      <c r="E37" s="11"/>
      <c r="F37" s="11"/>
      <c r="G37" s="11"/>
      <c r="H37"/>
      <c r="I3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9" ht="14.25">
      <c r="A38" s="11"/>
      <c r="B38" s="11"/>
      <c r="C38" s="11"/>
      <c r="D38" s="11"/>
      <c r="E38" s="11"/>
      <c r="F38" s="11"/>
      <c r="G38" s="11"/>
      <c r="H38"/>
      <c r="I38"/>
    </row>
    <row r="39" spans="1:9" ht="14.25">
      <c r="A39" s="11"/>
      <c r="B39" s="11"/>
      <c r="C39" s="11"/>
      <c r="D39" s="11"/>
      <c r="E39" s="11"/>
      <c r="F39" s="11"/>
      <c r="G39" s="11"/>
      <c r="H39"/>
      <c r="I39"/>
    </row>
    <row r="40" spans="1:9" ht="14.25">
      <c r="A40" s="11"/>
      <c r="B40" s="11"/>
      <c r="C40" s="11"/>
      <c r="D40" s="11"/>
      <c r="E40" s="11"/>
      <c r="F40" s="11"/>
      <c r="G40" s="11"/>
      <c r="H40"/>
      <c r="I40"/>
    </row>
    <row r="41" spans="1:23" s="3" customFormat="1" ht="15">
      <c r="A41" s="11"/>
      <c r="B41" s="11"/>
      <c r="C41" s="11"/>
      <c r="D41" s="11"/>
      <c r="E41" s="11"/>
      <c r="F41" s="11"/>
      <c r="G41" s="11"/>
      <c r="H41"/>
      <c r="I4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>
      <c r="A42" s="11"/>
      <c r="B42" s="11"/>
      <c r="C42" s="11"/>
      <c r="D42" s="11"/>
      <c r="E42" s="11"/>
      <c r="F42" s="11"/>
      <c r="G42" s="11"/>
      <c r="H42"/>
      <c r="I42"/>
      <c r="W42" s="3"/>
    </row>
    <row r="43" spans="1:9" ht="14.25">
      <c r="A43" s="11"/>
      <c r="B43" s="11"/>
      <c r="C43" s="11"/>
      <c r="D43" s="11"/>
      <c r="E43" s="11"/>
      <c r="F43" s="11"/>
      <c r="G43" s="11"/>
      <c r="H43"/>
      <c r="I43"/>
    </row>
    <row r="44" spans="1:22" ht="15">
      <c r="A44" s="11"/>
      <c r="B44" s="11"/>
      <c r="C44" s="11"/>
      <c r="D44" s="11"/>
      <c r="E44" s="11"/>
      <c r="F44" s="11"/>
      <c r="G44" s="11"/>
      <c r="H44"/>
      <c r="I4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9" ht="14.25">
      <c r="A45" s="11"/>
      <c r="B45" s="11"/>
      <c r="C45" s="11"/>
      <c r="D45" s="11"/>
      <c r="E45" s="11"/>
      <c r="F45" s="11"/>
      <c r="G45" s="11"/>
      <c r="H45"/>
      <c r="I45"/>
    </row>
    <row r="46" spans="1:9" ht="14.25">
      <c r="A46" s="11"/>
      <c r="B46" s="11"/>
      <c r="C46" s="11"/>
      <c r="D46" s="11"/>
      <c r="E46" s="11"/>
      <c r="F46" s="11"/>
      <c r="G46" s="11"/>
      <c r="H46"/>
      <c r="I46"/>
    </row>
    <row r="47" spans="1:9" ht="14.25">
      <c r="A47" s="11"/>
      <c r="B47" s="11"/>
      <c r="C47" s="11"/>
      <c r="D47" s="11"/>
      <c r="E47" s="11"/>
      <c r="F47" s="11"/>
      <c r="G47" s="11"/>
      <c r="H47"/>
      <c r="I47"/>
    </row>
    <row r="48" spans="1:9" ht="14.25">
      <c r="A48" s="11"/>
      <c r="B48" s="11"/>
      <c r="C48" s="11"/>
      <c r="D48" s="11"/>
      <c r="E48" s="11"/>
      <c r="F48" s="11"/>
      <c r="G48" s="11"/>
      <c r="H48"/>
      <c r="I48"/>
    </row>
    <row r="49" spans="1:23" s="3" customFormat="1" ht="15">
      <c r="A49" s="11"/>
      <c r="B49" s="11"/>
      <c r="C49" s="11"/>
      <c r="D49" s="11"/>
      <c r="E49" s="11"/>
      <c r="F49" s="11"/>
      <c r="G49" s="11"/>
      <c r="H49"/>
      <c r="I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>
      <c r="A50" s="11"/>
      <c r="B50" s="11"/>
      <c r="C50" s="11"/>
      <c r="D50" s="11"/>
      <c r="E50" s="11"/>
      <c r="F50" s="11"/>
      <c r="G50" s="11"/>
      <c r="H50"/>
      <c r="I50"/>
      <c r="W50" s="3"/>
    </row>
    <row r="51" spans="1:9" ht="14.25">
      <c r="A51" s="11"/>
      <c r="B51" s="11"/>
      <c r="C51" s="11"/>
      <c r="D51" s="11"/>
      <c r="E51" s="11"/>
      <c r="F51" s="11"/>
      <c r="G51" s="11"/>
      <c r="H51"/>
      <c r="I51"/>
    </row>
    <row r="52" spans="1:22" ht="15">
      <c r="A52" s="11"/>
      <c r="B52" s="11"/>
      <c r="C52" s="11"/>
      <c r="D52" s="11"/>
      <c r="E52" s="11"/>
      <c r="F52" s="11"/>
      <c r="G52" s="11"/>
      <c r="H52"/>
      <c r="I5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7:9" ht="14.25">
      <c r="G53" s="11"/>
      <c r="H53"/>
      <c r="I53"/>
    </row>
    <row r="54" spans="7:9" ht="14.25">
      <c r="G54" s="11"/>
      <c r="H54"/>
      <c r="I54"/>
    </row>
    <row r="55" spans="8:9" ht="14.25">
      <c r="H55"/>
      <c r="I55"/>
    </row>
  </sheetData>
  <sheetProtection/>
  <mergeCells count="8">
    <mergeCell ref="I22:J22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D7">
      <selection activeCell="H16" sqref="H16:V16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234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235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218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236</v>
      </c>
      <c r="B5" s="142"/>
      <c r="C5" s="142"/>
      <c r="D5" s="142"/>
      <c r="E5" s="143"/>
      <c r="F5" s="93"/>
      <c r="G5" s="41" t="s">
        <v>32</v>
      </c>
      <c r="H5" s="63">
        <f>D12</f>
        <v>100</v>
      </c>
      <c r="I5" s="38"/>
      <c r="J5" s="1"/>
      <c r="K5" s="47" t="s">
        <v>220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100</v>
      </c>
      <c r="I6" s="38"/>
      <c r="J6" s="1"/>
      <c r="K6" s="48" t="s">
        <v>221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(0.6*50)</f>
        <v>30</v>
      </c>
      <c r="E10" s="9">
        <v>50</v>
      </c>
      <c r="F10" s="35">
        <f>0.6*50</f>
        <v>30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8">
      <c r="A11" s="4">
        <v>1</v>
      </c>
      <c r="B11" s="116">
        <v>170101170007</v>
      </c>
      <c r="C11" s="179">
        <v>40</v>
      </c>
      <c r="D11" s="10">
        <f>COUNTIF(C11:C32,"&gt;="&amp;D10)</f>
        <v>22</v>
      </c>
      <c r="E11" s="146">
        <v>39</v>
      </c>
      <c r="F11" s="31">
        <f>COUNTIF(E11:E32,"&gt;="&amp;F10)</f>
        <v>22</v>
      </c>
      <c r="G11" s="191" t="s">
        <v>6</v>
      </c>
      <c r="H11" s="41">
        <v>1</v>
      </c>
      <c r="I11" s="41">
        <v>1</v>
      </c>
      <c r="J11" s="42"/>
      <c r="K11" s="42">
        <v>1</v>
      </c>
      <c r="L11" s="42">
        <v>2</v>
      </c>
      <c r="M11" s="42"/>
      <c r="N11" s="42">
        <v>1</v>
      </c>
      <c r="O11" s="42"/>
      <c r="P11" s="42"/>
      <c r="Q11" s="42">
        <v>2</v>
      </c>
      <c r="R11" s="42">
        <v>2</v>
      </c>
      <c r="S11" s="42">
        <v>1</v>
      </c>
      <c r="T11" s="42">
        <v>1</v>
      </c>
      <c r="U11" s="42">
        <v>1</v>
      </c>
      <c r="V11" s="42">
        <v>1</v>
      </c>
      <c r="W11" s="148"/>
    </row>
    <row r="12" spans="1:23" ht="18">
      <c r="A12" s="4">
        <v>2</v>
      </c>
      <c r="B12" s="116">
        <v>170101170011</v>
      </c>
      <c r="C12" s="179">
        <v>39</v>
      </c>
      <c r="D12" s="63">
        <f>(D11/22)*100</f>
        <v>100</v>
      </c>
      <c r="E12" s="146">
        <v>39</v>
      </c>
      <c r="F12" s="149">
        <f>(F11/22)*100</f>
        <v>100</v>
      </c>
      <c r="G12" s="191" t="s">
        <v>7</v>
      </c>
      <c r="H12" s="155">
        <v>1</v>
      </c>
      <c r="I12" s="155">
        <v>1</v>
      </c>
      <c r="J12" s="42"/>
      <c r="K12" s="42"/>
      <c r="L12" s="42">
        <v>2</v>
      </c>
      <c r="M12" s="42"/>
      <c r="N12" s="42">
        <v>1</v>
      </c>
      <c r="O12" s="42"/>
      <c r="P12" s="42"/>
      <c r="Q12" s="42"/>
      <c r="R12" s="42">
        <v>2</v>
      </c>
      <c r="S12" s="42">
        <v>1</v>
      </c>
      <c r="T12" s="42">
        <v>2</v>
      </c>
      <c r="U12" s="42"/>
      <c r="V12" s="42"/>
      <c r="W12" s="150"/>
    </row>
    <row r="13" spans="1:23" ht="18">
      <c r="A13" s="4">
        <v>3</v>
      </c>
      <c r="B13" s="116">
        <v>170101170024</v>
      </c>
      <c r="C13" s="179">
        <v>41</v>
      </c>
      <c r="D13" s="10"/>
      <c r="E13" s="146">
        <v>39</v>
      </c>
      <c r="F13" s="32"/>
      <c r="G13" s="191" t="s">
        <v>9</v>
      </c>
      <c r="H13" s="155">
        <v>1</v>
      </c>
      <c r="I13" s="155">
        <v>2</v>
      </c>
      <c r="J13" s="42"/>
      <c r="K13" s="42">
        <v>1</v>
      </c>
      <c r="L13" s="42">
        <v>1</v>
      </c>
      <c r="M13" s="42"/>
      <c r="N13" s="42">
        <v>3</v>
      </c>
      <c r="O13" s="42"/>
      <c r="P13" s="42"/>
      <c r="Q13" s="42">
        <v>2</v>
      </c>
      <c r="R13" s="42">
        <v>1</v>
      </c>
      <c r="S13" s="42">
        <v>2</v>
      </c>
      <c r="T13" s="42">
        <v>1</v>
      </c>
      <c r="U13" s="42">
        <v>2</v>
      </c>
      <c r="V13" s="42">
        <v>1</v>
      </c>
      <c r="W13" s="148"/>
    </row>
    <row r="14" spans="1:23" ht="18">
      <c r="A14" s="4">
        <v>4</v>
      </c>
      <c r="B14" s="116">
        <v>170101170033</v>
      </c>
      <c r="C14" s="179">
        <v>40</v>
      </c>
      <c r="D14" s="10"/>
      <c r="E14" s="146">
        <v>40</v>
      </c>
      <c r="F14" s="32"/>
      <c r="G14" s="192" t="s">
        <v>214</v>
      </c>
      <c r="H14" s="155">
        <v>2</v>
      </c>
      <c r="I14" s="155">
        <v>1</v>
      </c>
      <c r="J14" s="42"/>
      <c r="K14" s="42">
        <v>2</v>
      </c>
      <c r="L14" s="42">
        <v>2</v>
      </c>
      <c r="M14" s="42"/>
      <c r="N14" s="42">
        <v>1</v>
      </c>
      <c r="O14" s="42"/>
      <c r="P14" s="42"/>
      <c r="Q14" s="42">
        <v>1</v>
      </c>
      <c r="R14" s="42">
        <v>1</v>
      </c>
      <c r="S14" s="42"/>
      <c r="T14" s="42">
        <v>1</v>
      </c>
      <c r="U14" s="42">
        <v>1</v>
      </c>
      <c r="V14" s="42">
        <v>1</v>
      </c>
      <c r="W14" s="21"/>
    </row>
    <row r="15" spans="1:23" ht="15">
      <c r="A15" s="4">
        <v>5</v>
      </c>
      <c r="B15" s="116">
        <v>170101170035</v>
      </c>
      <c r="C15" s="179">
        <v>40</v>
      </c>
      <c r="D15" s="10"/>
      <c r="E15" s="146">
        <v>39</v>
      </c>
      <c r="F15" s="32"/>
      <c r="G15" s="26" t="s">
        <v>45</v>
      </c>
      <c r="H15" s="20">
        <f>AVERAGE(H11:H13)</f>
        <v>1</v>
      </c>
      <c r="I15" s="20">
        <f aca="true" t="shared" si="0" ref="I15:V15">AVERAGE(I11:I13)</f>
        <v>1.3333333333333333</v>
      </c>
      <c r="J15" s="20"/>
      <c r="K15" s="20">
        <f t="shared" si="0"/>
        <v>1</v>
      </c>
      <c r="L15" s="20">
        <f t="shared" si="0"/>
        <v>1.6666666666666667</v>
      </c>
      <c r="M15" s="20"/>
      <c r="N15" s="20">
        <f t="shared" si="0"/>
        <v>1.6666666666666667</v>
      </c>
      <c r="O15" s="20"/>
      <c r="P15" s="20"/>
      <c r="Q15" s="20">
        <f t="shared" si="0"/>
        <v>2</v>
      </c>
      <c r="R15" s="20">
        <f t="shared" si="0"/>
        <v>1.6666666666666667</v>
      </c>
      <c r="S15" s="20">
        <f t="shared" si="0"/>
        <v>1.3333333333333333</v>
      </c>
      <c r="T15" s="20">
        <f t="shared" si="0"/>
        <v>1.3333333333333333</v>
      </c>
      <c r="U15" s="20">
        <f t="shared" si="0"/>
        <v>1.5</v>
      </c>
      <c r="V15" s="20">
        <f t="shared" si="0"/>
        <v>1</v>
      </c>
      <c r="W15" s="21"/>
    </row>
    <row r="16" spans="1:23" ht="15">
      <c r="A16" s="4">
        <v>6</v>
      </c>
      <c r="B16" s="116">
        <v>170101170040</v>
      </c>
      <c r="C16" s="179">
        <v>41</v>
      </c>
      <c r="D16" s="10"/>
      <c r="E16" s="146">
        <v>40</v>
      </c>
      <c r="F16" s="32"/>
      <c r="G16" s="51" t="s">
        <v>47</v>
      </c>
      <c r="H16" s="151">
        <f aca="true" t="shared" si="1" ref="H16:V16">($H7*H15)/100</f>
        <v>1</v>
      </c>
      <c r="I16" s="151">
        <f t="shared" si="1"/>
        <v>1.333333333333333</v>
      </c>
      <c r="J16" s="151"/>
      <c r="K16" s="151">
        <f t="shared" si="1"/>
        <v>1</v>
      </c>
      <c r="L16" s="151">
        <f t="shared" si="1"/>
        <v>1.666666666666667</v>
      </c>
      <c r="M16" s="151"/>
      <c r="N16" s="151">
        <f t="shared" si="1"/>
        <v>1.666666666666667</v>
      </c>
      <c r="O16" s="151"/>
      <c r="P16" s="151"/>
      <c r="Q16" s="151">
        <f t="shared" si="1"/>
        <v>2</v>
      </c>
      <c r="R16" s="151">
        <f t="shared" si="1"/>
        <v>1.666666666666667</v>
      </c>
      <c r="S16" s="151">
        <f t="shared" si="1"/>
        <v>1.333333333333333</v>
      </c>
      <c r="T16" s="151">
        <f t="shared" si="1"/>
        <v>1.333333333333333</v>
      </c>
      <c r="U16" s="151">
        <f t="shared" si="1"/>
        <v>1.5</v>
      </c>
      <c r="V16" s="151">
        <f t="shared" si="1"/>
        <v>1</v>
      </c>
      <c r="W16" s="1"/>
    </row>
    <row r="17" spans="1:23" ht="14.25">
      <c r="A17" s="4">
        <v>7</v>
      </c>
      <c r="B17" s="116">
        <v>170101170046</v>
      </c>
      <c r="C17" s="179">
        <v>40</v>
      </c>
      <c r="D17" s="10"/>
      <c r="E17" s="146">
        <v>39</v>
      </c>
      <c r="F17" s="10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"/>
    </row>
    <row r="18" spans="1:23" ht="14.25">
      <c r="A18" s="4">
        <v>8</v>
      </c>
      <c r="B18" s="116">
        <v>170101170050</v>
      </c>
      <c r="C18" s="179">
        <v>40</v>
      </c>
      <c r="D18" s="10"/>
      <c r="E18" s="146">
        <v>39</v>
      </c>
      <c r="F18" s="33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170101170055</v>
      </c>
      <c r="C19" s="179">
        <v>40</v>
      </c>
      <c r="D19" s="10"/>
      <c r="E19" s="146">
        <v>39</v>
      </c>
      <c r="F19" s="33"/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16"/>
      <c r="S19" s="16"/>
      <c r="T19" s="16"/>
      <c r="U19" s="16"/>
      <c r="V19" s="16"/>
      <c r="W19" s="16"/>
    </row>
    <row r="20" spans="1:23" ht="14.25">
      <c r="A20" s="4">
        <v>10</v>
      </c>
      <c r="B20" s="116">
        <v>170101170056</v>
      </c>
      <c r="C20" s="179">
        <v>42</v>
      </c>
      <c r="D20" s="10"/>
      <c r="E20" s="146">
        <v>40</v>
      </c>
      <c r="F20" s="33"/>
      <c r="G20" s="8"/>
      <c r="H20" s="21"/>
      <c r="I20" s="21"/>
      <c r="J20" s="21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170101170057</v>
      </c>
      <c r="C21" s="179">
        <v>45</v>
      </c>
      <c r="D21" s="10"/>
      <c r="E21" s="146">
        <v>43</v>
      </c>
      <c r="F21" s="33"/>
      <c r="G21" s="8"/>
      <c r="H21" s="21"/>
      <c r="I21" s="62"/>
      <c r="J21" s="55"/>
      <c r="K21" s="55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170101170063</v>
      </c>
      <c r="C22" s="179">
        <v>44</v>
      </c>
      <c r="D22" s="10"/>
      <c r="E22" s="146">
        <v>39</v>
      </c>
      <c r="F22" s="33"/>
      <c r="G22" s="4"/>
      <c r="H22" s="106"/>
      <c r="I22" s="121"/>
      <c r="J22" s="121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170101170066</v>
      </c>
      <c r="C23" s="179">
        <v>41</v>
      </c>
      <c r="D23" s="10"/>
      <c r="E23" s="146">
        <v>39</v>
      </c>
      <c r="F23" s="33"/>
      <c r="G23" s="4"/>
      <c r="H23" s="57"/>
      <c r="I23" s="70"/>
      <c r="J23" s="70"/>
      <c r="K23" s="1"/>
      <c r="L23" s="1"/>
      <c r="M23" s="36"/>
      <c r="N23" s="36"/>
      <c r="O23" s="36"/>
      <c r="P23" s="36"/>
      <c r="Q23" s="36"/>
      <c r="R23" s="1"/>
      <c r="S23" s="1"/>
      <c r="T23" s="1"/>
      <c r="U23" s="1"/>
      <c r="V23" s="1"/>
      <c r="W23" s="21"/>
    </row>
    <row r="24" spans="1:23" ht="14.25">
      <c r="A24" s="4">
        <v>14</v>
      </c>
      <c r="B24" s="116">
        <v>170101170067</v>
      </c>
      <c r="C24" s="179">
        <v>47</v>
      </c>
      <c r="D24" s="10"/>
      <c r="E24" s="146">
        <v>44</v>
      </c>
      <c r="F24" s="33"/>
      <c r="G24" s="4"/>
      <c r="H24" s="54"/>
      <c r="I24" s="21"/>
      <c r="J24" s="21"/>
      <c r="K24" s="21"/>
      <c r="L24" s="21"/>
      <c r="M24" s="21"/>
      <c r="N24" s="55"/>
      <c r="O24" s="55"/>
      <c r="P24" s="55"/>
      <c r="Q24" s="55"/>
      <c r="R24" s="55"/>
      <c r="S24" s="21"/>
      <c r="T24" s="21"/>
      <c r="U24" s="21"/>
      <c r="V24" s="21"/>
      <c r="W24" s="21"/>
    </row>
    <row r="25" spans="1:23" ht="14.25">
      <c r="A25" s="4">
        <v>15</v>
      </c>
      <c r="B25" s="116">
        <v>170101170068</v>
      </c>
      <c r="C25" s="179">
        <v>37</v>
      </c>
      <c r="D25" s="15"/>
      <c r="E25" s="152">
        <v>37</v>
      </c>
      <c r="F25" s="34"/>
      <c r="G25" s="4"/>
      <c r="H25" s="1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170101170069</v>
      </c>
      <c r="C26" s="179">
        <v>43</v>
      </c>
      <c r="D26" s="10"/>
      <c r="E26" s="146">
        <v>42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16">
        <v>170101170071</v>
      </c>
      <c r="C27" s="179">
        <v>40</v>
      </c>
      <c r="D27" s="10"/>
      <c r="E27" s="146">
        <v>39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16">
        <v>170101170076</v>
      </c>
      <c r="C28" s="179">
        <v>40</v>
      </c>
      <c r="D28" s="10"/>
      <c r="E28" s="146">
        <v>39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16">
        <v>170101170081</v>
      </c>
      <c r="C29" s="179">
        <v>42</v>
      </c>
      <c r="D29" s="10"/>
      <c r="E29" s="146">
        <v>40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16">
        <v>170101170096</v>
      </c>
      <c r="C30" s="179">
        <v>40</v>
      </c>
      <c r="D30" s="10"/>
      <c r="E30" s="146">
        <v>39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16">
        <v>170101170100</v>
      </c>
      <c r="C31" s="179">
        <v>40</v>
      </c>
      <c r="D31" s="10"/>
      <c r="E31" s="146">
        <v>38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16">
        <v>170101170102</v>
      </c>
      <c r="C32" s="179">
        <v>40</v>
      </c>
      <c r="D32" s="10"/>
      <c r="E32" s="146">
        <v>38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</sheetData>
  <sheetProtection/>
  <mergeCells count="8">
    <mergeCell ref="I22:J22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W32"/>
  <sheetViews>
    <sheetView zoomScale="64" zoomScaleNormal="64" zoomScalePageLayoutView="0" workbookViewId="0" topLeftCell="A1">
      <selection activeCell="H16" sqref="H16:V16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237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53" t="s">
        <v>238</v>
      </c>
      <c r="B4" s="153"/>
      <c r="C4" s="153"/>
      <c r="D4" s="153"/>
      <c r="E4" s="153"/>
      <c r="F4" s="93"/>
      <c r="G4" s="41" t="s">
        <v>39</v>
      </c>
      <c r="H4" s="42"/>
      <c r="I4" s="38"/>
      <c r="J4" s="1"/>
      <c r="K4" s="46" t="s">
        <v>218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41" t="s">
        <v>239</v>
      </c>
      <c r="B5" s="142"/>
      <c r="C5" s="142"/>
      <c r="D5" s="142"/>
      <c r="E5" s="143"/>
      <c r="F5" s="93"/>
      <c r="G5" s="41" t="s">
        <v>32</v>
      </c>
      <c r="H5" s="63">
        <f>D12</f>
        <v>86.36363636363636</v>
      </c>
      <c r="I5" s="38"/>
      <c r="J5" s="1"/>
      <c r="K5" s="47" t="s">
        <v>220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95.45454545454545</v>
      </c>
      <c r="I6" s="38"/>
      <c r="J6" s="1"/>
      <c r="K6" s="48" t="s">
        <v>221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90.9090909090909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144" t="str">
        <f>IF(60&gt;=H7,"Not achieved","Achieved")</f>
        <v>Achieved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(0.6*50)</f>
        <v>30</v>
      </c>
      <c r="E10" s="9">
        <v>50</v>
      </c>
      <c r="F10" s="35">
        <f>0.6*50</f>
        <v>30</v>
      </c>
      <c r="G10" s="22"/>
      <c r="H10" s="12" t="s">
        <v>11</v>
      </c>
      <c r="I10" s="12" t="s">
        <v>13</v>
      </c>
      <c r="J10" s="145" t="s">
        <v>14</v>
      </c>
      <c r="K10" s="145" t="s">
        <v>15</v>
      </c>
      <c r="L10" s="145" t="s">
        <v>16</v>
      </c>
      <c r="M10" s="145" t="s">
        <v>17</v>
      </c>
      <c r="N10" s="145" t="s">
        <v>18</v>
      </c>
      <c r="O10" s="145" t="s">
        <v>19</v>
      </c>
      <c r="P10" s="145" t="s">
        <v>20</v>
      </c>
      <c r="Q10" s="145" t="s">
        <v>21</v>
      </c>
      <c r="R10" s="145" t="s">
        <v>26</v>
      </c>
      <c r="S10" s="145" t="s">
        <v>22</v>
      </c>
      <c r="T10" s="145" t="s">
        <v>23</v>
      </c>
      <c r="U10" s="145" t="s">
        <v>24</v>
      </c>
      <c r="V10" s="145" t="s">
        <v>25</v>
      </c>
      <c r="W10" s="21"/>
    </row>
    <row r="11" spans="1:23" ht="18">
      <c r="A11" s="4">
        <v>1</v>
      </c>
      <c r="B11" s="116">
        <v>170101170007</v>
      </c>
      <c r="C11" s="179">
        <v>40</v>
      </c>
      <c r="D11" s="10">
        <f>COUNTIF(C11:C32,"&gt;="&amp;D10)</f>
        <v>19</v>
      </c>
      <c r="E11" s="146">
        <v>41</v>
      </c>
      <c r="F11" s="31">
        <f>COUNTIF(E11:E32,"&gt;="&amp;F10)</f>
        <v>21</v>
      </c>
      <c r="G11" s="191" t="s">
        <v>6</v>
      </c>
      <c r="H11" s="41">
        <v>3</v>
      </c>
      <c r="I11" s="41"/>
      <c r="J11" s="42"/>
      <c r="K11" s="42"/>
      <c r="L11" s="42">
        <v>2</v>
      </c>
      <c r="M11" s="42">
        <v>1</v>
      </c>
      <c r="N11" s="42">
        <v>1</v>
      </c>
      <c r="O11" s="42"/>
      <c r="P11" s="42">
        <v>1</v>
      </c>
      <c r="Q11" s="42">
        <v>2</v>
      </c>
      <c r="R11" s="42"/>
      <c r="S11" s="42"/>
      <c r="T11" s="42">
        <v>3</v>
      </c>
      <c r="U11" s="42">
        <v>3</v>
      </c>
      <c r="V11" s="42">
        <v>1</v>
      </c>
      <c r="W11" s="148"/>
    </row>
    <row r="12" spans="1:23" ht="18">
      <c r="A12" s="4">
        <v>2</v>
      </c>
      <c r="B12" s="116">
        <v>170101170011</v>
      </c>
      <c r="C12" s="179">
        <v>15</v>
      </c>
      <c r="D12" s="63">
        <f>(D11/22)*100</f>
        <v>86.36363636363636</v>
      </c>
      <c r="E12" s="146">
        <v>40</v>
      </c>
      <c r="F12" s="149">
        <f>(F11/22)*100</f>
        <v>95.45454545454545</v>
      </c>
      <c r="G12" s="191" t="s">
        <v>7</v>
      </c>
      <c r="H12" s="155">
        <v>1</v>
      </c>
      <c r="I12" s="155"/>
      <c r="J12" s="42"/>
      <c r="K12" s="42"/>
      <c r="L12" s="42">
        <v>2</v>
      </c>
      <c r="M12" s="42">
        <v>2</v>
      </c>
      <c r="N12" s="42">
        <v>1</v>
      </c>
      <c r="O12" s="42"/>
      <c r="P12" s="42">
        <v>1</v>
      </c>
      <c r="Q12" s="42">
        <v>2</v>
      </c>
      <c r="R12" s="42"/>
      <c r="S12" s="42"/>
      <c r="T12" s="42"/>
      <c r="U12" s="42">
        <v>2</v>
      </c>
      <c r="V12" s="42">
        <v>1</v>
      </c>
      <c r="W12" s="150"/>
    </row>
    <row r="13" spans="1:23" ht="18">
      <c r="A13" s="4">
        <v>3</v>
      </c>
      <c r="B13" s="116">
        <v>170101170024</v>
      </c>
      <c r="C13" s="179">
        <v>31</v>
      </c>
      <c r="D13" s="10"/>
      <c r="E13" s="146">
        <v>38</v>
      </c>
      <c r="F13" s="32"/>
      <c r="G13" s="191" t="s">
        <v>9</v>
      </c>
      <c r="H13" s="155">
        <v>2</v>
      </c>
      <c r="I13" s="155"/>
      <c r="J13" s="42"/>
      <c r="K13" s="42"/>
      <c r="L13" s="42">
        <v>1</v>
      </c>
      <c r="M13" s="42">
        <v>2</v>
      </c>
      <c r="N13" s="42">
        <v>2</v>
      </c>
      <c r="O13" s="42"/>
      <c r="P13" s="42">
        <v>3</v>
      </c>
      <c r="Q13" s="42">
        <v>2</v>
      </c>
      <c r="R13" s="42"/>
      <c r="S13" s="42"/>
      <c r="T13" s="42">
        <v>2</v>
      </c>
      <c r="U13" s="42"/>
      <c r="V13" s="42">
        <v>1</v>
      </c>
      <c r="W13" s="148"/>
    </row>
    <row r="14" spans="1:23" ht="18">
      <c r="A14" s="4">
        <v>4</v>
      </c>
      <c r="B14" s="116">
        <v>170101170033</v>
      </c>
      <c r="C14" s="179">
        <v>40</v>
      </c>
      <c r="D14" s="10"/>
      <c r="E14" s="146">
        <v>40</v>
      </c>
      <c r="F14" s="32"/>
      <c r="G14" s="192" t="s">
        <v>214</v>
      </c>
      <c r="H14" s="155">
        <v>2</v>
      </c>
      <c r="I14" s="155"/>
      <c r="J14" s="42"/>
      <c r="K14" s="42"/>
      <c r="L14" s="42">
        <v>2</v>
      </c>
      <c r="M14" s="42">
        <v>1</v>
      </c>
      <c r="N14" s="42">
        <v>1</v>
      </c>
      <c r="O14" s="42"/>
      <c r="P14" s="42">
        <v>1</v>
      </c>
      <c r="Q14" s="42">
        <v>1</v>
      </c>
      <c r="R14" s="42"/>
      <c r="S14" s="42"/>
      <c r="T14" s="42">
        <v>1</v>
      </c>
      <c r="U14" s="42">
        <v>1</v>
      </c>
      <c r="V14" s="42">
        <v>1</v>
      </c>
      <c r="W14" s="21"/>
    </row>
    <row r="15" spans="1:23" ht="15">
      <c r="A15" s="4">
        <v>5</v>
      </c>
      <c r="B15" s="116">
        <v>170101170035</v>
      </c>
      <c r="C15" s="179">
        <v>41</v>
      </c>
      <c r="D15" s="10"/>
      <c r="E15" s="146">
        <v>46</v>
      </c>
      <c r="F15" s="32"/>
      <c r="G15" s="26" t="s">
        <v>45</v>
      </c>
      <c r="H15" s="20">
        <f>AVERAGE(H11:H13)</f>
        <v>2</v>
      </c>
      <c r="I15" s="20"/>
      <c r="J15" s="20"/>
      <c r="K15" s="20"/>
      <c r="L15" s="20">
        <f aca="true" t="shared" si="0" ref="I15:V15">AVERAGE(L11:L13)</f>
        <v>1.6666666666666667</v>
      </c>
      <c r="M15" s="20">
        <f t="shared" si="0"/>
        <v>1.6666666666666667</v>
      </c>
      <c r="N15" s="20">
        <f t="shared" si="0"/>
        <v>1.3333333333333333</v>
      </c>
      <c r="O15" s="20"/>
      <c r="P15" s="20">
        <f t="shared" si="0"/>
        <v>1.6666666666666667</v>
      </c>
      <c r="Q15" s="20">
        <f t="shared" si="0"/>
        <v>2</v>
      </c>
      <c r="R15" s="20"/>
      <c r="S15" s="20"/>
      <c r="T15" s="20">
        <f t="shared" si="0"/>
        <v>2.5</v>
      </c>
      <c r="U15" s="20">
        <f t="shared" si="0"/>
        <v>2.5</v>
      </c>
      <c r="V15" s="20">
        <f t="shared" si="0"/>
        <v>1</v>
      </c>
      <c r="W15" s="21"/>
    </row>
    <row r="16" spans="1:23" ht="15">
      <c r="A16" s="4">
        <v>6</v>
      </c>
      <c r="B16" s="116">
        <v>170101170040</v>
      </c>
      <c r="C16" s="179">
        <v>44</v>
      </c>
      <c r="D16" s="10"/>
      <c r="E16" s="146">
        <v>45</v>
      </c>
      <c r="F16" s="32"/>
      <c r="G16" s="51" t="s">
        <v>47</v>
      </c>
      <c r="H16" s="151">
        <f>($H7*H15)/100</f>
        <v>1.8181818181818181</v>
      </c>
      <c r="I16" s="151"/>
      <c r="J16" s="151"/>
      <c r="K16" s="151"/>
      <c r="L16" s="151">
        <f aca="true" t="shared" si="1" ref="I16:V16">($H7*L15)/100</f>
        <v>1.5151515151515154</v>
      </c>
      <c r="M16" s="151">
        <f t="shared" si="1"/>
        <v>1.5151515151515154</v>
      </c>
      <c r="N16" s="151">
        <f t="shared" si="1"/>
        <v>1.212121212121212</v>
      </c>
      <c r="O16" s="151"/>
      <c r="P16" s="151">
        <f t="shared" si="1"/>
        <v>1.5151515151515154</v>
      </c>
      <c r="Q16" s="151">
        <f t="shared" si="1"/>
        <v>1.8181818181818181</v>
      </c>
      <c r="R16" s="151"/>
      <c r="S16" s="151"/>
      <c r="T16" s="151">
        <f t="shared" si="1"/>
        <v>2.2727272727272725</v>
      </c>
      <c r="U16" s="151">
        <f t="shared" si="1"/>
        <v>2.2727272727272725</v>
      </c>
      <c r="V16" s="151">
        <f t="shared" si="1"/>
        <v>0.9090909090909091</v>
      </c>
      <c r="W16" s="1"/>
    </row>
    <row r="17" spans="1:23" ht="14.25">
      <c r="A17" s="4">
        <v>7</v>
      </c>
      <c r="B17" s="116">
        <v>170101170046</v>
      </c>
      <c r="C17" s="179">
        <v>38</v>
      </c>
      <c r="D17" s="10"/>
      <c r="E17" s="146">
        <v>40</v>
      </c>
      <c r="F17" s="10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1"/>
    </row>
    <row r="18" spans="1:23" ht="14.25">
      <c r="A18" s="4">
        <v>8</v>
      </c>
      <c r="B18" s="116">
        <v>170101170050</v>
      </c>
      <c r="C18" s="179">
        <v>35</v>
      </c>
      <c r="D18" s="10"/>
      <c r="E18" s="146">
        <v>37</v>
      </c>
      <c r="F18" s="33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170101170055</v>
      </c>
      <c r="C19" s="179">
        <v>46</v>
      </c>
      <c r="D19" s="10"/>
      <c r="E19" s="146">
        <v>47</v>
      </c>
      <c r="F19" s="33"/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16"/>
      <c r="R19" s="16"/>
      <c r="S19" s="16"/>
      <c r="T19" s="16"/>
      <c r="U19" s="16"/>
      <c r="V19" s="16"/>
      <c r="W19" s="16"/>
    </row>
    <row r="20" spans="1:23" ht="14.25">
      <c r="A20" s="4">
        <v>10</v>
      </c>
      <c r="B20" s="116">
        <v>170101170056</v>
      </c>
      <c r="C20" s="179">
        <v>41</v>
      </c>
      <c r="D20" s="10"/>
      <c r="E20" s="146">
        <v>40</v>
      </c>
      <c r="F20" s="33"/>
      <c r="G20" s="8"/>
      <c r="H20" s="21"/>
      <c r="I20" s="21"/>
      <c r="J20" s="21"/>
      <c r="K20" s="2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170101170057</v>
      </c>
      <c r="C21" s="179">
        <v>48</v>
      </c>
      <c r="D21" s="10"/>
      <c r="E21" s="146">
        <v>48</v>
      </c>
      <c r="F21" s="33"/>
      <c r="G21" s="8"/>
      <c r="H21" s="21"/>
      <c r="I21" s="62"/>
      <c r="J21" s="55"/>
      <c r="K21" s="55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170101170063</v>
      </c>
      <c r="C22" s="179">
        <v>45</v>
      </c>
      <c r="D22" s="10"/>
      <c r="E22" s="146">
        <v>47</v>
      </c>
      <c r="F22" s="33"/>
      <c r="G22" s="4"/>
      <c r="H22" s="106"/>
      <c r="I22" s="121"/>
      <c r="J22" s="121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170101170066</v>
      </c>
      <c r="C23" s="179">
        <v>38</v>
      </c>
      <c r="D23" s="10"/>
      <c r="E23" s="146">
        <v>41</v>
      </c>
      <c r="F23" s="33"/>
      <c r="G23" s="4"/>
      <c r="H23" s="57"/>
      <c r="I23" s="70"/>
      <c r="J23" s="70"/>
      <c r="K23" s="1"/>
      <c r="L23" s="1"/>
      <c r="M23" s="36"/>
      <c r="N23" s="36"/>
      <c r="O23" s="36"/>
      <c r="P23" s="36"/>
      <c r="Q23" s="36"/>
      <c r="R23" s="1"/>
      <c r="S23" s="1"/>
      <c r="T23" s="1"/>
      <c r="U23" s="1"/>
      <c r="V23" s="1"/>
      <c r="W23" s="21"/>
    </row>
    <row r="24" spans="1:23" ht="14.25">
      <c r="A24" s="4">
        <v>14</v>
      </c>
      <c r="B24" s="116">
        <v>170101170067</v>
      </c>
      <c r="C24" s="179">
        <v>48</v>
      </c>
      <c r="D24" s="10"/>
      <c r="E24" s="146">
        <v>46.5</v>
      </c>
      <c r="F24" s="33"/>
      <c r="G24" s="4"/>
      <c r="H24" s="54"/>
      <c r="I24" s="21"/>
      <c r="J24" s="21"/>
      <c r="K24" s="21"/>
      <c r="L24" s="21"/>
      <c r="M24" s="21"/>
      <c r="N24" s="55"/>
      <c r="O24" s="55"/>
      <c r="P24" s="55"/>
      <c r="Q24" s="55"/>
      <c r="R24" s="55"/>
      <c r="S24" s="21"/>
      <c r="T24" s="21"/>
      <c r="U24" s="21"/>
      <c r="V24" s="21"/>
      <c r="W24" s="21"/>
    </row>
    <row r="25" spans="1:23" ht="14.25">
      <c r="A25" s="4">
        <v>15</v>
      </c>
      <c r="B25" s="116">
        <v>170101170068</v>
      </c>
      <c r="C25" s="179">
        <v>18</v>
      </c>
      <c r="D25" s="15"/>
      <c r="E25" s="152">
        <v>18</v>
      </c>
      <c r="F25" s="34"/>
      <c r="G25" s="4"/>
      <c r="H25" s="1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170101170069</v>
      </c>
      <c r="C26" s="179">
        <v>47</v>
      </c>
      <c r="D26" s="10"/>
      <c r="E26" s="146">
        <v>46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4">
        <v>17</v>
      </c>
      <c r="B27" s="116">
        <v>170101170071</v>
      </c>
      <c r="C27" s="179">
        <v>34</v>
      </c>
      <c r="D27" s="10"/>
      <c r="E27" s="146">
        <v>42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4">
        <v>18</v>
      </c>
      <c r="B28" s="116">
        <v>170101170076</v>
      </c>
      <c r="C28" s="179">
        <v>38</v>
      </c>
      <c r="D28" s="10"/>
      <c r="E28" s="146">
        <v>40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4">
        <v>19</v>
      </c>
      <c r="B29" s="116">
        <v>170101170081</v>
      </c>
      <c r="C29" s="179">
        <v>43</v>
      </c>
      <c r="D29" s="10"/>
      <c r="E29" s="146">
        <v>46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  <row r="30" spans="1:23" ht="15">
      <c r="A30" s="4">
        <v>20</v>
      </c>
      <c r="B30" s="116">
        <v>170101170096</v>
      </c>
      <c r="C30" s="179">
        <v>28</v>
      </c>
      <c r="D30" s="10"/>
      <c r="E30" s="146">
        <v>35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</row>
    <row r="31" spans="1:23" ht="15">
      <c r="A31" s="4">
        <v>21</v>
      </c>
      <c r="B31" s="116">
        <v>170101170100</v>
      </c>
      <c r="C31" s="179">
        <v>33</v>
      </c>
      <c r="D31" s="10"/>
      <c r="E31" s="146">
        <v>40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</row>
    <row r="32" spans="1:23" ht="15">
      <c r="A32" s="4">
        <v>22</v>
      </c>
      <c r="B32" s="116">
        <v>170101170102</v>
      </c>
      <c r="C32" s="179">
        <v>31</v>
      </c>
      <c r="D32" s="10"/>
      <c r="E32" s="146">
        <v>38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</row>
  </sheetData>
  <sheetProtection/>
  <mergeCells count="8">
    <mergeCell ref="I22:J22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zoomScale="64" zoomScaleNormal="64" zoomScalePageLayoutView="0" workbookViewId="0" topLeftCell="D7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2" t="s">
        <v>0</v>
      </c>
      <c r="B2" s="122"/>
      <c r="C2" s="122"/>
      <c r="D2" s="122"/>
      <c r="E2" s="122"/>
      <c r="F2" s="29"/>
      <c r="G2" s="41" t="s">
        <v>38</v>
      </c>
      <c r="H2" s="42"/>
      <c r="I2" s="38"/>
    </row>
    <row r="3" spans="1:23" ht="43.5" customHeight="1">
      <c r="A3" s="123" t="s">
        <v>86</v>
      </c>
      <c r="B3" s="122"/>
      <c r="C3" s="122"/>
      <c r="D3" s="122"/>
      <c r="E3" s="122"/>
      <c r="F3" s="29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27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87</v>
      </c>
      <c r="B4" s="122"/>
      <c r="C4" s="122"/>
      <c r="D4" s="122"/>
      <c r="E4" s="122"/>
      <c r="F4" s="29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88</v>
      </c>
      <c r="B5" s="125"/>
      <c r="C5" s="125"/>
      <c r="D5" s="125"/>
      <c r="E5" s="126"/>
      <c r="F5" s="29"/>
      <c r="G5" s="41" t="s">
        <v>32</v>
      </c>
      <c r="H5" s="63">
        <f>50/72*100</f>
        <v>69.44444444444444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2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65/72*100</f>
        <v>90.27777777777779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0" t="s">
        <v>46</v>
      </c>
      <c r="H7" s="52">
        <f>AVERAGE(H5:H6)</f>
        <v>79.86111111111111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72" t="s">
        <v>41</v>
      </c>
      <c r="H8" s="73" t="s">
        <v>56</v>
      </c>
      <c r="I8" s="38"/>
    </row>
    <row r="9" spans="2:23" ht="24.75" customHeight="1">
      <c r="B9" s="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25</v>
      </c>
      <c r="D11" s="10">
        <f>COUNTIF(C11:C82,"&gt;="&amp;D10)</f>
        <v>50</v>
      </c>
      <c r="E11" s="10">
        <v>34</v>
      </c>
      <c r="F11" s="31">
        <f>COUNTIF(E11:E82,"&gt;="&amp;F10)</f>
        <v>65</v>
      </c>
      <c r="G11" s="25" t="s">
        <v>6</v>
      </c>
      <c r="H11" s="86">
        <v>1</v>
      </c>
      <c r="I11" s="86">
        <v>3</v>
      </c>
      <c r="J11" s="87">
        <v>3</v>
      </c>
      <c r="K11" s="87">
        <v>1</v>
      </c>
      <c r="L11" s="87"/>
      <c r="M11" s="87"/>
      <c r="N11" s="87"/>
      <c r="O11" s="87"/>
      <c r="P11" s="87"/>
      <c r="Q11" s="87">
        <v>1</v>
      </c>
      <c r="R11" s="87"/>
      <c r="S11" s="87"/>
      <c r="T11" s="87">
        <v>2</v>
      </c>
      <c r="U11" s="87">
        <v>1</v>
      </c>
      <c r="V11" s="87">
        <v>2</v>
      </c>
      <c r="W11" s="21"/>
    </row>
    <row r="12" spans="1:23" ht="24.75" customHeight="1">
      <c r="A12" s="4">
        <v>2</v>
      </c>
      <c r="B12" s="14">
        <v>170101170011</v>
      </c>
      <c r="C12" s="10">
        <v>2</v>
      </c>
      <c r="D12" s="63">
        <f>(50/72)*100</f>
        <v>69.44444444444444</v>
      </c>
      <c r="E12" s="10">
        <v>12</v>
      </c>
      <c r="F12" s="64">
        <f>(65/72)*100</f>
        <v>90.27777777777779</v>
      </c>
      <c r="G12" s="25" t="s">
        <v>7</v>
      </c>
      <c r="H12" s="85">
        <v>1</v>
      </c>
      <c r="I12" s="85">
        <v>1</v>
      </c>
      <c r="J12" s="88">
        <v>1</v>
      </c>
      <c r="K12" s="88"/>
      <c r="L12" s="88"/>
      <c r="M12" s="88"/>
      <c r="N12" s="88"/>
      <c r="O12" s="88"/>
      <c r="P12" s="88"/>
      <c r="Q12" s="88"/>
      <c r="R12" s="88"/>
      <c r="S12" s="88"/>
      <c r="T12" s="88">
        <v>2</v>
      </c>
      <c r="U12" s="88">
        <v>1</v>
      </c>
      <c r="V12" s="88">
        <v>2</v>
      </c>
      <c r="W12" s="21"/>
    </row>
    <row r="13" spans="1:23" ht="24.75" customHeight="1">
      <c r="A13" s="4">
        <v>3</v>
      </c>
      <c r="B13" s="14">
        <v>170101170013</v>
      </c>
      <c r="C13" s="10">
        <v>29</v>
      </c>
      <c r="D13" s="10"/>
      <c r="E13" s="10">
        <v>36</v>
      </c>
      <c r="F13" s="32"/>
      <c r="G13" s="25" t="s">
        <v>9</v>
      </c>
      <c r="H13" s="85">
        <v>2</v>
      </c>
      <c r="I13" s="85">
        <v>3</v>
      </c>
      <c r="J13" s="88"/>
      <c r="K13" s="88">
        <v>1</v>
      </c>
      <c r="L13" s="88"/>
      <c r="M13" s="88"/>
      <c r="N13" s="88"/>
      <c r="O13" s="88"/>
      <c r="P13" s="88"/>
      <c r="Q13" s="88">
        <v>1</v>
      </c>
      <c r="R13" s="88"/>
      <c r="S13" s="88"/>
      <c r="T13" s="88">
        <v>2</v>
      </c>
      <c r="U13" s="88">
        <v>2</v>
      </c>
      <c r="V13" s="88">
        <v>2</v>
      </c>
      <c r="W13" s="21"/>
    </row>
    <row r="14" spans="1:23" ht="35.25" customHeight="1">
      <c r="A14" s="4">
        <v>4</v>
      </c>
      <c r="B14" s="14">
        <v>170101170014</v>
      </c>
      <c r="C14" s="10">
        <v>37</v>
      </c>
      <c r="D14" s="10"/>
      <c r="E14" s="10">
        <v>48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2.3333333333333335</v>
      </c>
      <c r="J14" s="20">
        <f t="shared" si="0"/>
        <v>2</v>
      </c>
      <c r="K14" s="20">
        <f t="shared" si="0"/>
        <v>1</v>
      </c>
      <c r="L14" s="20"/>
      <c r="M14" s="20"/>
      <c r="N14" s="20"/>
      <c r="O14" s="20"/>
      <c r="P14" s="20"/>
      <c r="Q14" s="20">
        <f t="shared" si="0"/>
        <v>1</v>
      </c>
      <c r="R14" s="20"/>
      <c r="S14" s="20"/>
      <c r="T14" s="20">
        <f t="shared" si="0"/>
        <v>2</v>
      </c>
      <c r="U14" s="20">
        <f t="shared" si="0"/>
        <v>1.3333333333333333</v>
      </c>
      <c r="V14" s="20">
        <f t="shared" si="0"/>
        <v>2</v>
      </c>
      <c r="W14" s="21"/>
    </row>
    <row r="15" spans="1:23" ht="37.5" customHeight="1">
      <c r="A15" s="4">
        <v>5</v>
      </c>
      <c r="B15" s="14">
        <v>170101170015</v>
      </c>
      <c r="C15" s="10">
        <v>40</v>
      </c>
      <c r="D15" s="10"/>
      <c r="E15" s="10">
        <v>50</v>
      </c>
      <c r="F15" s="32"/>
      <c r="G15" s="51" t="s">
        <v>47</v>
      </c>
      <c r="H15" s="69">
        <f>(79.86*H14)/100</f>
        <v>1.0648</v>
      </c>
      <c r="I15" s="69">
        <f aca="true" t="shared" si="1" ref="I15:V15">(79.86*I14)/100</f>
        <v>1.8634</v>
      </c>
      <c r="J15" s="69">
        <f t="shared" si="1"/>
        <v>1.5972</v>
      </c>
      <c r="K15" s="69">
        <f t="shared" si="1"/>
        <v>0.7986</v>
      </c>
      <c r="L15" s="69"/>
      <c r="M15" s="69"/>
      <c r="N15" s="69"/>
      <c r="O15" s="69"/>
      <c r="P15" s="69"/>
      <c r="Q15" s="69">
        <f t="shared" si="1"/>
        <v>0.7986</v>
      </c>
      <c r="R15" s="69"/>
      <c r="S15" s="69"/>
      <c r="T15" s="69">
        <f t="shared" si="1"/>
        <v>1.5972</v>
      </c>
      <c r="U15" s="69">
        <f t="shared" si="1"/>
        <v>1.0648</v>
      </c>
      <c r="V15" s="69">
        <f t="shared" si="1"/>
        <v>1.5972</v>
      </c>
      <c r="W15" s="21"/>
    </row>
    <row r="16" spans="1:22" ht="24.75" customHeight="1">
      <c r="A16" s="4">
        <v>6</v>
      </c>
      <c r="B16" s="14">
        <v>170101170016</v>
      </c>
      <c r="C16" s="10">
        <v>26</v>
      </c>
      <c r="D16" s="10"/>
      <c r="E16" s="10">
        <v>34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38</v>
      </c>
      <c r="D17" s="10"/>
      <c r="E17" s="10">
        <v>45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37</v>
      </c>
      <c r="D18" s="10"/>
      <c r="E18" s="10">
        <v>45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19</v>
      </c>
      <c r="D19" s="10"/>
      <c r="E19" s="10">
        <v>25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35</v>
      </c>
      <c r="D20" s="10"/>
      <c r="E20" s="10">
        <v>44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28</v>
      </c>
      <c r="D21" s="10"/>
      <c r="E21" s="10">
        <v>36</v>
      </c>
      <c r="F21" s="33"/>
      <c r="H21" s="71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45</v>
      </c>
      <c r="D22" s="10"/>
      <c r="E22" s="10">
        <v>50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26</v>
      </c>
      <c r="D23" s="10"/>
      <c r="E23" s="10">
        <v>32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26</v>
      </c>
      <c r="D24" s="10"/>
      <c r="E24" s="10">
        <v>36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35</v>
      </c>
      <c r="D25" s="15"/>
      <c r="E25" s="15">
        <v>42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38</v>
      </c>
      <c r="D26" s="10"/>
      <c r="E26" s="10">
        <v>45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37</v>
      </c>
      <c r="D27" s="10"/>
      <c r="E27" s="10">
        <v>43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20</v>
      </c>
      <c r="D28" s="10"/>
      <c r="E28" s="10">
        <v>29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24</v>
      </c>
      <c r="D29" s="10"/>
      <c r="E29" s="10">
        <v>32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32</v>
      </c>
      <c r="D30" s="10"/>
      <c r="E30" s="10">
        <v>39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26</v>
      </c>
      <c r="D31" s="10"/>
      <c r="E31" s="10">
        <v>31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31</v>
      </c>
      <c r="D32" s="10"/>
      <c r="E32" s="10">
        <v>38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36</v>
      </c>
      <c r="D33" s="10"/>
      <c r="E33" s="10">
        <v>44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43</v>
      </c>
      <c r="D34" s="10"/>
      <c r="E34" s="10">
        <v>50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170101170042</v>
      </c>
      <c r="C35" s="10">
        <v>15</v>
      </c>
      <c r="D35" s="10"/>
      <c r="E35" s="10">
        <v>22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170101170046</v>
      </c>
      <c r="C36" s="10">
        <v>24</v>
      </c>
      <c r="D36" s="10"/>
      <c r="E36" s="10">
        <v>31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170101170047</v>
      </c>
      <c r="C37" s="10">
        <v>31</v>
      </c>
      <c r="D37" s="10"/>
      <c r="E37" s="10">
        <v>36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170101170048</v>
      </c>
      <c r="C38" s="10">
        <v>34</v>
      </c>
      <c r="D38" s="10"/>
      <c r="E38" s="10">
        <v>40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170101170049</v>
      </c>
      <c r="C39" s="10">
        <v>32</v>
      </c>
      <c r="D39" s="10"/>
      <c r="E39" s="10">
        <v>40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170101170050</v>
      </c>
      <c r="C40" s="10">
        <v>28</v>
      </c>
      <c r="D40" s="10"/>
      <c r="E40" s="10">
        <v>35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170101170051</v>
      </c>
      <c r="C41" s="10">
        <v>29</v>
      </c>
      <c r="D41" s="10"/>
      <c r="E41" s="10">
        <v>35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170101170054</v>
      </c>
      <c r="C42" s="10">
        <v>19</v>
      </c>
      <c r="D42" s="10"/>
      <c r="E42" s="10">
        <v>13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170101170055</v>
      </c>
      <c r="C43" s="10">
        <v>39</v>
      </c>
      <c r="D43" s="10"/>
      <c r="E43" s="10">
        <v>47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170101170056</v>
      </c>
      <c r="C44" s="10">
        <v>31</v>
      </c>
      <c r="D44" s="10"/>
      <c r="E44" s="10">
        <v>39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170101170057</v>
      </c>
      <c r="C45" s="10">
        <v>38</v>
      </c>
      <c r="D45" s="10"/>
      <c r="E45" s="10">
        <v>46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170101170058</v>
      </c>
      <c r="C46" s="10">
        <v>36</v>
      </c>
      <c r="D46" s="10"/>
      <c r="E46" s="10">
        <v>44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170101170060</v>
      </c>
      <c r="C47" s="10">
        <v>20</v>
      </c>
      <c r="D47" s="10"/>
      <c r="E47" s="10">
        <v>27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170101170061</v>
      </c>
      <c r="C48" s="10">
        <v>13</v>
      </c>
      <c r="D48" s="10"/>
      <c r="E48" s="10">
        <v>29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170101170063</v>
      </c>
      <c r="C49" s="10">
        <v>38</v>
      </c>
      <c r="D49" s="10"/>
      <c r="E49" s="10">
        <v>47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170101170064</v>
      </c>
      <c r="C50" s="10">
        <v>33</v>
      </c>
      <c r="D50" s="10"/>
      <c r="E50" s="10">
        <v>42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170101170066</v>
      </c>
      <c r="C51" s="10">
        <v>30</v>
      </c>
      <c r="D51" s="10"/>
      <c r="E51" s="10">
        <v>42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170101170067</v>
      </c>
      <c r="C52" s="15">
        <v>36</v>
      </c>
      <c r="D52" s="15"/>
      <c r="E52" s="15">
        <v>43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170101170068</v>
      </c>
      <c r="C53" s="15">
        <v>39</v>
      </c>
      <c r="D53" s="15"/>
      <c r="E53" s="15">
        <v>49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170101170069</v>
      </c>
      <c r="C54" s="10">
        <v>41</v>
      </c>
      <c r="D54" s="10"/>
      <c r="E54" s="10">
        <v>50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170101170071</v>
      </c>
      <c r="C55" s="10">
        <v>38</v>
      </c>
      <c r="D55" s="10"/>
      <c r="E55" s="10">
        <v>48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170101170072</v>
      </c>
      <c r="C56" s="10">
        <v>28</v>
      </c>
      <c r="D56" s="10"/>
      <c r="E56" s="10">
        <v>40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170101170073</v>
      </c>
      <c r="C57" s="10">
        <v>42</v>
      </c>
      <c r="D57" s="10"/>
      <c r="E57" s="10">
        <v>50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170101170074</v>
      </c>
      <c r="C58" s="10">
        <v>37</v>
      </c>
      <c r="D58" s="10"/>
      <c r="E58" s="10">
        <v>47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170101170076</v>
      </c>
      <c r="C59" s="10">
        <v>41</v>
      </c>
      <c r="D59" s="10"/>
      <c r="E59" s="10">
        <v>50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170101170077</v>
      </c>
      <c r="C60" s="10">
        <v>12</v>
      </c>
      <c r="D60" s="10"/>
      <c r="E60" s="10">
        <v>18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170101170080</v>
      </c>
      <c r="C61" s="10">
        <v>42</v>
      </c>
      <c r="D61" s="10"/>
      <c r="E61" s="10">
        <v>50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170101170081</v>
      </c>
      <c r="C62" s="10">
        <v>35</v>
      </c>
      <c r="D62" s="10"/>
      <c r="E62" s="10">
        <v>47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170101170082</v>
      </c>
      <c r="C63" s="10">
        <v>35</v>
      </c>
      <c r="D63" s="10"/>
      <c r="E63" s="10">
        <v>47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170101170083</v>
      </c>
      <c r="C64" s="10">
        <v>27</v>
      </c>
      <c r="D64" s="10"/>
      <c r="E64" s="10">
        <v>39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170101170084</v>
      </c>
      <c r="C65" s="10">
        <v>40</v>
      </c>
      <c r="D65" s="10"/>
      <c r="E65" s="10">
        <v>50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170101170085</v>
      </c>
      <c r="C66" s="10">
        <v>30</v>
      </c>
      <c r="D66" s="10"/>
      <c r="E66" s="10">
        <v>41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170101170088</v>
      </c>
      <c r="C67" s="10">
        <v>28</v>
      </c>
      <c r="D67" s="10"/>
      <c r="E67" s="10">
        <v>41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170101170089</v>
      </c>
      <c r="C68" s="10">
        <v>27</v>
      </c>
      <c r="D68" s="10"/>
      <c r="E68" s="10">
        <v>38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170101170090</v>
      </c>
      <c r="C69" s="10">
        <v>32</v>
      </c>
      <c r="D69" s="10"/>
      <c r="E69" s="10">
        <v>43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170101170091</v>
      </c>
      <c r="C70" s="10">
        <v>30</v>
      </c>
      <c r="D70" s="10"/>
      <c r="E70" s="10">
        <v>42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170101170092</v>
      </c>
      <c r="C71" s="10">
        <v>30</v>
      </c>
      <c r="D71" s="10"/>
      <c r="E71" s="10">
        <v>44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170101170094</v>
      </c>
      <c r="C72" s="10">
        <v>33</v>
      </c>
      <c r="D72" s="10"/>
      <c r="E72" s="10">
        <v>44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170101170096</v>
      </c>
      <c r="C73" s="10">
        <v>31</v>
      </c>
      <c r="D73" s="10"/>
      <c r="E73" s="10">
        <v>42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170101170098</v>
      </c>
      <c r="C74" s="10">
        <v>27</v>
      </c>
      <c r="D74" s="10"/>
      <c r="E74" s="10">
        <v>39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170101170099</v>
      </c>
      <c r="C75" s="10">
        <v>40</v>
      </c>
      <c r="D75" s="10"/>
      <c r="E75" s="10">
        <v>50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170101170100</v>
      </c>
      <c r="C76" s="10">
        <v>21</v>
      </c>
      <c r="D76" s="10"/>
      <c r="E76" s="10">
        <v>32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170101170101</v>
      </c>
      <c r="C77" s="10">
        <v>40</v>
      </c>
      <c r="D77" s="10"/>
      <c r="E77" s="10">
        <v>50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170101170102</v>
      </c>
      <c r="C78" s="10">
        <v>20</v>
      </c>
      <c r="D78" s="10"/>
      <c r="E78" s="10">
        <v>31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170101170103</v>
      </c>
      <c r="C79" s="10">
        <v>10</v>
      </c>
      <c r="D79" s="10"/>
      <c r="E79" s="10">
        <v>23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170101170104</v>
      </c>
      <c r="C80" s="15">
        <v>16</v>
      </c>
      <c r="D80" s="15"/>
      <c r="E80" s="15">
        <v>36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170101170105</v>
      </c>
      <c r="C81" s="15">
        <v>39</v>
      </c>
      <c r="D81" s="15"/>
      <c r="E81" s="15">
        <v>49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170101170108</v>
      </c>
      <c r="C82" s="10">
        <v>36</v>
      </c>
      <c r="D82" s="10"/>
      <c r="E82" s="10">
        <v>47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X104"/>
  <sheetViews>
    <sheetView zoomScale="46" zoomScaleNormal="46" zoomScalePageLayoutView="0" workbookViewId="0" topLeftCell="A1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240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241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07" t="s">
        <v>30</v>
      </c>
      <c r="B5" s="107"/>
      <c r="C5" s="107"/>
      <c r="D5" s="107"/>
      <c r="E5" s="107"/>
      <c r="F5" s="93"/>
      <c r="G5" s="41" t="s">
        <v>32</v>
      </c>
      <c r="H5" s="63">
        <f>14/14*100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1.2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14/14*100</f>
        <v>100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93">
        <v>170101170023</v>
      </c>
      <c r="C11" s="10">
        <v>45.55555555555556</v>
      </c>
      <c r="D11" s="10">
        <f>COUNTIF(C11:C24,"&gt;="&amp;D10)</f>
        <v>14</v>
      </c>
      <c r="E11" s="10">
        <v>37.27272727272727</v>
      </c>
      <c r="F11" s="31">
        <f>COUNTIF(E11:E24,"&gt;="&amp;F10)</f>
        <v>14</v>
      </c>
      <c r="G11" s="25" t="s">
        <v>6</v>
      </c>
      <c r="H11" s="50"/>
      <c r="I11" s="109">
        <v>1</v>
      </c>
      <c r="J11" s="101">
        <v>1</v>
      </c>
      <c r="L11" s="101"/>
      <c r="M11" s="101">
        <v>2</v>
      </c>
      <c r="N11" s="101"/>
      <c r="O11" s="101">
        <v>1</v>
      </c>
      <c r="P11" s="101"/>
      <c r="Q11" s="101">
        <v>1</v>
      </c>
      <c r="R11" s="101"/>
      <c r="S11" s="101"/>
      <c r="T11" s="101"/>
      <c r="U11" s="101"/>
      <c r="V11" s="101">
        <v>2</v>
      </c>
      <c r="W11" s="21"/>
    </row>
    <row r="12" spans="1:23" ht="24.75" customHeight="1">
      <c r="A12" s="4">
        <v>2</v>
      </c>
      <c r="B12" s="193">
        <v>170101170030</v>
      </c>
      <c r="C12" s="10">
        <v>44.44444444444444</v>
      </c>
      <c r="D12" s="63">
        <f>(14/14)*100</f>
        <v>100</v>
      </c>
      <c r="E12" s="10">
        <v>37.27272727272727</v>
      </c>
      <c r="F12" s="64">
        <f>(14/14)*100</f>
        <v>100</v>
      </c>
      <c r="G12" s="25" t="s">
        <v>7</v>
      </c>
      <c r="H12" s="20">
        <v>1</v>
      </c>
      <c r="I12" s="110">
        <v>2</v>
      </c>
      <c r="J12" s="103"/>
      <c r="K12" s="101"/>
      <c r="L12" s="103">
        <v>1</v>
      </c>
      <c r="M12" s="103">
        <v>2</v>
      </c>
      <c r="N12" s="103"/>
      <c r="O12" s="103"/>
      <c r="P12" s="103">
        <v>1</v>
      </c>
      <c r="Q12" s="103"/>
      <c r="R12" s="103">
        <v>1</v>
      </c>
      <c r="S12" s="103">
        <v>1</v>
      </c>
      <c r="T12" s="103">
        <v>1</v>
      </c>
      <c r="U12" s="103"/>
      <c r="V12" s="103">
        <v>3</v>
      </c>
      <c r="W12" s="21"/>
    </row>
    <row r="13" spans="1:23" ht="24.75" customHeight="1">
      <c r="A13" s="4">
        <v>3</v>
      </c>
      <c r="B13" s="193">
        <v>170101170047</v>
      </c>
      <c r="C13" s="10">
        <v>44.44444444444444</v>
      </c>
      <c r="D13" s="10"/>
      <c r="E13" s="10">
        <v>38.18181818181818</v>
      </c>
      <c r="F13" s="32"/>
      <c r="G13" s="25" t="s">
        <v>9</v>
      </c>
      <c r="H13" s="20"/>
      <c r="I13" s="110">
        <v>1</v>
      </c>
      <c r="J13" s="103">
        <v>3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>
        <v>1</v>
      </c>
      <c r="U13" s="103"/>
      <c r="V13" s="103"/>
      <c r="W13" s="21"/>
    </row>
    <row r="14" spans="1:23" ht="35.25" customHeight="1">
      <c r="A14" s="4">
        <v>4</v>
      </c>
      <c r="B14" s="193">
        <v>170101170051</v>
      </c>
      <c r="C14" s="10">
        <v>44.44444444444444</v>
      </c>
      <c r="D14" s="10"/>
      <c r="E14" s="10">
        <v>39.09090909090909</v>
      </c>
      <c r="F14" s="32"/>
      <c r="G14" s="26" t="s">
        <v>45</v>
      </c>
      <c r="H14" s="20">
        <f>AVERAGE(H11:H13)</f>
        <v>1</v>
      </c>
      <c r="I14" s="20">
        <f aca="true" t="shared" si="0" ref="I14:V14">AVERAGE(I11:I13)</f>
        <v>1.3333333333333333</v>
      </c>
      <c r="J14" s="20">
        <f t="shared" si="0"/>
        <v>2</v>
      </c>
      <c r="K14" s="20"/>
      <c r="L14" s="20">
        <f t="shared" si="0"/>
        <v>1</v>
      </c>
      <c r="M14" s="20">
        <f t="shared" si="0"/>
        <v>2</v>
      </c>
      <c r="N14" s="20"/>
      <c r="O14" s="20">
        <f t="shared" si="0"/>
        <v>1</v>
      </c>
      <c r="P14" s="20">
        <f t="shared" si="0"/>
        <v>1</v>
      </c>
      <c r="Q14" s="20">
        <f t="shared" si="0"/>
        <v>1</v>
      </c>
      <c r="R14" s="20">
        <f t="shared" si="0"/>
        <v>1</v>
      </c>
      <c r="S14" s="20">
        <f t="shared" si="0"/>
        <v>1</v>
      </c>
      <c r="T14" s="20">
        <f t="shared" si="0"/>
        <v>1</v>
      </c>
      <c r="U14" s="20"/>
      <c r="V14" s="20">
        <f t="shared" si="0"/>
        <v>2.5</v>
      </c>
      <c r="W14" s="21"/>
    </row>
    <row r="15" spans="1:23" ht="37.5" customHeight="1">
      <c r="A15" s="4">
        <v>5</v>
      </c>
      <c r="B15" s="193">
        <v>170101170058</v>
      </c>
      <c r="C15" s="10">
        <v>45.55555555555556</v>
      </c>
      <c r="D15" s="10"/>
      <c r="E15" s="10">
        <v>38.18181818181818</v>
      </c>
      <c r="F15" s="32"/>
      <c r="G15" s="51" t="s">
        <v>47</v>
      </c>
      <c r="H15" s="69">
        <f>(100*H14)/100</f>
        <v>1</v>
      </c>
      <c r="I15" s="69">
        <f aca="true" t="shared" si="1" ref="I15:V15">(100*I14)/100</f>
        <v>1.333333333333333</v>
      </c>
      <c r="J15" s="69">
        <f t="shared" si="1"/>
        <v>2</v>
      </c>
      <c r="K15" s="69"/>
      <c r="L15" s="69">
        <f t="shared" si="1"/>
        <v>1</v>
      </c>
      <c r="M15" s="69">
        <f t="shared" si="1"/>
        <v>2</v>
      </c>
      <c r="N15" s="69"/>
      <c r="O15" s="69">
        <f t="shared" si="1"/>
        <v>1</v>
      </c>
      <c r="P15" s="69">
        <f t="shared" si="1"/>
        <v>1</v>
      </c>
      <c r="Q15" s="69">
        <f t="shared" si="1"/>
        <v>1</v>
      </c>
      <c r="R15" s="69">
        <f t="shared" si="1"/>
        <v>1</v>
      </c>
      <c r="S15" s="69">
        <f t="shared" si="1"/>
        <v>1</v>
      </c>
      <c r="T15" s="69">
        <f t="shared" si="1"/>
        <v>1</v>
      </c>
      <c r="U15" s="69"/>
      <c r="V15" s="69">
        <f t="shared" si="1"/>
        <v>2.5</v>
      </c>
      <c r="W15" s="21"/>
    </row>
    <row r="16" spans="1:22" ht="24.75" customHeight="1">
      <c r="A16" s="4">
        <v>6</v>
      </c>
      <c r="B16" s="193">
        <v>170101170061</v>
      </c>
      <c r="C16" s="10">
        <v>46.666666666666664</v>
      </c>
      <c r="D16" s="10"/>
      <c r="E16" s="10">
        <v>36.36363636363637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93">
        <v>170101170085</v>
      </c>
      <c r="C17" s="10">
        <v>45.55555555555556</v>
      </c>
      <c r="D17" s="10"/>
      <c r="E17" s="10">
        <v>37.27272727272727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93">
        <v>170101170088</v>
      </c>
      <c r="C18" s="10">
        <v>47.77777777777778</v>
      </c>
      <c r="D18" s="10"/>
      <c r="E18" s="10">
        <v>44.54545454545455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93">
        <v>170101170090</v>
      </c>
      <c r="C19" s="10">
        <v>48.888888888888886</v>
      </c>
      <c r="D19" s="10"/>
      <c r="E19" s="10">
        <v>40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93">
        <v>170101170091</v>
      </c>
      <c r="C20" s="10">
        <v>50</v>
      </c>
      <c r="D20" s="10"/>
      <c r="E20" s="10">
        <v>44.54545454545455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93">
        <v>170101170092</v>
      </c>
      <c r="C21" s="10">
        <v>50</v>
      </c>
      <c r="D21" s="10"/>
      <c r="E21" s="10">
        <v>44.54545454545455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93">
        <v>170101170094</v>
      </c>
      <c r="C22" s="10">
        <v>48.888888888888886</v>
      </c>
      <c r="D22" s="10"/>
      <c r="E22" s="10">
        <v>39.09090909090909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93">
        <v>170101170099</v>
      </c>
      <c r="C23" s="10">
        <v>48.888888888888886</v>
      </c>
      <c r="D23" s="10"/>
      <c r="E23" s="10">
        <v>45.45454545454545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93">
        <v>170101170108</v>
      </c>
      <c r="C24" s="10">
        <v>43</v>
      </c>
      <c r="D24" s="10"/>
      <c r="E24" s="10">
        <v>41.81818181818182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19" ht="24.75" customHeight="1">
      <c r="A25" s="34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21"/>
      <c r="S25" s="21"/>
    </row>
    <row r="26" spans="1:19" ht="24.75" customHeight="1">
      <c r="A26" s="33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21"/>
      <c r="S26" s="21"/>
    </row>
    <row r="27" spans="1:19" ht="24.75" customHeight="1">
      <c r="A27" s="33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21"/>
      <c r="S27" s="21"/>
    </row>
    <row r="28" spans="1:19" ht="24.75" customHeight="1">
      <c r="A28" s="33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21"/>
      <c r="S28" s="21"/>
    </row>
    <row r="29" spans="1:19" ht="24.75" customHeight="1">
      <c r="A29" s="33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21"/>
      <c r="S29" s="21"/>
    </row>
    <row r="30" spans="1:19" ht="24.75" customHeight="1">
      <c r="A30" s="33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21"/>
      <c r="S30" s="21"/>
    </row>
    <row r="31" spans="1:19" ht="24.75" customHeight="1">
      <c r="A31" s="33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21"/>
      <c r="S31" s="21"/>
    </row>
    <row r="32" spans="1:19" ht="24.75" customHeight="1">
      <c r="A32" s="33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21"/>
      <c r="S32" s="21"/>
    </row>
    <row r="33" spans="1:19" ht="24.75" customHeight="1">
      <c r="A33" s="33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21"/>
      <c r="S33" s="21"/>
    </row>
    <row r="34" spans="1:19" ht="24.75" customHeight="1">
      <c r="A34" s="33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21"/>
    </row>
    <row r="35" spans="1:19" ht="24.75" customHeight="1">
      <c r="A35" s="33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21"/>
      <c r="S35" s="21"/>
    </row>
    <row r="36" spans="1:19" ht="24.75" customHeight="1">
      <c r="A36" s="33"/>
      <c r="B36" s="5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24.75" customHeight="1">
      <c r="A37" s="33"/>
      <c r="B37" s="5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24.75" customHeight="1">
      <c r="A38" s="33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21"/>
      <c r="S38" s="21"/>
    </row>
    <row r="39" spans="1:19" ht="24.75" customHeight="1">
      <c r="A39" s="33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21"/>
      <c r="S39" s="21"/>
    </row>
    <row r="40" spans="1:19" ht="24.75" customHeight="1">
      <c r="A40" s="33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21"/>
      <c r="S40" s="21"/>
    </row>
    <row r="41" spans="1:19" ht="24.75" customHeight="1">
      <c r="A41" s="33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21"/>
      <c r="S41" s="21"/>
    </row>
    <row r="42" spans="1:19" ht="24.75" customHeight="1">
      <c r="A42" s="33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21"/>
      <c r="S42" s="21"/>
    </row>
    <row r="43" spans="1:19" ht="24.75" customHeight="1">
      <c r="A43" s="33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21"/>
      <c r="S43" s="21"/>
    </row>
    <row r="44" spans="1:19" ht="24.75" customHeight="1">
      <c r="A44" s="33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21"/>
      <c r="S44" s="21"/>
    </row>
    <row r="45" spans="1:19" ht="24.75" customHeight="1">
      <c r="A45" s="33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21"/>
      <c r="S45" s="21"/>
    </row>
    <row r="46" spans="1:19" ht="24.75" customHeight="1">
      <c r="A46" s="3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21"/>
      <c r="S46" s="21"/>
    </row>
    <row r="47" spans="1:19" ht="24.75" customHeight="1">
      <c r="A47" s="33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21"/>
      <c r="S47" s="21"/>
    </row>
    <row r="48" spans="1:19" ht="24.75" customHeight="1">
      <c r="A48" s="33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21"/>
      <c r="S48" s="21"/>
    </row>
    <row r="49" spans="1:19" ht="24.75" customHeight="1">
      <c r="A49" s="33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21"/>
      <c r="S49" s="21"/>
    </row>
    <row r="50" spans="1:19" ht="24.75" customHeight="1">
      <c r="A50" s="33"/>
      <c r="B50" s="5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24.75" customHeight="1">
      <c r="A51" s="33"/>
      <c r="B51" s="5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24.75" customHeight="1">
      <c r="A52" s="34"/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21"/>
      <c r="S52" s="21"/>
    </row>
    <row r="53" spans="1:19" ht="24.75" customHeight="1">
      <c r="A53" s="34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21"/>
      <c r="S53" s="21"/>
    </row>
    <row r="54" spans="1:19" ht="24.75" customHeight="1">
      <c r="A54" s="33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21"/>
      <c r="S54" s="21"/>
    </row>
    <row r="55" spans="1:19" ht="24.75" customHeight="1">
      <c r="A55" s="33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21"/>
      <c r="S55" s="21"/>
    </row>
    <row r="56" spans="1:19" ht="24.75" customHeight="1">
      <c r="A56" s="33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21"/>
      <c r="S56" s="21"/>
    </row>
    <row r="57" spans="1:19" ht="24.75" customHeight="1">
      <c r="A57" s="33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21"/>
      <c r="S57" s="21"/>
    </row>
    <row r="58" spans="1:19" ht="24.75" customHeight="1">
      <c r="A58" s="33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21"/>
      <c r="S58" s="21"/>
    </row>
    <row r="59" spans="1:19" ht="24.75" customHeight="1">
      <c r="A59" s="33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21"/>
      <c r="S59" s="21"/>
    </row>
    <row r="60" spans="1:19" ht="24.75" customHeight="1">
      <c r="A60" s="3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21"/>
      <c r="S60" s="21"/>
    </row>
    <row r="61" spans="1:19" ht="24.75" customHeight="1">
      <c r="A61" s="33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21"/>
      <c r="S61" s="21"/>
    </row>
    <row r="62" spans="1:19" ht="24.75" customHeight="1">
      <c r="A62" s="33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21"/>
      <c r="S62" s="21"/>
    </row>
    <row r="63" spans="1:19" ht="24.75" customHeight="1">
      <c r="A63" s="33"/>
      <c r="B63" s="5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24.75" customHeight="1">
      <c r="A64" s="33"/>
      <c r="B64" s="5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24.75" customHeight="1">
      <c r="A65" s="33"/>
      <c r="B65" s="5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24.75" customHeight="1">
      <c r="A66" s="33"/>
      <c r="B66" s="5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24.75" customHeight="1">
      <c r="A67" s="33"/>
      <c r="B67" s="5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24.75" customHeight="1">
      <c r="A68" s="33"/>
      <c r="B68" s="5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24.75" customHeight="1">
      <c r="A69" s="33"/>
      <c r="B69" s="5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24.75" customHeight="1">
      <c r="A70" s="33"/>
      <c r="B70" s="5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24.75" customHeight="1">
      <c r="A71" s="33"/>
      <c r="B71" s="5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24.75" customHeight="1">
      <c r="A72" s="33"/>
      <c r="B72" s="5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24.75" customHeight="1">
      <c r="A73" s="33"/>
      <c r="B73" s="5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24.75" customHeight="1">
      <c r="A74" s="33"/>
      <c r="B74" s="5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24.75" customHeight="1">
      <c r="A75" s="33"/>
      <c r="B75" s="5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24.75" customHeight="1">
      <c r="A76" s="33"/>
      <c r="B76" s="5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24.75" customHeight="1">
      <c r="A77" s="33"/>
      <c r="B77" s="5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24.75" customHeight="1">
      <c r="A78" s="33"/>
      <c r="B78" s="5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24.75" customHeight="1">
      <c r="A79" s="33"/>
      <c r="B79" s="6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24.75" customHeight="1">
      <c r="A80" s="34"/>
      <c r="B80" s="60"/>
      <c r="C80" s="61"/>
      <c r="D80" s="6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24.75" customHeight="1">
      <c r="A81" s="34"/>
      <c r="B81" s="60"/>
      <c r="C81" s="61"/>
      <c r="D81" s="6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24.75" customHeight="1">
      <c r="A82" s="33"/>
      <c r="B82" s="60"/>
      <c r="C82" s="61"/>
      <c r="D82" s="6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W24"/>
  <sheetViews>
    <sheetView zoomScale="70" zoomScaleNormal="70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242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243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30</v>
      </c>
      <c r="B5" s="107"/>
      <c r="C5" s="107"/>
      <c r="D5" s="107"/>
      <c r="E5" s="107"/>
      <c r="F5" s="93"/>
      <c r="G5" s="41" t="s">
        <v>32</v>
      </c>
      <c r="H5" s="63">
        <f>14/14*100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14/14*100</f>
        <v>100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93">
        <v>170101170023</v>
      </c>
      <c r="C11" s="10">
        <v>36.666666666666664</v>
      </c>
      <c r="D11" s="10">
        <f>COUNTIF(C11:C24,"&gt;="&amp;D10)</f>
        <v>14</v>
      </c>
      <c r="E11" s="10">
        <v>43.63636363636363</v>
      </c>
      <c r="F11" s="31">
        <f>COUNTIF(E11:E24,"&gt;="&amp;F10)</f>
        <v>14</v>
      </c>
      <c r="G11" s="25" t="s">
        <v>6</v>
      </c>
      <c r="H11" s="50">
        <v>3</v>
      </c>
      <c r="I11" s="109">
        <v>1</v>
      </c>
      <c r="J11" s="101">
        <v>1</v>
      </c>
      <c r="K11" s="1"/>
      <c r="L11" s="101"/>
      <c r="M11" s="101"/>
      <c r="N11" s="101"/>
      <c r="O11" s="101">
        <v>1</v>
      </c>
      <c r="P11" s="101"/>
      <c r="Q11" s="101"/>
      <c r="R11" s="101"/>
      <c r="S11" s="101"/>
      <c r="T11" s="101">
        <v>1</v>
      </c>
      <c r="U11" s="101"/>
      <c r="V11" s="101">
        <v>2</v>
      </c>
      <c r="W11" s="21"/>
    </row>
    <row r="12" spans="1:23" ht="15">
      <c r="A12" s="4">
        <v>2</v>
      </c>
      <c r="B12" s="193">
        <v>170101170030</v>
      </c>
      <c r="C12" s="10">
        <v>35.55555555555556</v>
      </c>
      <c r="D12" s="63">
        <f>(14/14)*100</f>
        <v>100</v>
      </c>
      <c r="E12" s="10">
        <v>35.45454545454545</v>
      </c>
      <c r="F12" s="64">
        <f>(14/14)*100</f>
        <v>100</v>
      </c>
      <c r="G12" s="25" t="s">
        <v>7</v>
      </c>
      <c r="H12" s="20"/>
      <c r="I12" s="110"/>
      <c r="J12" s="103"/>
      <c r="K12" s="101">
        <v>2</v>
      </c>
      <c r="L12" s="103"/>
      <c r="M12" s="103"/>
      <c r="N12" s="103"/>
      <c r="O12" s="103">
        <v>2</v>
      </c>
      <c r="P12" s="103">
        <v>2</v>
      </c>
      <c r="Q12" s="103"/>
      <c r="R12" s="103"/>
      <c r="S12" s="103"/>
      <c r="T12" s="103">
        <v>2</v>
      </c>
      <c r="U12" s="103">
        <v>1</v>
      </c>
      <c r="V12" s="103">
        <v>3</v>
      </c>
      <c r="W12" s="21"/>
    </row>
    <row r="13" spans="1:23" ht="15">
      <c r="A13" s="4">
        <v>3</v>
      </c>
      <c r="B13" s="193">
        <v>170101170047</v>
      </c>
      <c r="C13" s="10">
        <v>37.77777777777778</v>
      </c>
      <c r="D13" s="10"/>
      <c r="E13" s="10">
        <v>40.90909090909091</v>
      </c>
      <c r="F13" s="32"/>
      <c r="G13" s="25" t="s">
        <v>9</v>
      </c>
      <c r="H13" s="20">
        <v>2</v>
      </c>
      <c r="I13" s="110">
        <v>1</v>
      </c>
      <c r="J13" s="103">
        <v>2</v>
      </c>
      <c r="K13" s="103">
        <v>3</v>
      </c>
      <c r="L13" s="103"/>
      <c r="M13" s="103"/>
      <c r="N13" s="103"/>
      <c r="O13" s="103"/>
      <c r="P13" s="103"/>
      <c r="Q13" s="103"/>
      <c r="R13" s="103"/>
      <c r="S13" s="103"/>
      <c r="T13" s="103">
        <v>1</v>
      </c>
      <c r="U13" s="103"/>
      <c r="V13" s="103"/>
      <c r="W13" s="21"/>
    </row>
    <row r="14" spans="1:23" ht="15">
      <c r="A14" s="4">
        <v>4</v>
      </c>
      <c r="B14" s="193">
        <v>170101170051</v>
      </c>
      <c r="C14" s="10">
        <v>41.111111111111114</v>
      </c>
      <c r="D14" s="10"/>
      <c r="E14" s="10">
        <v>45.45454545454545</v>
      </c>
      <c r="F14" s="32"/>
      <c r="G14" s="26" t="s">
        <v>45</v>
      </c>
      <c r="H14" s="20">
        <f>AVERAGE(H11:H13)</f>
        <v>2.5</v>
      </c>
      <c r="I14" s="20">
        <f aca="true" t="shared" si="0" ref="I14:V14">AVERAGE(I11:I13)</f>
        <v>1</v>
      </c>
      <c r="J14" s="20">
        <f t="shared" si="0"/>
        <v>1.5</v>
      </c>
      <c r="K14" s="20">
        <v>1</v>
      </c>
      <c r="L14" s="20"/>
      <c r="M14" s="20"/>
      <c r="N14" s="20"/>
      <c r="O14" s="20">
        <f t="shared" si="0"/>
        <v>1.5</v>
      </c>
      <c r="P14" s="20">
        <f t="shared" si="0"/>
        <v>2</v>
      </c>
      <c r="Q14" s="20"/>
      <c r="R14" s="20"/>
      <c r="S14" s="20"/>
      <c r="T14" s="20">
        <f t="shared" si="0"/>
        <v>1.3333333333333333</v>
      </c>
      <c r="U14" s="20">
        <f t="shared" si="0"/>
        <v>1</v>
      </c>
      <c r="V14" s="20">
        <f t="shared" si="0"/>
        <v>2.5</v>
      </c>
      <c r="W14" s="21"/>
    </row>
    <row r="15" spans="1:23" ht="15">
      <c r="A15" s="4">
        <v>5</v>
      </c>
      <c r="B15" s="193">
        <v>170101170058</v>
      </c>
      <c r="C15" s="10">
        <v>37.77777777777778</v>
      </c>
      <c r="D15" s="10"/>
      <c r="E15" s="10">
        <v>44.54545454545455</v>
      </c>
      <c r="F15" s="32"/>
      <c r="G15" s="51" t="s">
        <v>47</v>
      </c>
      <c r="H15" s="69">
        <f>(100*H14)/100</f>
        <v>2.5</v>
      </c>
      <c r="I15" s="69">
        <f aca="true" t="shared" si="1" ref="I15:V15">(100*I14)/100</f>
        <v>1</v>
      </c>
      <c r="J15" s="69">
        <f t="shared" si="1"/>
        <v>1.5</v>
      </c>
      <c r="K15" s="69">
        <f t="shared" si="1"/>
        <v>1</v>
      </c>
      <c r="L15" s="69"/>
      <c r="M15" s="69"/>
      <c r="N15" s="69"/>
      <c r="O15" s="69">
        <f t="shared" si="1"/>
        <v>1.5</v>
      </c>
      <c r="P15" s="69">
        <f t="shared" si="1"/>
        <v>2</v>
      </c>
      <c r="Q15" s="69"/>
      <c r="R15" s="69"/>
      <c r="S15" s="69"/>
      <c r="T15" s="69">
        <f t="shared" si="1"/>
        <v>1.333333333333333</v>
      </c>
      <c r="U15" s="69">
        <f t="shared" si="1"/>
        <v>1</v>
      </c>
      <c r="V15" s="69">
        <f t="shared" si="1"/>
        <v>2.5</v>
      </c>
      <c r="W15" s="21"/>
    </row>
    <row r="16" spans="1:23" ht="14.25">
      <c r="A16" s="4">
        <v>6</v>
      </c>
      <c r="B16" s="193">
        <v>170101170061</v>
      </c>
      <c r="C16" s="10">
        <v>37.77777777777778</v>
      </c>
      <c r="D16" s="10"/>
      <c r="E16" s="10">
        <v>44.54545454545455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93">
        <v>170101170085</v>
      </c>
      <c r="C17" s="10">
        <v>35.55555555555556</v>
      </c>
      <c r="D17" s="10"/>
      <c r="E17" s="10">
        <v>39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93">
        <v>170101170088</v>
      </c>
      <c r="C18" s="10">
        <v>38.888888888888886</v>
      </c>
      <c r="D18" s="10"/>
      <c r="E18" s="10">
        <v>42.72727272727273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93">
        <v>170101170090</v>
      </c>
      <c r="C19" s="10">
        <v>42.22222222222222</v>
      </c>
      <c r="D19" s="10"/>
      <c r="E19" s="10">
        <v>45.45454545454545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93">
        <v>170101170091</v>
      </c>
      <c r="C20" s="10">
        <v>45.55555555555556</v>
      </c>
      <c r="D20" s="10"/>
      <c r="E20" s="10">
        <v>45.45454545454545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93">
        <v>170101170092</v>
      </c>
      <c r="C21" s="10">
        <v>45.55555555555556</v>
      </c>
      <c r="D21" s="10"/>
      <c r="E21" s="10">
        <v>47.27272727272727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93">
        <v>170101170094</v>
      </c>
      <c r="C22" s="10">
        <v>41.111111111111114</v>
      </c>
      <c r="D22" s="10"/>
      <c r="E22" s="10">
        <v>45.45454545454545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93">
        <v>170101170099</v>
      </c>
      <c r="C23" s="10">
        <v>48.888888888888886</v>
      </c>
      <c r="D23" s="10"/>
      <c r="E23" s="10">
        <v>49.09090909090909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93">
        <v>170101170108</v>
      </c>
      <c r="C24" s="10">
        <v>48.888888888888886</v>
      </c>
      <c r="D24" s="10"/>
      <c r="E24" s="10">
        <v>47.27272727272727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W24"/>
  <sheetViews>
    <sheetView zoomScale="76" zoomScaleNormal="76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244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245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30</v>
      </c>
      <c r="B5" s="107"/>
      <c r="C5" s="107"/>
      <c r="D5" s="107"/>
      <c r="E5" s="107"/>
      <c r="F5" s="93"/>
      <c r="G5" s="41" t="s">
        <v>32</v>
      </c>
      <c r="H5" s="63">
        <f>12/14*100</f>
        <v>85.71428571428571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11/14*100</f>
        <v>78.57142857142857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82.14285714285714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93">
        <v>170101170023</v>
      </c>
      <c r="C11" s="10">
        <v>32.22222222222222</v>
      </c>
      <c r="D11" s="10">
        <f>COUNTIF(C11:C24,"&gt;="&amp;D10)</f>
        <v>12</v>
      </c>
      <c r="E11" s="10">
        <v>29.09090909090909</v>
      </c>
      <c r="F11" s="31">
        <f>COUNTIF(E11:E24,"&gt;="&amp;F10)</f>
        <v>11</v>
      </c>
      <c r="G11" s="25" t="s">
        <v>6</v>
      </c>
      <c r="H11" s="50">
        <v>3</v>
      </c>
      <c r="I11" s="109">
        <v>1</v>
      </c>
      <c r="J11" s="101">
        <v>2</v>
      </c>
      <c r="K11" s="114">
        <v>1</v>
      </c>
      <c r="L11" s="101"/>
      <c r="M11" s="101">
        <v>2</v>
      </c>
      <c r="N11" s="101"/>
      <c r="O11" s="101"/>
      <c r="P11" s="101"/>
      <c r="Q11" s="101"/>
      <c r="R11" s="101"/>
      <c r="S11" s="101">
        <v>1</v>
      </c>
      <c r="T11" s="101">
        <v>2</v>
      </c>
      <c r="U11" s="101"/>
      <c r="V11" s="101">
        <v>2</v>
      </c>
      <c r="W11" s="21"/>
    </row>
    <row r="12" spans="1:23" ht="15">
      <c r="A12" s="4">
        <v>2</v>
      </c>
      <c r="B12" s="193">
        <v>170101170030</v>
      </c>
      <c r="C12" s="10">
        <v>24.444444444444443</v>
      </c>
      <c r="D12" s="63">
        <f>(14/14)*100</f>
        <v>100</v>
      </c>
      <c r="E12" s="10">
        <v>29.09090909090909</v>
      </c>
      <c r="F12" s="64">
        <f>(14/14)*100</f>
        <v>100</v>
      </c>
      <c r="G12" s="25" t="s">
        <v>7</v>
      </c>
      <c r="H12" s="20"/>
      <c r="I12" s="110"/>
      <c r="J12" s="103"/>
      <c r="K12" s="101">
        <v>3</v>
      </c>
      <c r="L12" s="103"/>
      <c r="M12" s="103">
        <v>2</v>
      </c>
      <c r="N12" s="103">
        <v>1</v>
      </c>
      <c r="O12" s="103"/>
      <c r="P12" s="103"/>
      <c r="Q12" s="103"/>
      <c r="R12" s="103">
        <v>2</v>
      </c>
      <c r="S12" s="103">
        <v>1</v>
      </c>
      <c r="T12" s="103">
        <v>1</v>
      </c>
      <c r="U12" s="103"/>
      <c r="V12" s="103">
        <v>3</v>
      </c>
      <c r="W12" s="21"/>
    </row>
    <row r="13" spans="1:23" ht="15">
      <c r="A13" s="4">
        <v>3</v>
      </c>
      <c r="B13" s="193">
        <v>170101170047</v>
      </c>
      <c r="C13" s="10">
        <v>31.11111111111111</v>
      </c>
      <c r="D13" s="10"/>
      <c r="E13" s="10">
        <v>29.09090909090909</v>
      </c>
      <c r="F13" s="32"/>
      <c r="G13" s="25" t="s">
        <v>9</v>
      </c>
      <c r="H13" s="20">
        <v>1</v>
      </c>
      <c r="I13" s="110">
        <v>1</v>
      </c>
      <c r="J13" s="103"/>
      <c r="K13" s="103">
        <v>1</v>
      </c>
      <c r="L13" s="103"/>
      <c r="M13" s="103">
        <v>1</v>
      </c>
      <c r="N13" s="103">
        <v>1</v>
      </c>
      <c r="O13" s="103"/>
      <c r="P13" s="103"/>
      <c r="Q13" s="103"/>
      <c r="R13" s="103">
        <v>1</v>
      </c>
      <c r="S13" s="103"/>
      <c r="T13" s="103">
        <v>1</v>
      </c>
      <c r="U13" s="103"/>
      <c r="V13" s="103"/>
      <c r="W13" s="21"/>
    </row>
    <row r="14" spans="1:23" ht="15">
      <c r="A14" s="4">
        <v>4</v>
      </c>
      <c r="B14" s="193">
        <v>170101170051</v>
      </c>
      <c r="C14" s="10">
        <v>30</v>
      </c>
      <c r="D14" s="10"/>
      <c r="E14" s="10">
        <v>28.181818181818183</v>
      </c>
      <c r="F14" s="32"/>
      <c r="G14" s="26" t="s">
        <v>45</v>
      </c>
      <c r="H14" s="20">
        <f>AVERAGE(H11:H13)</f>
        <v>2</v>
      </c>
      <c r="I14" s="20">
        <f aca="true" t="shared" si="0" ref="I14:V14">AVERAGE(I11:I13)</f>
        <v>1</v>
      </c>
      <c r="J14" s="20">
        <f t="shared" si="0"/>
        <v>2</v>
      </c>
      <c r="K14" s="20">
        <f t="shared" si="0"/>
        <v>1.6666666666666667</v>
      </c>
      <c r="L14" s="20"/>
      <c r="M14" s="20">
        <f t="shared" si="0"/>
        <v>1.6666666666666667</v>
      </c>
      <c r="N14" s="20">
        <f t="shared" si="0"/>
        <v>1</v>
      </c>
      <c r="O14" s="20"/>
      <c r="P14" s="20"/>
      <c r="Q14" s="20"/>
      <c r="R14" s="20">
        <f t="shared" si="0"/>
        <v>1.5</v>
      </c>
      <c r="S14" s="20">
        <f t="shared" si="0"/>
        <v>1</v>
      </c>
      <c r="T14" s="20">
        <f t="shared" si="0"/>
        <v>1.3333333333333333</v>
      </c>
      <c r="U14" s="20"/>
      <c r="V14" s="20">
        <f t="shared" si="0"/>
        <v>2.5</v>
      </c>
      <c r="W14" s="21"/>
    </row>
    <row r="15" spans="1:23" ht="15">
      <c r="A15" s="4">
        <v>5</v>
      </c>
      <c r="B15" s="193">
        <v>170101170058</v>
      </c>
      <c r="C15" s="10">
        <v>31.11111111111111</v>
      </c>
      <c r="D15" s="10"/>
      <c r="E15" s="10">
        <v>27.272727272727273</v>
      </c>
      <c r="F15" s="32"/>
      <c r="G15" s="51" t="s">
        <v>47</v>
      </c>
      <c r="H15" s="69">
        <f>(H7*H14)/100</f>
        <v>1.6428571428571428</v>
      </c>
      <c r="I15" s="69">
        <f>(H7*I14)/100</f>
        <v>0.8214285714285714</v>
      </c>
      <c r="J15" s="69">
        <f>(82.14*J14)/100</f>
        <v>1.6428</v>
      </c>
      <c r="K15" s="69">
        <f>(82.14*K14)/100</f>
        <v>1.369</v>
      </c>
      <c r="L15" s="69"/>
      <c r="M15" s="69">
        <f aca="true" t="shared" si="1" ref="L15:V15">(82.14*M14)/100</f>
        <v>1.369</v>
      </c>
      <c r="N15" s="69">
        <f t="shared" si="1"/>
        <v>0.8214</v>
      </c>
      <c r="O15" s="69"/>
      <c r="P15" s="69"/>
      <c r="Q15" s="69"/>
      <c r="R15" s="69">
        <f t="shared" si="1"/>
        <v>1.2321</v>
      </c>
      <c r="S15" s="69">
        <f t="shared" si="1"/>
        <v>0.8214</v>
      </c>
      <c r="T15" s="69">
        <f t="shared" si="1"/>
        <v>1.0952</v>
      </c>
      <c r="U15" s="69"/>
      <c r="V15" s="69">
        <f t="shared" si="1"/>
        <v>2.0535</v>
      </c>
      <c r="W15" s="21"/>
    </row>
    <row r="16" spans="1:23" ht="14.25">
      <c r="A16" s="4">
        <v>6</v>
      </c>
      <c r="B16" s="193">
        <v>170101170061</v>
      </c>
      <c r="C16" s="10">
        <v>28.88888888888889</v>
      </c>
      <c r="D16" s="10"/>
      <c r="E16" s="10">
        <v>30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93">
        <v>170101170085</v>
      </c>
      <c r="C17" s="10">
        <v>25.555555555555557</v>
      </c>
      <c r="D17" s="10"/>
      <c r="E17" s="10">
        <v>0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93">
        <v>170101170088</v>
      </c>
      <c r="C18" s="10">
        <v>33.333333333333336</v>
      </c>
      <c r="D18" s="10"/>
      <c r="E18" s="10">
        <v>30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93">
        <v>170101170090</v>
      </c>
      <c r="C19" s="10">
        <v>33.333333333333336</v>
      </c>
      <c r="D19" s="10"/>
      <c r="E19" s="10">
        <v>31.818181818181817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93">
        <v>170101170091</v>
      </c>
      <c r="C20" s="10">
        <v>37.77777777777778</v>
      </c>
      <c r="D20" s="10"/>
      <c r="E20" s="10">
        <v>27.272727272727273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93">
        <v>170101170092</v>
      </c>
      <c r="C21" s="10">
        <v>36.666666666666664</v>
      </c>
      <c r="D21" s="10"/>
      <c r="E21" s="10">
        <v>31.818181818181817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93">
        <v>170101170094</v>
      </c>
      <c r="C22" s="10">
        <v>38.888888888888886</v>
      </c>
      <c r="D22" s="10"/>
      <c r="E22" s="10">
        <v>29.09090909090909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93">
        <v>170101170099</v>
      </c>
      <c r="C23" s="10">
        <v>41.111111111111114</v>
      </c>
      <c r="D23" s="10"/>
      <c r="E23" s="10">
        <v>32.72727272727273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93">
        <v>170101170108</v>
      </c>
      <c r="C24" s="10">
        <v>41.111111111111114</v>
      </c>
      <c r="D24" s="10"/>
      <c r="E24" s="10">
        <v>38.18181818181818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W24"/>
  <sheetViews>
    <sheetView zoomScale="66" zoomScaleNormal="66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246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247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30</v>
      </c>
      <c r="B5" s="107"/>
      <c r="C5" s="107"/>
      <c r="D5" s="107"/>
      <c r="E5" s="107"/>
      <c r="F5" s="93"/>
      <c r="G5" s="41" t="s">
        <v>32</v>
      </c>
      <c r="H5" s="63">
        <f>14/14*100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13/14*100</f>
        <v>92.85714285714286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96.42857142857143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93">
        <v>170101170023</v>
      </c>
      <c r="C11" s="10">
        <v>34.44444444444444</v>
      </c>
      <c r="D11" s="10">
        <f>COUNTIF(C11:C24,"&gt;="&amp;D10)</f>
        <v>14</v>
      </c>
      <c r="E11" s="10">
        <v>40</v>
      </c>
      <c r="F11" s="31">
        <f>COUNTIF(E11:E24,"&gt;="&amp;F10)</f>
        <v>13</v>
      </c>
      <c r="G11" s="25" t="s">
        <v>6</v>
      </c>
      <c r="H11" s="50">
        <v>1</v>
      </c>
      <c r="I11" s="109">
        <v>2</v>
      </c>
      <c r="J11" s="101">
        <v>1</v>
      </c>
      <c r="K11" s="1"/>
      <c r="L11" s="101"/>
      <c r="M11" s="101">
        <v>2</v>
      </c>
      <c r="N11" s="101">
        <v>3</v>
      </c>
      <c r="O11" s="101">
        <v>1</v>
      </c>
      <c r="P11" s="101"/>
      <c r="Q11" s="101">
        <v>2</v>
      </c>
      <c r="R11" s="101"/>
      <c r="S11" s="101"/>
      <c r="T11" s="101"/>
      <c r="U11" s="101"/>
      <c r="V11" s="101">
        <v>1</v>
      </c>
      <c r="W11" s="21"/>
    </row>
    <row r="12" spans="1:23" ht="15">
      <c r="A12" s="4">
        <v>2</v>
      </c>
      <c r="B12" s="193">
        <v>170101170030</v>
      </c>
      <c r="C12" s="10">
        <v>33.333333333333336</v>
      </c>
      <c r="D12" s="63">
        <f>(14/14)*100</f>
        <v>100</v>
      </c>
      <c r="E12" s="10">
        <v>35.45454545454545</v>
      </c>
      <c r="F12" s="64">
        <f>(14/14)*100</f>
        <v>100</v>
      </c>
      <c r="G12" s="25" t="s">
        <v>7</v>
      </c>
      <c r="H12" s="20">
        <v>2</v>
      </c>
      <c r="I12" s="110"/>
      <c r="J12" s="103"/>
      <c r="K12" s="101">
        <v>1</v>
      </c>
      <c r="L12" s="103">
        <v>1</v>
      </c>
      <c r="M12" s="103">
        <v>2</v>
      </c>
      <c r="N12" s="103"/>
      <c r="O12" s="103"/>
      <c r="P12" s="103"/>
      <c r="Q12" s="103">
        <v>2</v>
      </c>
      <c r="R12" s="103">
        <v>1</v>
      </c>
      <c r="S12" s="103">
        <v>2</v>
      </c>
      <c r="T12" s="103"/>
      <c r="U12" s="103"/>
      <c r="V12" s="103"/>
      <c r="W12" s="21"/>
    </row>
    <row r="13" spans="1:23" ht="15">
      <c r="A13" s="4">
        <v>3</v>
      </c>
      <c r="B13" s="193">
        <v>170101170047</v>
      </c>
      <c r="C13" s="10">
        <v>37.77777777777778</v>
      </c>
      <c r="D13" s="10"/>
      <c r="E13" s="10">
        <v>35.45454545454545</v>
      </c>
      <c r="F13" s="32"/>
      <c r="G13" s="25" t="s">
        <v>9</v>
      </c>
      <c r="H13" s="20">
        <v>1</v>
      </c>
      <c r="I13" s="110">
        <v>2</v>
      </c>
      <c r="J13" s="103">
        <v>1</v>
      </c>
      <c r="K13" s="103">
        <v>1</v>
      </c>
      <c r="L13" s="103">
        <v>3</v>
      </c>
      <c r="M13" s="103"/>
      <c r="N13" s="103">
        <v>1</v>
      </c>
      <c r="O13" s="103">
        <v>3</v>
      </c>
      <c r="P13" s="103"/>
      <c r="Q13" s="103">
        <v>1</v>
      </c>
      <c r="R13" s="103"/>
      <c r="S13" s="103"/>
      <c r="T13" s="103"/>
      <c r="U13" s="103"/>
      <c r="V13" s="103">
        <v>2</v>
      </c>
      <c r="W13" s="21"/>
    </row>
    <row r="14" spans="1:23" ht="15">
      <c r="A14" s="4">
        <v>4</v>
      </c>
      <c r="B14" s="193">
        <v>170101170051</v>
      </c>
      <c r="C14" s="10">
        <v>34.44444444444444</v>
      </c>
      <c r="D14" s="10"/>
      <c r="E14" s="10">
        <v>35.45454545454545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2</v>
      </c>
      <c r="J14" s="20">
        <f t="shared" si="0"/>
        <v>1</v>
      </c>
      <c r="K14" s="20">
        <f t="shared" si="0"/>
        <v>1</v>
      </c>
      <c r="L14" s="20">
        <f t="shared" si="0"/>
        <v>2</v>
      </c>
      <c r="M14" s="20">
        <f t="shared" si="0"/>
        <v>2</v>
      </c>
      <c r="N14" s="20">
        <f t="shared" si="0"/>
        <v>2</v>
      </c>
      <c r="O14" s="20">
        <f t="shared" si="0"/>
        <v>2</v>
      </c>
      <c r="P14" s="20"/>
      <c r="Q14" s="20">
        <f t="shared" si="0"/>
        <v>1.6666666666666667</v>
      </c>
      <c r="R14" s="20">
        <f t="shared" si="0"/>
        <v>1</v>
      </c>
      <c r="S14" s="20">
        <f t="shared" si="0"/>
        <v>2</v>
      </c>
      <c r="T14" s="20"/>
      <c r="U14" s="20"/>
      <c r="V14" s="20">
        <f t="shared" si="0"/>
        <v>1.5</v>
      </c>
      <c r="W14" s="21"/>
    </row>
    <row r="15" spans="1:23" ht="15">
      <c r="A15" s="4">
        <v>5</v>
      </c>
      <c r="B15" s="193">
        <v>170101170058</v>
      </c>
      <c r="C15" s="10">
        <v>32.22222222222222</v>
      </c>
      <c r="D15" s="10"/>
      <c r="E15" s="10">
        <v>38.18181818181818</v>
      </c>
      <c r="F15" s="32"/>
      <c r="G15" s="51" t="s">
        <v>47</v>
      </c>
      <c r="H15" s="69">
        <f>(96.43*H14)/100</f>
        <v>1.2857333333333332</v>
      </c>
      <c r="I15" s="69">
        <f aca="true" t="shared" si="1" ref="I15:V15">(96.43*I14)/100</f>
        <v>1.9286</v>
      </c>
      <c r="J15" s="69">
        <f t="shared" si="1"/>
        <v>0.9643</v>
      </c>
      <c r="K15" s="69">
        <f t="shared" si="1"/>
        <v>0.9643</v>
      </c>
      <c r="L15" s="69">
        <f t="shared" si="1"/>
        <v>1.9286</v>
      </c>
      <c r="M15" s="69">
        <f t="shared" si="1"/>
        <v>1.9286</v>
      </c>
      <c r="N15" s="69">
        <f t="shared" si="1"/>
        <v>1.9286</v>
      </c>
      <c r="O15" s="69">
        <f t="shared" si="1"/>
        <v>1.9286</v>
      </c>
      <c r="P15" s="69"/>
      <c r="Q15" s="69">
        <f t="shared" si="1"/>
        <v>1.607166666666667</v>
      </c>
      <c r="R15" s="69">
        <f t="shared" si="1"/>
        <v>0.9643</v>
      </c>
      <c r="S15" s="69">
        <f t="shared" si="1"/>
        <v>1.9286</v>
      </c>
      <c r="T15" s="69"/>
      <c r="U15" s="69"/>
      <c r="V15" s="69">
        <f t="shared" si="1"/>
        <v>1.44645</v>
      </c>
      <c r="W15" s="21"/>
    </row>
    <row r="16" spans="1:23" ht="14.25">
      <c r="A16" s="4">
        <v>6</v>
      </c>
      <c r="B16" s="193">
        <v>170101170061</v>
      </c>
      <c r="C16" s="10">
        <v>34.44444444444444</v>
      </c>
      <c r="D16" s="10"/>
      <c r="E16" s="10">
        <v>15.454545454545455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93">
        <v>170101170085</v>
      </c>
      <c r="C17" s="10">
        <v>32.22222222222222</v>
      </c>
      <c r="D17" s="10"/>
      <c r="E17" s="10">
        <v>31.818181818181817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93">
        <v>170101170088</v>
      </c>
      <c r="C18" s="10">
        <v>38.888888888888886</v>
      </c>
      <c r="D18" s="10"/>
      <c r="E18" s="10">
        <v>41.81818181818182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93">
        <v>170101170090</v>
      </c>
      <c r="C19" s="10">
        <v>38.888888888888886</v>
      </c>
      <c r="D19" s="10"/>
      <c r="E19" s="10">
        <v>36.36363636363637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93">
        <v>170101170091</v>
      </c>
      <c r="C20" s="10">
        <v>40</v>
      </c>
      <c r="D20" s="10"/>
      <c r="E20" s="10">
        <v>28.181818181818183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93">
        <v>170101170092</v>
      </c>
      <c r="C21" s="10">
        <v>43.333333333333336</v>
      </c>
      <c r="D21" s="10"/>
      <c r="E21" s="10">
        <v>43.63636363636363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93">
        <v>170101170094</v>
      </c>
      <c r="C22" s="10">
        <v>40</v>
      </c>
      <c r="D22" s="10"/>
      <c r="E22" s="10">
        <v>40.90909090909091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93">
        <v>170101170099</v>
      </c>
      <c r="C23" s="10">
        <v>42.22222222222222</v>
      </c>
      <c r="D23" s="10"/>
      <c r="E23" s="10">
        <v>44.54545454545455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93">
        <v>170101170108</v>
      </c>
      <c r="C24" s="10">
        <v>43.333333333333336</v>
      </c>
      <c r="D24" s="10"/>
      <c r="E24" s="10">
        <v>45.45454545454545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D7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248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249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30</v>
      </c>
      <c r="B5" s="107"/>
      <c r="C5" s="107"/>
      <c r="D5" s="107"/>
      <c r="E5" s="107"/>
      <c r="F5" s="93"/>
      <c r="G5" s="41" t="s">
        <v>32</v>
      </c>
      <c r="H5" s="63">
        <f>12/14*100</f>
        <v>85.71428571428571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13/14*100</f>
        <v>92.85714285714286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89.28571428571428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93">
        <v>170101170023</v>
      </c>
      <c r="C11" s="10">
        <v>31.11111111111111</v>
      </c>
      <c r="D11" s="10">
        <f>COUNTIF(C11:C24,"&gt;="&amp;D10)</f>
        <v>12</v>
      </c>
      <c r="E11" s="10">
        <v>31.818181818181817</v>
      </c>
      <c r="F11" s="31">
        <f>COUNTIF(E11:E24,"&gt;="&amp;F10)</f>
        <v>13</v>
      </c>
      <c r="G11" s="25" t="s">
        <v>6</v>
      </c>
      <c r="H11" s="50"/>
      <c r="I11" s="109">
        <v>2</v>
      </c>
      <c r="J11" s="101"/>
      <c r="K11" s="1">
        <v>2</v>
      </c>
      <c r="L11" s="101">
        <v>2</v>
      </c>
      <c r="M11" s="101">
        <v>2</v>
      </c>
      <c r="N11" s="101"/>
      <c r="O11" s="101"/>
      <c r="P11" s="101"/>
      <c r="Q11" s="101">
        <v>1</v>
      </c>
      <c r="R11" s="101"/>
      <c r="S11" s="101">
        <v>2</v>
      </c>
      <c r="T11" s="101">
        <v>3</v>
      </c>
      <c r="U11" s="101"/>
      <c r="V11" s="101">
        <v>3</v>
      </c>
      <c r="W11" s="21"/>
    </row>
    <row r="12" spans="1:23" ht="15">
      <c r="A12" s="4">
        <v>2</v>
      </c>
      <c r="B12" s="193">
        <v>170101170030</v>
      </c>
      <c r="C12" s="10">
        <v>22.22222222222222</v>
      </c>
      <c r="D12" s="63">
        <f>(14/14)*100</f>
        <v>100</v>
      </c>
      <c r="E12" s="10">
        <v>37.27272727272727</v>
      </c>
      <c r="F12" s="64">
        <f>(14/14)*100</f>
        <v>100</v>
      </c>
      <c r="G12" s="25" t="s">
        <v>7</v>
      </c>
      <c r="H12" s="20">
        <v>3</v>
      </c>
      <c r="I12" s="110"/>
      <c r="J12" s="103"/>
      <c r="K12" s="101">
        <v>1</v>
      </c>
      <c r="L12" s="103">
        <v>2</v>
      </c>
      <c r="M12" s="103">
        <v>2</v>
      </c>
      <c r="N12" s="103"/>
      <c r="O12" s="103"/>
      <c r="P12" s="103"/>
      <c r="Q12" s="103"/>
      <c r="R12" s="103">
        <v>1</v>
      </c>
      <c r="S12" s="103">
        <v>1</v>
      </c>
      <c r="T12" s="103"/>
      <c r="U12" s="103">
        <v>2</v>
      </c>
      <c r="V12" s="103">
        <v>3</v>
      </c>
      <c r="W12" s="21"/>
    </row>
    <row r="13" spans="1:23" ht="15">
      <c r="A13" s="4">
        <v>3</v>
      </c>
      <c r="B13" s="193">
        <v>170101170047</v>
      </c>
      <c r="C13" s="10">
        <v>31.11111111111111</v>
      </c>
      <c r="D13" s="10"/>
      <c r="E13" s="10">
        <v>37.27272727272727</v>
      </c>
      <c r="F13" s="32"/>
      <c r="G13" s="25" t="s">
        <v>9</v>
      </c>
      <c r="H13" s="20">
        <v>1</v>
      </c>
      <c r="I13" s="110">
        <v>2</v>
      </c>
      <c r="J13" s="103"/>
      <c r="K13" s="103"/>
      <c r="L13" s="103"/>
      <c r="M13" s="103"/>
      <c r="N13" s="103"/>
      <c r="O13" s="103"/>
      <c r="P13" s="103"/>
      <c r="Q13" s="103">
        <v>2</v>
      </c>
      <c r="R13" s="103"/>
      <c r="S13" s="103">
        <v>1</v>
      </c>
      <c r="T13" s="103"/>
      <c r="U13" s="103"/>
      <c r="V13" s="103">
        <v>1</v>
      </c>
      <c r="W13" s="21"/>
    </row>
    <row r="14" spans="1:23" ht="15">
      <c r="A14" s="4">
        <v>4</v>
      </c>
      <c r="B14" s="193">
        <v>170101170051</v>
      </c>
      <c r="C14" s="10">
        <v>25.555555555555557</v>
      </c>
      <c r="D14" s="10"/>
      <c r="E14" s="10">
        <v>33.63636363636363</v>
      </c>
      <c r="F14" s="32"/>
      <c r="G14" s="26" t="s">
        <v>45</v>
      </c>
      <c r="H14" s="20">
        <f>AVERAGE(H11:H13)</f>
        <v>2</v>
      </c>
      <c r="I14" s="20">
        <f aca="true" t="shared" si="0" ref="I14:V14">AVERAGE(I11:I13)</f>
        <v>2</v>
      </c>
      <c r="J14" s="20"/>
      <c r="K14" s="20">
        <f t="shared" si="0"/>
        <v>1.5</v>
      </c>
      <c r="L14" s="20">
        <f t="shared" si="0"/>
        <v>2</v>
      </c>
      <c r="M14" s="20">
        <f t="shared" si="0"/>
        <v>2</v>
      </c>
      <c r="N14" s="20"/>
      <c r="O14" s="20"/>
      <c r="P14" s="20"/>
      <c r="Q14" s="20">
        <f t="shared" si="0"/>
        <v>1.5</v>
      </c>
      <c r="R14" s="20">
        <f t="shared" si="0"/>
        <v>1</v>
      </c>
      <c r="S14" s="20">
        <f t="shared" si="0"/>
        <v>1.3333333333333333</v>
      </c>
      <c r="T14" s="20">
        <f t="shared" si="0"/>
        <v>3</v>
      </c>
      <c r="U14" s="20">
        <f t="shared" si="0"/>
        <v>2</v>
      </c>
      <c r="V14" s="20">
        <f t="shared" si="0"/>
        <v>2.3333333333333335</v>
      </c>
      <c r="W14" s="21"/>
    </row>
    <row r="15" spans="1:23" ht="15">
      <c r="A15" s="4">
        <v>5</v>
      </c>
      <c r="B15" s="193">
        <v>170101170058</v>
      </c>
      <c r="C15" s="10">
        <v>32.22222222222222</v>
      </c>
      <c r="D15" s="10"/>
      <c r="E15" s="10">
        <v>27.272727272727273</v>
      </c>
      <c r="F15" s="32"/>
      <c r="G15" s="51" t="s">
        <v>47</v>
      </c>
      <c r="H15" s="69">
        <f>(89.29*H14)/100</f>
        <v>1.7858</v>
      </c>
      <c r="I15" s="69">
        <f aca="true" t="shared" si="1" ref="I15:V15">(89.29*I14)/100</f>
        <v>1.7858</v>
      </c>
      <c r="J15" s="69"/>
      <c r="K15" s="69">
        <f t="shared" si="1"/>
        <v>1.33935</v>
      </c>
      <c r="L15" s="69">
        <f t="shared" si="1"/>
        <v>1.7858</v>
      </c>
      <c r="M15" s="69">
        <f t="shared" si="1"/>
        <v>1.7858</v>
      </c>
      <c r="N15" s="69"/>
      <c r="O15" s="69"/>
      <c r="P15" s="69"/>
      <c r="Q15" s="69">
        <f t="shared" si="1"/>
        <v>1.33935</v>
      </c>
      <c r="R15" s="69">
        <f t="shared" si="1"/>
        <v>0.8929</v>
      </c>
      <c r="S15" s="69">
        <f t="shared" si="1"/>
        <v>1.1905333333333334</v>
      </c>
      <c r="T15" s="69">
        <f t="shared" si="1"/>
        <v>2.6787</v>
      </c>
      <c r="U15" s="69">
        <f t="shared" si="1"/>
        <v>1.7858</v>
      </c>
      <c r="V15" s="69">
        <f t="shared" si="1"/>
        <v>2.0834333333333337</v>
      </c>
      <c r="W15" s="21"/>
    </row>
    <row r="16" spans="1:23" ht="14.25">
      <c r="A16" s="4">
        <v>6</v>
      </c>
      <c r="B16" s="193">
        <v>170101170061</v>
      </c>
      <c r="C16" s="10">
        <v>33.333333333333336</v>
      </c>
      <c r="D16" s="10"/>
      <c r="E16" s="10">
        <v>29.09090909090909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93">
        <v>170101170085</v>
      </c>
      <c r="C17" s="10">
        <v>30</v>
      </c>
      <c r="D17" s="10"/>
      <c r="E17" s="10">
        <v>34.54545454545455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93">
        <v>170101170088</v>
      </c>
      <c r="C18" s="10">
        <v>31.11111111111111</v>
      </c>
      <c r="D18" s="10"/>
      <c r="E18" s="10">
        <v>39.09090909090909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93">
        <v>170101170090</v>
      </c>
      <c r="C19" s="10">
        <v>35.55555555555556</v>
      </c>
      <c r="D19" s="10"/>
      <c r="E19" s="10">
        <v>40.90909090909091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93">
        <v>170101170091</v>
      </c>
      <c r="C20" s="10">
        <v>40</v>
      </c>
      <c r="D20" s="10"/>
      <c r="E20" s="10">
        <v>35.45454545454545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93">
        <v>170101170092</v>
      </c>
      <c r="C21" s="10">
        <v>41.111111111111114</v>
      </c>
      <c r="D21" s="10"/>
      <c r="E21" s="10">
        <v>38.18181818181818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93">
        <v>170101170094</v>
      </c>
      <c r="C22" s="10">
        <v>38.888888888888886</v>
      </c>
      <c r="D22" s="10"/>
      <c r="E22" s="10">
        <v>38.18181818181818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93">
        <v>170101170099</v>
      </c>
      <c r="C23" s="10">
        <v>42.22222222222222</v>
      </c>
      <c r="D23" s="10"/>
      <c r="E23" s="10">
        <v>41.81818181818182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93">
        <v>170101170108</v>
      </c>
      <c r="C24" s="10">
        <v>44.44444444444444</v>
      </c>
      <c r="D24" s="10"/>
      <c r="E24" s="10">
        <v>41.81818181818182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X104"/>
  <sheetViews>
    <sheetView zoomScale="48" zoomScaleNormal="48" zoomScalePageLayoutView="0" workbookViewId="0" topLeftCell="A1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250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251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07" t="s">
        <v>30</v>
      </c>
      <c r="B5" s="107"/>
      <c r="C5" s="107"/>
      <c r="D5" s="107"/>
      <c r="E5" s="107"/>
      <c r="F5" s="93"/>
      <c r="G5" s="41" t="s">
        <v>32</v>
      </c>
      <c r="H5" s="63">
        <f>14/14*100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1.2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14/14*100</f>
        <v>100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93">
        <v>170101170023</v>
      </c>
      <c r="C11" s="10">
        <v>36.666666666666664</v>
      </c>
      <c r="D11" s="10">
        <f>COUNTIF(C11:C24,"&gt;="&amp;D10)</f>
        <v>14</v>
      </c>
      <c r="E11" s="10">
        <v>43.63636363636363</v>
      </c>
      <c r="F11" s="31">
        <f>COUNTIF(E11:E24,"&gt;="&amp;F10)</f>
        <v>14</v>
      </c>
      <c r="G11" s="25" t="s">
        <v>6</v>
      </c>
      <c r="H11" s="50">
        <v>2</v>
      </c>
      <c r="I11" s="109"/>
      <c r="J11" s="101">
        <v>2</v>
      </c>
      <c r="L11" s="101"/>
      <c r="M11" s="101">
        <v>2</v>
      </c>
      <c r="N11" s="101"/>
      <c r="O11" s="101">
        <v>2</v>
      </c>
      <c r="P11" s="101"/>
      <c r="Q11" s="101">
        <v>1</v>
      </c>
      <c r="R11" s="101"/>
      <c r="S11" s="101"/>
      <c r="T11" s="101">
        <v>1</v>
      </c>
      <c r="U11" s="101">
        <v>2</v>
      </c>
      <c r="V11" s="101">
        <v>3</v>
      </c>
      <c r="W11" s="21"/>
    </row>
    <row r="12" spans="1:23" ht="24.75" customHeight="1">
      <c r="A12" s="4">
        <v>2</v>
      </c>
      <c r="B12" s="193">
        <v>170101170030</v>
      </c>
      <c r="C12" s="10">
        <v>35.55555555555556</v>
      </c>
      <c r="D12" s="63">
        <f>(14/14)*100</f>
        <v>100</v>
      </c>
      <c r="E12" s="10">
        <v>35.45454545454545</v>
      </c>
      <c r="F12" s="64">
        <f>(14/14)*100</f>
        <v>100</v>
      </c>
      <c r="G12" s="25" t="s">
        <v>7</v>
      </c>
      <c r="H12" s="20"/>
      <c r="I12" s="110"/>
      <c r="J12" s="103"/>
      <c r="K12" s="101"/>
      <c r="L12" s="103">
        <v>2</v>
      </c>
      <c r="M12" s="103">
        <v>1</v>
      </c>
      <c r="N12" s="103">
        <v>2</v>
      </c>
      <c r="O12" s="103"/>
      <c r="P12" s="103"/>
      <c r="Q12" s="103"/>
      <c r="R12" s="103"/>
      <c r="S12" s="103"/>
      <c r="T12" s="103">
        <v>3</v>
      </c>
      <c r="U12" s="103">
        <v>1</v>
      </c>
      <c r="V12" s="103"/>
      <c r="W12" s="21"/>
    </row>
    <row r="13" spans="1:23" ht="24.75" customHeight="1">
      <c r="A13" s="4">
        <v>3</v>
      </c>
      <c r="B13" s="193">
        <v>170101170047</v>
      </c>
      <c r="C13" s="10">
        <v>37.77777777777778</v>
      </c>
      <c r="D13" s="10"/>
      <c r="E13" s="10">
        <v>40.90909090909091</v>
      </c>
      <c r="F13" s="32"/>
      <c r="G13" s="25" t="s">
        <v>9</v>
      </c>
      <c r="H13" s="20">
        <v>1</v>
      </c>
      <c r="I13" s="110"/>
      <c r="J13" s="103"/>
      <c r="K13" s="103"/>
      <c r="L13" s="103">
        <v>2</v>
      </c>
      <c r="M13" s="103"/>
      <c r="N13" s="103">
        <v>1</v>
      </c>
      <c r="O13" s="103">
        <v>1</v>
      </c>
      <c r="P13" s="103"/>
      <c r="Q13" s="103">
        <v>1</v>
      </c>
      <c r="R13" s="103"/>
      <c r="S13" s="103"/>
      <c r="T13" s="103">
        <v>1</v>
      </c>
      <c r="U13" s="103">
        <v>1</v>
      </c>
      <c r="V13" s="103">
        <v>1</v>
      </c>
      <c r="W13" s="21"/>
    </row>
    <row r="14" spans="1:23" ht="35.25" customHeight="1">
      <c r="A14" s="4">
        <v>4</v>
      </c>
      <c r="B14" s="193">
        <v>170101170051</v>
      </c>
      <c r="C14" s="10">
        <v>41.111111111111114</v>
      </c>
      <c r="D14" s="10"/>
      <c r="E14" s="10">
        <v>45.45454545454545</v>
      </c>
      <c r="F14" s="32"/>
      <c r="G14" s="26" t="s">
        <v>45</v>
      </c>
      <c r="H14" s="20">
        <f>AVERAGE(H11:H13)</f>
        <v>1.5</v>
      </c>
      <c r="I14" s="20"/>
      <c r="J14" s="20">
        <f aca="true" t="shared" si="0" ref="I14:V14">AVERAGE(J11:J13)</f>
        <v>2</v>
      </c>
      <c r="K14" s="20"/>
      <c r="L14" s="20">
        <f t="shared" si="0"/>
        <v>2</v>
      </c>
      <c r="M14" s="20">
        <f t="shared" si="0"/>
        <v>1.5</v>
      </c>
      <c r="N14" s="20">
        <f t="shared" si="0"/>
        <v>1.5</v>
      </c>
      <c r="O14" s="20">
        <f t="shared" si="0"/>
        <v>1.5</v>
      </c>
      <c r="P14" s="20"/>
      <c r="Q14" s="20">
        <f t="shared" si="0"/>
        <v>1</v>
      </c>
      <c r="R14" s="20"/>
      <c r="S14" s="20"/>
      <c r="T14" s="20">
        <f t="shared" si="0"/>
        <v>1.6666666666666667</v>
      </c>
      <c r="U14" s="20">
        <f t="shared" si="0"/>
        <v>1.3333333333333333</v>
      </c>
      <c r="V14" s="20">
        <f t="shared" si="0"/>
        <v>2</v>
      </c>
      <c r="W14" s="21"/>
    </row>
    <row r="15" spans="1:23" ht="37.5" customHeight="1">
      <c r="A15" s="4">
        <v>5</v>
      </c>
      <c r="B15" s="193">
        <v>170101170058</v>
      </c>
      <c r="C15" s="10">
        <v>37.77777777777778</v>
      </c>
      <c r="D15" s="10"/>
      <c r="E15" s="10">
        <v>44.54545454545455</v>
      </c>
      <c r="F15" s="32"/>
      <c r="G15" s="51" t="s">
        <v>47</v>
      </c>
      <c r="H15" s="69">
        <f>(100*H14)/100</f>
        <v>1.5</v>
      </c>
      <c r="I15" s="69"/>
      <c r="J15" s="69">
        <f aca="true" t="shared" si="1" ref="I15:V15">(100*J14)/100</f>
        <v>2</v>
      </c>
      <c r="K15" s="69"/>
      <c r="L15" s="69">
        <f t="shared" si="1"/>
        <v>2</v>
      </c>
      <c r="M15" s="69">
        <f t="shared" si="1"/>
        <v>1.5</v>
      </c>
      <c r="N15" s="69">
        <f t="shared" si="1"/>
        <v>1.5</v>
      </c>
      <c r="O15" s="69">
        <f t="shared" si="1"/>
        <v>1.5</v>
      </c>
      <c r="P15" s="69"/>
      <c r="Q15" s="69">
        <f t="shared" si="1"/>
        <v>1</v>
      </c>
      <c r="R15" s="69"/>
      <c r="S15" s="69"/>
      <c r="T15" s="69">
        <f t="shared" si="1"/>
        <v>1.666666666666667</v>
      </c>
      <c r="U15" s="69">
        <f t="shared" si="1"/>
        <v>1.333333333333333</v>
      </c>
      <c r="V15" s="69">
        <f t="shared" si="1"/>
        <v>2</v>
      </c>
      <c r="W15" s="21"/>
    </row>
    <row r="16" spans="1:22" ht="24.75" customHeight="1">
      <c r="A16" s="4">
        <v>6</v>
      </c>
      <c r="B16" s="193">
        <v>170101170061</v>
      </c>
      <c r="C16" s="10">
        <v>37.77777777777778</v>
      </c>
      <c r="D16" s="10"/>
      <c r="E16" s="10">
        <v>44.54545454545455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93">
        <v>170101170085</v>
      </c>
      <c r="C17" s="10">
        <v>35.55555555555556</v>
      </c>
      <c r="D17" s="10"/>
      <c r="E17" s="10">
        <v>39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93">
        <v>170101170088</v>
      </c>
      <c r="C18" s="10">
        <v>38.888888888888886</v>
      </c>
      <c r="D18" s="10"/>
      <c r="E18" s="10">
        <v>42.72727272727273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93">
        <v>170101170090</v>
      </c>
      <c r="C19" s="10">
        <v>42.22222222222222</v>
      </c>
      <c r="D19" s="10"/>
      <c r="E19" s="10">
        <v>45.45454545454545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93">
        <v>170101170091</v>
      </c>
      <c r="C20" s="10">
        <v>45.55555555555556</v>
      </c>
      <c r="D20" s="10"/>
      <c r="E20" s="10">
        <v>45.45454545454545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93">
        <v>170101170092</v>
      </c>
      <c r="C21" s="10">
        <v>45.55555555555556</v>
      </c>
      <c r="D21" s="10"/>
      <c r="E21" s="10">
        <v>47.27272727272727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93">
        <v>170101170094</v>
      </c>
      <c r="C22" s="10">
        <v>41.111111111111114</v>
      </c>
      <c r="D22" s="10"/>
      <c r="E22" s="10">
        <v>45.45454545454545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93">
        <v>170101170099</v>
      </c>
      <c r="C23" s="10">
        <v>48.888888888888886</v>
      </c>
      <c r="D23" s="10"/>
      <c r="E23" s="10">
        <v>49.09090909090909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93">
        <v>170101170108</v>
      </c>
      <c r="C24" s="10">
        <v>48.888888888888886</v>
      </c>
      <c r="D24" s="10"/>
      <c r="E24" s="10">
        <v>47.27272727272727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19" ht="24.75" customHeight="1">
      <c r="A25" s="34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21"/>
      <c r="S25" s="21"/>
    </row>
    <row r="26" spans="1:19" ht="24.75" customHeight="1">
      <c r="A26" s="33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21"/>
      <c r="S26" s="21"/>
    </row>
    <row r="27" spans="1:19" ht="24.75" customHeight="1">
      <c r="A27" s="33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21"/>
      <c r="S27" s="21"/>
    </row>
    <row r="28" spans="1:19" ht="24.75" customHeight="1">
      <c r="A28" s="33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21"/>
      <c r="S28" s="21"/>
    </row>
    <row r="29" spans="1:19" ht="24.75" customHeight="1">
      <c r="A29" s="33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21"/>
      <c r="S29" s="21"/>
    </row>
    <row r="30" spans="1:19" ht="24.75" customHeight="1">
      <c r="A30" s="33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21"/>
      <c r="S30" s="21"/>
    </row>
    <row r="31" spans="1:19" ht="24.75" customHeight="1">
      <c r="A31" s="33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21"/>
      <c r="S31" s="21"/>
    </row>
    <row r="32" spans="1:19" ht="24.75" customHeight="1">
      <c r="A32" s="33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21"/>
      <c r="S32" s="21"/>
    </row>
    <row r="33" spans="1:19" ht="24.75" customHeight="1">
      <c r="A33" s="33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21"/>
      <c r="S33" s="21"/>
    </row>
    <row r="34" spans="1:19" ht="24.75" customHeight="1">
      <c r="A34" s="33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21"/>
    </row>
    <row r="35" spans="1:19" ht="24.75" customHeight="1">
      <c r="A35" s="33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21"/>
      <c r="S35" s="21"/>
    </row>
    <row r="36" spans="1:19" ht="24.75" customHeight="1">
      <c r="A36" s="33"/>
      <c r="B36" s="5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24.75" customHeight="1">
      <c r="A37" s="33"/>
      <c r="B37" s="5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24.75" customHeight="1">
      <c r="A38" s="33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21"/>
      <c r="S38" s="21"/>
    </row>
    <row r="39" spans="1:19" ht="24.75" customHeight="1">
      <c r="A39" s="33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21"/>
      <c r="S39" s="21"/>
    </row>
    <row r="40" spans="1:19" ht="24.75" customHeight="1">
      <c r="A40" s="33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21"/>
      <c r="S40" s="21"/>
    </row>
    <row r="41" spans="1:19" ht="24.75" customHeight="1">
      <c r="A41" s="33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21"/>
      <c r="S41" s="21"/>
    </row>
    <row r="42" spans="1:19" ht="24.75" customHeight="1">
      <c r="A42" s="33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21"/>
      <c r="S42" s="21"/>
    </row>
    <row r="43" spans="1:19" ht="24.75" customHeight="1">
      <c r="A43" s="33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21"/>
      <c r="S43" s="21"/>
    </row>
    <row r="44" spans="1:19" ht="24.75" customHeight="1">
      <c r="A44" s="33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21"/>
      <c r="S44" s="21"/>
    </row>
    <row r="45" spans="1:19" ht="24.75" customHeight="1">
      <c r="A45" s="33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21"/>
      <c r="S45" s="21"/>
    </row>
    <row r="46" spans="1:19" ht="24.75" customHeight="1">
      <c r="A46" s="33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21"/>
      <c r="S46" s="21"/>
    </row>
    <row r="47" spans="1:19" ht="24.75" customHeight="1">
      <c r="A47" s="33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21"/>
      <c r="S47" s="21"/>
    </row>
    <row r="48" spans="1:19" ht="24.75" customHeight="1">
      <c r="A48" s="33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21"/>
      <c r="S48" s="21"/>
    </row>
    <row r="49" spans="1:19" ht="24.75" customHeight="1">
      <c r="A49" s="33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21"/>
      <c r="S49" s="21"/>
    </row>
    <row r="50" spans="1:19" ht="24.75" customHeight="1">
      <c r="A50" s="33"/>
      <c r="B50" s="5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24.75" customHeight="1">
      <c r="A51" s="33"/>
      <c r="B51" s="5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24.75" customHeight="1">
      <c r="A52" s="34"/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21"/>
      <c r="S52" s="21"/>
    </row>
    <row r="53" spans="1:19" ht="24.75" customHeight="1">
      <c r="A53" s="34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21"/>
      <c r="S53" s="21"/>
    </row>
    <row r="54" spans="1:19" ht="24.75" customHeight="1">
      <c r="A54" s="33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21"/>
      <c r="S54" s="21"/>
    </row>
    <row r="55" spans="1:19" ht="24.75" customHeight="1">
      <c r="A55" s="33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21"/>
      <c r="S55" s="21"/>
    </row>
    <row r="56" spans="1:19" ht="24.75" customHeight="1">
      <c r="A56" s="33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21"/>
      <c r="S56" s="21"/>
    </row>
    <row r="57" spans="1:19" ht="24.75" customHeight="1">
      <c r="A57" s="33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21"/>
      <c r="S57" s="21"/>
    </row>
    <row r="58" spans="1:19" ht="24.75" customHeight="1">
      <c r="A58" s="33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21"/>
      <c r="S58" s="21"/>
    </row>
    <row r="59" spans="1:19" ht="24.75" customHeight="1">
      <c r="A59" s="33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21"/>
      <c r="S59" s="21"/>
    </row>
    <row r="60" spans="1:19" ht="24.75" customHeight="1">
      <c r="A60" s="3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21"/>
      <c r="S60" s="21"/>
    </row>
    <row r="61" spans="1:19" ht="24.75" customHeight="1">
      <c r="A61" s="33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21"/>
      <c r="S61" s="21"/>
    </row>
    <row r="62" spans="1:19" ht="24.75" customHeight="1">
      <c r="A62" s="33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21"/>
      <c r="S62" s="21"/>
    </row>
    <row r="63" spans="1:19" ht="24.75" customHeight="1">
      <c r="A63" s="33"/>
      <c r="B63" s="5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24.75" customHeight="1">
      <c r="A64" s="33"/>
      <c r="B64" s="54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24.75" customHeight="1">
      <c r="A65" s="33"/>
      <c r="B65" s="5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24.75" customHeight="1">
      <c r="A66" s="33"/>
      <c r="B66" s="5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24.75" customHeight="1">
      <c r="A67" s="33"/>
      <c r="B67" s="54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24.75" customHeight="1">
      <c r="A68" s="33"/>
      <c r="B68" s="54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24.75" customHeight="1">
      <c r="A69" s="33"/>
      <c r="B69" s="5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24.75" customHeight="1">
      <c r="A70" s="33"/>
      <c r="B70" s="54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24.75" customHeight="1">
      <c r="A71" s="33"/>
      <c r="B71" s="5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24.75" customHeight="1">
      <c r="A72" s="33"/>
      <c r="B72" s="5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24.75" customHeight="1">
      <c r="A73" s="33"/>
      <c r="B73" s="5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24.75" customHeight="1">
      <c r="A74" s="33"/>
      <c r="B74" s="5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24.75" customHeight="1">
      <c r="A75" s="33"/>
      <c r="B75" s="5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24.75" customHeight="1">
      <c r="A76" s="33"/>
      <c r="B76" s="54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24.75" customHeight="1">
      <c r="A77" s="33"/>
      <c r="B77" s="5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24.75" customHeight="1">
      <c r="A78" s="33"/>
      <c r="B78" s="54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24.75" customHeight="1">
      <c r="A79" s="33"/>
      <c r="B79" s="6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24.75" customHeight="1">
      <c r="A80" s="34"/>
      <c r="B80" s="60"/>
      <c r="C80" s="61"/>
      <c r="D80" s="6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24.75" customHeight="1">
      <c r="A81" s="34"/>
      <c r="B81" s="60"/>
      <c r="C81" s="61"/>
      <c r="D81" s="6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24.75" customHeight="1">
      <c r="A82" s="33"/>
      <c r="B82" s="60"/>
      <c r="C82" s="61"/>
      <c r="D82" s="6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E7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250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251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07" t="s">
        <v>30</v>
      </c>
      <c r="B5" s="107"/>
      <c r="C5" s="107"/>
      <c r="D5" s="107"/>
      <c r="E5" s="107"/>
      <c r="F5" s="93"/>
      <c r="G5" s="41" t="s">
        <v>32</v>
      </c>
      <c r="H5" s="63">
        <f>14/14*100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14/14*100</f>
        <v>100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49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44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93">
        <v>170101170023</v>
      </c>
      <c r="C11" s="10">
        <v>39</v>
      </c>
      <c r="D11" s="10">
        <f>COUNTIF(C11:C24,"&gt;="&amp;D10)</f>
        <v>14</v>
      </c>
      <c r="E11" s="10">
        <v>45</v>
      </c>
      <c r="F11" s="31">
        <f>COUNTIF(E11:E24,"&gt;="&amp;F10)</f>
        <v>14</v>
      </c>
      <c r="G11" s="25" t="s">
        <v>6</v>
      </c>
      <c r="H11" s="50"/>
      <c r="I11" s="109"/>
      <c r="J11" s="101"/>
      <c r="K11" s="1"/>
      <c r="L11" s="101"/>
      <c r="M11" s="101">
        <v>2</v>
      </c>
      <c r="N11" s="101"/>
      <c r="O11" s="101">
        <v>1</v>
      </c>
      <c r="P11" s="101"/>
      <c r="Q11" s="101">
        <v>1</v>
      </c>
      <c r="R11" s="101"/>
      <c r="S11" s="101"/>
      <c r="T11" s="101">
        <v>1</v>
      </c>
      <c r="U11" s="101"/>
      <c r="V11" s="101">
        <v>1</v>
      </c>
      <c r="W11" s="21"/>
    </row>
    <row r="12" spans="1:23" ht="15">
      <c r="A12" s="4">
        <v>2</v>
      </c>
      <c r="B12" s="193">
        <v>170101170030</v>
      </c>
      <c r="C12" s="10">
        <v>44</v>
      </c>
      <c r="D12" s="63">
        <f>(14/14)*100</f>
        <v>100</v>
      </c>
      <c r="E12" s="10">
        <v>44</v>
      </c>
      <c r="F12" s="64">
        <f>(14/14)*100</f>
        <v>100</v>
      </c>
      <c r="G12" s="25" t="s">
        <v>7</v>
      </c>
      <c r="H12" s="20"/>
      <c r="I12" s="110"/>
      <c r="J12" s="103"/>
      <c r="K12" s="101">
        <v>2</v>
      </c>
      <c r="L12" s="103">
        <v>1</v>
      </c>
      <c r="M12" s="103">
        <v>1</v>
      </c>
      <c r="N12" s="103"/>
      <c r="O12" s="103">
        <v>1</v>
      </c>
      <c r="P12" s="103">
        <v>2</v>
      </c>
      <c r="Q12" s="103"/>
      <c r="R12" s="103">
        <v>1</v>
      </c>
      <c r="S12" s="103">
        <v>1</v>
      </c>
      <c r="T12" s="103">
        <v>1</v>
      </c>
      <c r="U12" s="103">
        <v>1</v>
      </c>
      <c r="V12" s="103">
        <v>3</v>
      </c>
      <c r="W12" s="21"/>
    </row>
    <row r="13" spans="1:23" ht="15">
      <c r="A13" s="4">
        <v>3</v>
      </c>
      <c r="B13" s="193">
        <v>170101170047</v>
      </c>
      <c r="C13" s="10">
        <v>38</v>
      </c>
      <c r="D13" s="10"/>
      <c r="E13" s="10">
        <v>40</v>
      </c>
      <c r="F13" s="32"/>
      <c r="G13" s="25" t="s">
        <v>9</v>
      </c>
      <c r="H13" s="20"/>
      <c r="I13" s="110"/>
      <c r="J13" s="103"/>
      <c r="K13" s="103"/>
      <c r="L13" s="103">
        <v>2</v>
      </c>
      <c r="M13" s="103"/>
      <c r="N13" s="103"/>
      <c r="O13" s="103"/>
      <c r="P13" s="103"/>
      <c r="Q13" s="103">
        <v>2</v>
      </c>
      <c r="R13" s="103"/>
      <c r="S13" s="103"/>
      <c r="T13" s="103">
        <v>2</v>
      </c>
      <c r="U13" s="103"/>
      <c r="V13" s="103">
        <v>3</v>
      </c>
      <c r="W13" s="21"/>
    </row>
    <row r="14" spans="1:23" ht="15">
      <c r="A14" s="4">
        <v>4</v>
      </c>
      <c r="B14" s="193">
        <v>170101170051</v>
      </c>
      <c r="C14" s="10">
        <v>38</v>
      </c>
      <c r="D14" s="10"/>
      <c r="E14" s="10">
        <v>44</v>
      </c>
      <c r="F14" s="32"/>
      <c r="G14" s="26" t="s">
        <v>45</v>
      </c>
      <c r="H14" s="20"/>
      <c r="I14" s="20"/>
      <c r="J14" s="20"/>
      <c r="K14" s="20">
        <f aca="true" t="shared" si="0" ref="I14:V14">AVERAGE(K11:K13)</f>
        <v>2</v>
      </c>
      <c r="L14" s="20">
        <f t="shared" si="0"/>
        <v>1.5</v>
      </c>
      <c r="M14" s="20">
        <f t="shared" si="0"/>
        <v>1.5</v>
      </c>
      <c r="N14" s="20"/>
      <c r="O14" s="20">
        <f t="shared" si="0"/>
        <v>1</v>
      </c>
      <c r="P14" s="20">
        <f t="shared" si="0"/>
        <v>2</v>
      </c>
      <c r="Q14" s="20">
        <f t="shared" si="0"/>
        <v>1.5</v>
      </c>
      <c r="R14" s="20">
        <f t="shared" si="0"/>
        <v>1</v>
      </c>
      <c r="S14" s="20">
        <f t="shared" si="0"/>
        <v>1</v>
      </c>
      <c r="T14" s="20">
        <f t="shared" si="0"/>
        <v>1.3333333333333333</v>
      </c>
      <c r="U14" s="20">
        <f t="shared" si="0"/>
        <v>1</v>
      </c>
      <c r="V14" s="20">
        <f t="shared" si="0"/>
        <v>2.3333333333333335</v>
      </c>
      <c r="W14" s="21"/>
    </row>
    <row r="15" spans="1:23" ht="15">
      <c r="A15" s="4">
        <v>5</v>
      </c>
      <c r="B15" s="193">
        <v>170101170058</v>
      </c>
      <c r="C15" s="10">
        <v>39</v>
      </c>
      <c r="D15" s="10"/>
      <c r="E15" s="10">
        <v>41</v>
      </c>
      <c r="F15" s="32"/>
      <c r="G15" s="51" t="s">
        <v>47</v>
      </c>
      <c r="H15" s="69"/>
      <c r="I15" s="69"/>
      <c r="J15" s="69"/>
      <c r="K15" s="69">
        <f aca="true" t="shared" si="1" ref="I15:V15">(100*K14)/100</f>
        <v>2</v>
      </c>
      <c r="L15" s="69">
        <f t="shared" si="1"/>
        <v>1.5</v>
      </c>
      <c r="M15" s="69">
        <f t="shared" si="1"/>
        <v>1.5</v>
      </c>
      <c r="N15" s="69"/>
      <c r="O15" s="69">
        <f t="shared" si="1"/>
        <v>1</v>
      </c>
      <c r="P15" s="69">
        <f t="shared" si="1"/>
        <v>2</v>
      </c>
      <c r="Q15" s="69">
        <f t="shared" si="1"/>
        <v>1.5</v>
      </c>
      <c r="R15" s="69">
        <f t="shared" si="1"/>
        <v>1</v>
      </c>
      <c r="S15" s="69">
        <f t="shared" si="1"/>
        <v>1</v>
      </c>
      <c r="T15" s="69">
        <f t="shared" si="1"/>
        <v>1.333333333333333</v>
      </c>
      <c r="U15" s="69">
        <f t="shared" si="1"/>
        <v>1</v>
      </c>
      <c r="V15" s="69">
        <f t="shared" si="1"/>
        <v>2.3333333333333335</v>
      </c>
      <c r="W15" s="21"/>
    </row>
    <row r="16" spans="1:23" ht="14.25">
      <c r="A16" s="4">
        <v>6</v>
      </c>
      <c r="B16" s="193">
        <v>170101170061</v>
      </c>
      <c r="C16" s="10">
        <v>36</v>
      </c>
      <c r="D16" s="10"/>
      <c r="E16" s="10">
        <v>42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93">
        <v>170101170085</v>
      </c>
      <c r="C17" s="10">
        <v>39</v>
      </c>
      <c r="D17" s="10"/>
      <c r="E17" s="10">
        <v>43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93">
        <v>170101170088</v>
      </c>
      <c r="C18" s="10">
        <v>39</v>
      </c>
      <c r="D18" s="10"/>
      <c r="E18" s="10">
        <v>41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93">
        <v>170101170090</v>
      </c>
      <c r="C19" s="10">
        <v>37</v>
      </c>
      <c r="D19" s="10"/>
      <c r="E19" s="10">
        <v>42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93">
        <v>170101170091</v>
      </c>
      <c r="C20" s="10">
        <v>41</v>
      </c>
      <c r="D20" s="10"/>
      <c r="E20" s="10">
        <v>46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93">
        <v>170101170092</v>
      </c>
      <c r="C21" s="10">
        <v>39</v>
      </c>
      <c r="D21" s="10"/>
      <c r="E21" s="10">
        <v>40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93">
        <v>170101170094</v>
      </c>
      <c r="C22" s="10">
        <v>39</v>
      </c>
      <c r="D22" s="10"/>
      <c r="E22" s="10">
        <v>45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93">
        <v>170101170099</v>
      </c>
      <c r="C23" s="10">
        <v>43</v>
      </c>
      <c r="D23" s="10"/>
      <c r="E23" s="10">
        <v>47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93">
        <v>170101170108</v>
      </c>
      <c r="C24" s="10">
        <v>47</v>
      </c>
      <c r="D24" s="10"/>
      <c r="E24" s="10">
        <v>47.27272727272727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X53"/>
  <sheetViews>
    <sheetView zoomScale="48" zoomScaleNormal="48" zoomScalePageLayoutView="0" workbookViewId="0" topLeftCell="A1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252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253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254</v>
      </c>
      <c r="B5" s="125"/>
      <c r="C5" s="125"/>
      <c r="D5" s="125"/>
      <c r="E5" s="126"/>
      <c r="F5" s="93"/>
      <c r="G5" s="41" t="s">
        <v>32</v>
      </c>
      <c r="H5" s="63">
        <f>D12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89.47368421052632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94.73684210526315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255</v>
      </c>
      <c r="D9" s="17"/>
      <c r="E9" s="17" t="s">
        <v>255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170101170014</v>
      </c>
      <c r="C11" s="10">
        <v>36.666666666666664</v>
      </c>
      <c r="D11" s="10">
        <f>COUNTIF(C11:C29,"&gt;="&amp;D10)</f>
        <v>19</v>
      </c>
      <c r="E11" s="10">
        <v>31.818181818181817</v>
      </c>
      <c r="F11" s="31">
        <f>COUNTIF(E11:E29,"&gt;="&amp;F10)</f>
        <v>17</v>
      </c>
      <c r="G11" s="25" t="s">
        <v>6</v>
      </c>
      <c r="H11" s="194">
        <v>3</v>
      </c>
      <c r="I11" s="195">
        <v>1</v>
      </c>
      <c r="J11" s="196">
        <v>1</v>
      </c>
      <c r="K11" s="197"/>
      <c r="L11" s="196">
        <v>2</v>
      </c>
      <c r="M11" s="196"/>
      <c r="N11" s="196"/>
      <c r="O11" s="196"/>
      <c r="P11" s="196">
        <v>1</v>
      </c>
      <c r="Q11" s="196"/>
      <c r="R11" s="196">
        <v>1</v>
      </c>
      <c r="S11" s="196"/>
      <c r="T11" s="196"/>
      <c r="U11" s="196">
        <v>2</v>
      </c>
      <c r="V11" s="196">
        <v>2</v>
      </c>
      <c r="W11" s="21"/>
    </row>
    <row r="12" spans="1:23" ht="24.75" customHeight="1">
      <c r="A12" s="98">
        <v>2</v>
      </c>
      <c r="B12" s="99">
        <v>170101170015</v>
      </c>
      <c r="C12" s="10">
        <v>38.88888888888889</v>
      </c>
      <c r="D12" s="63">
        <f>(D11/19)*100</f>
        <v>100</v>
      </c>
      <c r="E12" s="10">
        <v>40.909090909090914</v>
      </c>
      <c r="F12" s="64">
        <f>(F11/19)*100</f>
        <v>89.47368421052632</v>
      </c>
      <c r="G12" s="25" t="s">
        <v>7</v>
      </c>
      <c r="H12" s="194"/>
      <c r="I12" s="195"/>
      <c r="J12" s="196"/>
      <c r="K12" s="196"/>
      <c r="L12" s="196"/>
      <c r="M12" s="196"/>
      <c r="N12" s="196"/>
      <c r="O12" s="196"/>
      <c r="P12" s="196">
        <v>2</v>
      </c>
      <c r="Q12" s="196">
        <v>2</v>
      </c>
      <c r="R12" s="196"/>
      <c r="S12" s="196">
        <v>1</v>
      </c>
      <c r="T12" s="196"/>
      <c r="U12" s="196">
        <v>3</v>
      </c>
      <c r="V12" s="196">
        <v>2</v>
      </c>
      <c r="W12" s="21"/>
    </row>
    <row r="13" spans="1:23" ht="24.75" customHeight="1">
      <c r="A13" s="98">
        <v>3</v>
      </c>
      <c r="B13" s="99">
        <v>170101170016</v>
      </c>
      <c r="C13" s="10">
        <v>36.666666666666664</v>
      </c>
      <c r="D13" s="10"/>
      <c r="E13" s="10">
        <v>38.18181818181819</v>
      </c>
      <c r="F13" s="32"/>
      <c r="G13" s="25" t="s">
        <v>9</v>
      </c>
      <c r="H13" s="198"/>
      <c r="I13" s="199">
        <v>1</v>
      </c>
      <c r="J13" s="200">
        <v>1</v>
      </c>
      <c r="K13" s="200"/>
      <c r="L13" s="200"/>
      <c r="M13" s="200">
        <v>2</v>
      </c>
      <c r="N13" s="200"/>
      <c r="O13" s="200"/>
      <c r="P13" s="200"/>
      <c r="Q13" s="200">
        <v>2</v>
      </c>
      <c r="R13" s="200"/>
      <c r="S13" s="200">
        <v>1</v>
      </c>
      <c r="T13" s="200"/>
      <c r="U13" s="200"/>
      <c r="V13" s="200">
        <v>2</v>
      </c>
      <c r="W13" s="21"/>
    </row>
    <row r="14" spans="1:23" ht="35.25" customHeight="1">
      <c r="A14" s="98">
        <v>4</v>
      </c>
      <c r="B14" s="99">
        <v>170101170019</v>
      </c>
      <c r="C14" s="10">
        <v>37.77777777777778</v>
      </c>
      <c r="D14" s="10"/>
      <c r="E14" s="10">
        <v>38.18181818181819</v>
      </c>
      <c r="F14" s="32"/>
      <c r="G14" s="25" t="s">
        <v>214</v>
      </c>
      <c r="H14" s="198"/>
      <c r="I14" s="199">
        <v>1</v>
      </c>
      <c r="J14" s="200">
        <v>1</v>
      </c>
      <c r="K14" s="200"/>
      <c r="L14" s="200"/>
      <c r="M14" s="200">
        <v>2</v>
      </c>
      <c r="N14" s="200"/>
      <c r="O14" s="200"/>
      <c r="P14" s="200"/>
      <c r="Q14" s="200">
        <v>2</v>
      </c>
      <c r="R14" s="200"/>
      <c r="S14" s="200">
        <v>1</v>
      </c>
      <c r="T14" s="200"/>
      <c r="U14" s="200"/>
      <c r="V14" s="200">
        <v>2</v>
      </c>
      <c r="W14" s="21"/>
    </row>
    <row r="15" spans="1:23" ht="37.5" customHeight="1">
      <c r="A15" s="98">
        <v>5</v>
      </c>
      <c r="B15" s="99">
        <v>170101170020</v>
      </c>
      <c r="C15" s="10">
        <v>42.22222222222222</v>
      </c>
      <c r="D15" s="10"/>
      <c r="E15" s="10">
        <v>35.45454545454545</v>
      </c>
      <c r="F15" s="32"/>
      <c r="G15" s="25" t="s">
        <v>215</v>
      </c>
      <c r="H15" s="198"/>
      <c r="I15" s="199">
        <v>2</v>
      </c>
      <c r="J15" s="200"/>
      <c r="K15" s="200"/>
      <c r="L15" s="200"/>
      <c r="M15" s="200"/>
      <c r="N15" s="200"/>
      <c r="O15" s="200">
        <v>2</v>
      </c>
      <c r="P15" s="200">
        <v>1</v>
      </c>
      <c r="Q15" s="200">
        <v>1</v>
      </c>
      <c r="R15" s="200"/>
      <c r="S15" s="200">
        <v>2</v>
      </c>
      <c r="T15" s="200"/>
      <c r="U15" s="200"/>
      <c r="V15" s="200">
        <v>2</v>
      </c>
      <c r="W15" s="21"/>
    </row>
    <row r="16" spans="1:22" ht="24.75" customHeight="1">
      <c r="A16" s="98">
        <v>6</v>
      </c>
      <c r="B16" s="99">
        <v>170101170025</v>
      </c>
      <c r="C16" s="10">
        <v>40</v>
      </c>
      <c r="D16" s="10"/>
      <c r="E16" s="10">
        <v>36.36363636363637</v>
      </c>
      <c r="F16" s="32"/>
      <c r="G16" s="26" t="s">
        <v>45</v>
      </c>
      <c r="H16" s="20">
        <f>AVERAGE(H11:H15)</f>
        <v>3</v>
      </c>
      <c r="I16" s="20">
        <f aca="true" t="shared" si="0" ref="I16:V16">AVERAGE(I11:I15)</f>
        <v>1.25</v>
      </c>
      <c r="J16" s="20">
        <f t="shared" si="0"/>
        <v>1</v>
      </c>
      <c r="K16" s="20"/>
      <c r="L16" s="20">
        <f t="shared" si="0"/>
        <v>2</v>
      </c>
      <c r="M16" s="20">
        <f t="shared" si="0"/>
        <v>2</v>
      </c>
      <c r="N16" s="20"/>
      <c r="O16" s="20">
        <f t="shared" si="0"/>
        <v>2</v>
      </c>
      <c r="P16" s="20">
        <f t="shared" si="0"/>
        <v>1.3333333333333333</v>
      </c>
      <c r="Q16" s="20">
        <f t="shared" si="0"/>
        <v>1.75</v>
      </c>
      <c r="R16" s="20">
        <f t="shared" si="0"/>
        <v>1</v>
      </c>
      <c r="S16" s="20">
        <f t="shared" si="0"/>
        <v>1.25</v>
      </c>
      <c r="T16" s="20"/>
      <c r="U16" s="20">
        <f t="shared" si="0"/>
        <v>2.5</v>
      </c>
      <c r="V16" s="20">
        <f t="shared" si="0"/>
        <v>2</v>
      </c>
    </row>
    <row r="17" spans="1:22" ht="40.5" customHeight="1">
      <c r="A17" s="98">
        <v>7</v>
      </c>
      <c r="B17" s="99">
        <v>170101170031</v>
      </c>
      <c r="C17" s="10">
        <v>36.666666666666664</v>
      </c>
      <c r="D17" s="10"/>
      <c r="E17" s="10">
        <v>39.09090909090909</v>
      </c>
      <c r="F17" s="10"/>
      <c r="G17" s="51" t="s">
        <v>47</v>
      </c>
      <c r="H17" s="69">
        <f>($H$7*H16)/100</f>
        <v>2.8421052631578947</v>
      </c>
      <c r="I17" s="69">
        <f aca="true" t="shared" si="1" ref="I17:V17">($H$7*I16)/100</f>
        <v>1.1842105263157894</v>
      </c>
      <c r="J17" s="69">
        <f t="shared" si="1"/>
        <v>0.9473684210526315</v>
      </c>
      <c r="K17" s="69"/>
      <c r="L17" s="69">
        <f t="shared" si="1"/>
        <v>1.894736842105263</v>
      </c>
      <c r="M17" s="69">
        <f t="shared" si="1"/>
        <v>1.894736842105263</v>
      </c>
      <c r="N17" s="69"/>
      <c r="O17" s="69">
        <f t="shared" si="1"/>
        <v>1.894736842105263</v>
      </c>
      <c r="P17" s="69">
        <f t="shared" si="1"/>
        <v>1.2631578947368418</v>
      </c>
      <c r="Q17" s="69">
        <f t="shared" si="1"/>
        <v>1.6578947368421053</v>
      </c>
      <c r="R17" s="69">
        <f t="shared" si="1"/>
        <v>0.9473684210526315</v>
      </c>
      <c r="S17" s="69">
        <f t="shared" si="1"/>
        <v>1.1842105263157894</v>
      </c>
      <c r="T17" s="69"/>
      <c r="U17" s="69">
        <f t="shared" si="1"/>
        <v>2.3684210526315788</v>
      </c>
      <c r="V17" s="69">
        <f t="shared" si="1"/>
        <v>1.894736842105263</v>
      </c>
    </row>
    <row r="18" spans="1:23" ht="24.75" customHeight="1">
      <c r="A18" s="98">
        <v>8</v>
      </c>
      <c r="B18" s="99">
        <v>170101170034</v>
      </c>
      <c r="C18" s="10">
        <v>34.44444444444444</v>
      </c>
      <c r="D18" s="10"/>
      <c r="E18" s="10">
        <v>25.454545454545453</v>
      </c>
      <c r="F18" s="33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6"/>
    </row>
    <row r="19" spans="1:23" ht="24.75" customHeight="1">
      <c r="A19" s="98">
        <v>9</v>
      </c>
      <c r="B19" s="99">
        <v>170101170037</v>
      </c>
      <c r="C19" s="10">
        <v>37.77777777777778</v>
      </c>
      <c r="D19" s="10"/>
      <c r="E19" s="10">
        <v>39.09090909090909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2" ht="24.75" customHeight="1">
      <c r="A20" s="98">
        <v>10</v>
      </c>
      <c r="B20" s="99">
        <v>170101170048</v>
      </c>
      <c r="C20" s="10">
        <v>41.11111111111111</v>
      </c>
      <c r="D20" s="10"/>
      <c r="E20" s="10">
        <v>34.54545454545455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</row>
    <row r="21" spans="1:16" ht="31.5" customHeight="1">
      <c r="A21" s="98">
        <v>11</v>
      </c>
      <c r="B21" s="99">
        <v>170101170049</v>
      </c>
      <c r="C21" s="10">
        <v>36.666666666666664</v>
      </c>
      <c r="D21" s="10"/>
      <c r="E21" s="10">
        <v>32.72727272727273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</row>
    <row r="22" spans="1:16" ht="24.75" customHeight="1">
      <c r="A22" s="98">
        <v>12</v>
      </c>
      <c r="B22" s="99">
        <v>170101170060</v>
      </c>
      <c r="C22" s="10">
        <v>31.11111111111111</v>
      </c>
      <c r="D22" s="10"/>
      <c r="E22" s="10">
        <v>17.272727272727273</v>
      </c>
      <c r="F22" s="33"/>
      <c r="G22" s="8"/>
      <c r="H22" s="2"/>
      <c r="I22" s="62"/>
      <c r="J22" s="55"/>
      <c r="K22" s="55"/>
      <c r="L22" s="2"/>
      <c r="M22" s="2"/>
      <c r="N22" s="2"/>
      <c r="O22" s="2"/>
      <c r="P22" s="2"/>
    </row>
    <row r="23" spans="1:24" ht="24.75" customHeight="1">
      <c r="A23" s="98">
        <v>13</v>
      </c>
      <c r="B23" s="99">
        <v>170101170072</v>
      </c>
      <c r="C23" s="10">
        <v>38.88888888888889</v>
      </c>
      <c r="D23" s="10"/>
      <c r="E23" s="10">
        <v>38.18181818181819</v>
      </c>
      <c r="F23" s="33"/>
      <c r="H23" s="106"/>
      <c r="I23" s="121"/>
      <c r="J23" s="121"/>
      <c r="M23" s="36"/>
      <c r="N23" s="36"/>
      <c r="O23" s="36"/>
      <c r="P23" s="36"/>
      <c r="Q23" s="36"/>
      <c r="W23" s="21"/>
      <c r="X23" s="21"/>
    </row>
    <row r="24" spans="1:24" ht="24.75" customHeight="1">
      <c r="A24" s="98">
        <v>14</v>
      </c>
      <c r="B24" s="99">
        <v>170101170073</v>
      </c>
      <c r="C24" s="10">
        <v>37.77777777777778</v>
      </c>
      <c r="D24" s="10"/>
      <c r="E24" s="10">
        <v>36.36363636363637</v>
      </c>
      <c r="F24" s="33"/>
      <c r="H24" s="57"/>
      <c r="I24" s="70"/>
      <c r="J24" s="70"/>
      <c r="M24" s="36"/>
      <c r="N24" s="36"/>
      <c r="O24" s="36"/>
      <c r="P24" s="36"/>
      <c r="Q24" s="36"/>
      <c r="W24" s="21"/>
      <c r="X24" s="21"/>
    </row>
    <row r="25" spans="1:24" ht="24.75" customHeight="1">
      <c r="A25" s="98">
        <v>15</v>
      </c>
      <c r="B25" s="99">
        <v>170101170074</v>
      </c>
      <c r="C25" s="15">
        <v>34.44444444444444</v>
      </c>
      <c r="D25" s="15"/>
      <c r="E25" s="15">
        <v>34.54545454545455</v>
      </c>
      <c r="F25" s="34"/>
      <c r="H25" s="54"/>
      <c r="I25" s="21"/>
      <c r="J25" s="21"/>
      <c r="K25" s="21"/>
      <c r="L25" s="21"/>
      <c r="M25" s="21"/>
      <c r="N25" s="55"/>
      <c r="O25" s="55"/>
      <c r="P25" s="55"/>
      <c r="Q25" s="55"/>
      <c r="R25" s="55"/>
      <c r="S25" s="21"/>
      <c r="T25" s="21"/>
      <c r="U25" s="21"/>
      <c r="V25" s="21"/>
      <c r="W25" s="21"/>
      <c r="X25" s="21"/>
    </row>
    <row r="26" spans="1:24" ht="24.75" customHeight="1">
      <c r="A26" s="98">
        <v>16</v>
      </c>
      <c r="B26" s="99">
        <v>170101170080</v>
      </c>
      <c r="C26" s="10">
        <v>36.666666666666664</v>
      </c>
      <c r="D26" s="10"/>
      <c r="E26" s="10">
        <v>37.27272727272727</v>
      </c>
      <c r="F26" s="33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170101170101</v>
      </c>
      <c r="C27" s="10">
        <v>38.88888888888889</v>
      </c>
      <c r="D27" s="10"/>
      <c r="E27" s="10">
        <v>42.72727272727273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170101170105</v>
      </c>
      <c r="C28" s="10">
        <v>43.333333333333336</v>
      </c>
      <c r="D28" s="10"/>
      <c r="E28" s="10">
        <v>39.09090909090909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170101171109</v>
      </c>
      <c r="C29" s="10">
        <v>40</v>
      </c>
      <c r="D29" s="10"/>
      <c r="E29" s="10">
        <v>28.18181818181818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15">
      <c r="A30" s="11"/>
      <c r="B30" s="11"/>
      <c r="C30" s="11"/>
      <c r="D30" s="11"/>
      <c r="E30" s="11"/>
      <c r="F30" s="11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3" s="3" customFormat="1" ht="15">
      <c r="A31" s="11"/>
      <c r="B31" s="11"/>
      <c r="C31" s="19"/>
      <c r="D31" s="19"/>
      <c r="E31" s="19"/>
      <c r="F31" s="19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1"/>
    </row>
    <row r="32" spans="1:23" ht="15">
      <c r="A32" s="11"/>
      <c r="B32" s="11"/>
      <c r="C32" s="11"/>
      <c r="D32" s="11"/>
      <c r="E32" s="11"/>
      <c r="F32" s="11"/>
      <c r="G32" s="60"/>
      <c r="H32" s="61"/>
      <c r="I32" s="6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"/>
    </row>
    <row r="33" spans="1:9" ht="14.25">
      <c r="A33" s="11"/>
      <c r="B33" s="11"/>
      <c r="C33" s="18"/>
      <c r="D33" s="18"/>
      <c r="E33" s="18"/>
      <c r="F33" s="18"/>
      <c r="G33" s="11"/>
      <c r="H33"/>
      <c r="I33"/>
    </row>
    <row r="34" spans="1:9" ht="14.25">
      <c r="A34" s="11"/>
      <c r="B34" s="11"/>
      <c r="C34" s="11"/>
      <c r="D34" s="11"/>
      <c r="E34" s="11"/>
      <c r="F34" s="11"/>
      <c r="G34" s="11"/>
      <c r="H34"/>
      <c r="I34"/>
    </row>
    <row r="35" spans="1:22" ht="15">
      <c r="A35" s="11"/>
      <c r="B35" s="11"/>
      <c r="C35" s="11"/>
      <c r="D35" s="11"/>
      <c r="E35" s="11"/>
      <c r="F35" s="11"/>
      <c r="G35" s="11"/>
      <c r="H35"/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9" ht="14.25">
      <c r="A36" s="11"/>
      <c r="B36" s="11"/>
      <c r="C36" s="11"/>
      <c r="D36" s="11"/>
      <c r="E36" s="11"/>
      <c r="F36" s="11"/>
      <c r="G36" s="11"/>
      <c r="H36"/>
      <c r="I36"/>
    </row>
    <row r="37" spans="1:9" ht="14.25">
      <c r="A37" s="11"/>
      <c r="B37" s="11"/>
      <c r="C37" s="11"/>
      <c r="D37" s="11"/>
      <c r="E37" s="11"/>
      <c r="F37" s="11"/>
      <c r="G37" s="11"/>
      <c r="H37"/>
      <c r="I37"/>
    </row>
    <row r="38" spans="1:23" s="3" customFormat="1" ht="15">
      <c r="A38" s="11"/>
      <c r="B38" s="11"/>
      <c r="C38" s="11"/>
      <c r="D38" s="11"/>
      <c r="E38" s="11"/>
      <c r="F38" s="11"/>
      <c r="G38" s="11"/>
      <c r="H38"/>
      <c r="I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1"/>
      <c r="B39" s="11"/>
      <c r="C39" s="11"/>
      <c r="D39" s="11"/>
      <c r="E39" s="11"/>
      <c r="F39" s="11"/>
      <c r="G39" s="11"/>
      <c r="H39"/>
      <c r="I39"/>
      <c r="W39" s="3"/>
    </row>
    <row r="40" spans="1:9" ht="14.25">
      <c r="A40" s="11"/>
      <c r="B40" s="11"/>
      <c r="C40" s="11"/>
      <c r="D40" s="11"/>
      <c r="E40" s="11"/>
      <c r="F40" s="11"/>
      <c r="G40" s="11"/>
      <c r="H40"/>
      <c r="I40"/>
    </row>
    <row r="41" spans="1:9" ht="14.25">
      <c r="A41" s="11"/>
      <c r="B41" s="11"/>
      <c r="C41" s="11"/>
      <c r="D41" s="11"/>
      <c r="E41" s="11"/>
      <c r="F41" s="11"/>
      <c r="G41" s="11"/>
      <c r="H41"/>
      <c r="I41"/>
    </row>
    <row r="42" spans="1:22" ht="15">
      <c r="A42" s="11"/>
      <c r="B42" s="11"/>
      <c r="C42" s="11"/>
      <c r="D42" s="11"/>
      <c r="E42" s="11"/>
      <c r="F42" s="11"/>
      <c r="G42" s="11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9" ht="14.25">
      <c r="A43" s="11"/>
      <c r="B43" s="11"/>
      <c r="C43" s="11"/>
      <c r="D43" s="11"/>
      <c r="E43" s="11"/>
      <c r="F43" s="11"/>
      <c r="G43" s="11"/>
      <c r="H43"/>
      <c r="I43"/>
    </row>
    <row r="44" spans="1:9" ht="14.25">
      <c r="A44" s="11"/>
      <c r="B44" s="11"/>
      <c r="C44" s="11"/>
      <c r="D44" s="11"/>
      <c r="E44" s="11"/>
      <c r="F44" s="11"/>
      <c r="G44" s="11"/>
      <c r="H44"/>
      <c r="I44"/>
    </row>
    <row r="45" spans="1:9" ht="14.25">
      <c r="A45" s="11"/>
      <c r="B45" s="11"/>
      <c r="C45" s="11"/>
      <c r="D45" s="11"/>
      <c r="E45" s="11"/>
      <c r="F45" s="11"/>
      <c r="G45" s="11"/>
      <c r="H45"/>
      <c r="I45"/>
    </row>
    <row r="46" spans="1:23" s="3" customFormat="1" ht="15">
      <c r="A46" s="11"/>
      <c r="B46" s="11"/>
      <c r="C46" s="11"/>
      <c r="D46" s="11"/>
      <c r="E46" s="11"/>
      <c r="F46" s="11"/>
      <c r="G46" s="11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1"/>
      <c r="B47" s="11"/>
      <c r="C47" s="11"/>
      <c r="D47" s="11"/>
      <c r="E47" s="11"/>
      <c r="F47" s="11"/>
      <c r="G47" s="11"/>
      <c r="H47"/>
      <c r="I47"/>
      <c r="W47" s="3"/>
    </row>
    <row r="48" spans="1:9" ht="14.25">
      <c r="A48" s="11"/>
      <c r="B48" s="11"/>
      <c r="C48" s="11"/>
      <c r="D48" s="11"/>
      <c r="E48" s="11"/>
      <c r="F48" s="11"/>
      <c r="G48" s="11"/>
      <c r="H48"/>
      <c r="I48"/>
    </row>
    <row r="49" spans="1:9" ht="14.25">
      <c r="A49" s="11"/>
      <c r="B49" s="11"/>
      <c r="C49" s="11"/>
      <c r="D49" s="11"/>
      <c r="E49" s="11"/>
      <c r="F49" s="11"/>
      <c r="G49" s="11"/>
      <c r="H49"/>
      <c r="I49"/>
    </row>
    <row r="50" spans="7:22" ht="15">
      <c r="G50" s="11"/>
      <c r="H50"/>
      <c r="I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7:9" ht="14.25">
      <c r="G51" s="11"/>
      <c r="H51"/>
      <c r="I51"/>
    </row>
    <row r="52" spans="7:9" ht="14.25">
      <c r="G52" s="11"/>
      <c r="H52"/>
      <c r="I52"/>
    </row>
    <row r="53" spans="8:9" ht="14.25">
      <c r="H53"/>
      <c r="I53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X53"/>
  <sheetViews>
    <sheetView zoomScale="60" zoomScaleNormal="60" zoomScalePageLayoutView="0" workbookViewId="0" topLeftCell="C4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256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257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258</v>
      </c>
      <c r="B5" s="125"/>
      <c r="C5" s="125"/>
      <c r="D5" s="125"/>
      <c r="E5" s="126"/>
      <c r="F5" s="93"/>
      <c r="G5" s="41" t="s">
        <v>32</v>
      </c>
      <c r="H5" s="63">
        <f>D12</f>
        <v>94.73684210526315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84.21052631578947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89.4736842105263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255</v>
      </c>
      <c r="D9" s="17"/>
      <c r="E9" s="17" t="s">
        <v>255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170101170014</v>
      </c>
      <c r="C11" s="10">
        <v>42.22222222222222</v>
      </c>
      <c r="D11" s="10">
        <f>COUNTIF(C11:C29,"&gt;="&amp;D10)</f>
        <v>18</v>
      </c>
      <c r="E11" s="10">
        <v>36.36363636363637</v>
      </c>
      <c r="F11" s="31">
        <f>COUNTIF(E11:E29,"&gt;="&amp;F10)</f>
        <v>16</v>
      </c>
      <c r="G11" s="25" t="s">
        <v>6</v>
      </c>
      <c r="H11" s="194"/>
      <c r="I11" s="195">
        <v>1</v>
      </c>
      <c r="J11" s="196">
        <v>1</v>
      </c>
      <c r="K11" s="197">
        <v>1</v>
      </c>
      <c r="L11" s="196"/>
      <c r="M11" s="196"/>
      <c r="N11" s="196"/>
      <c r="O11" s="196"/>
      <c r="P11" s="196">
        <v>1</v>
      </c>
      <c r="Q11" s="196"/>
      <c r="R11" s="196">
        <v>1</v>
      </c>
      <c r="S11" s="196"/>
      <c r="T11" s="196">
        <v>1</v>
      </c>
      <c r="U11" s="196">
        <v>2</v>
      </c>
      <c r="V11" s="196">
        <v>2</v>
      </c>
      <c r="W11" s="21"/>
    </row>
    <row r="12" spans="1:23" ht="24.75" customHeight="1">
      <c r="A12" s="98">
        <v>2</v>
      </c>
      <c r="B12" s="99">
        <v>170101170015</v>
      </c>
      <c r="C12" s="10">
        <v>36.666666666666664</v>
      </c>
      <c r="D12" s="63">
        <f>(D11/19)*100</f>
        <v>94.73684210526315</v>
      </c>
      <c r="E12" s="10">
        <v>36.36363636363637</v>
      </c>
      <c r="F12" s="64">
        <f>(F11/19)*100</f>
        <v>84.21052631578947</v>
      </c>
      <c r="G12" s="25" t="s">
        <v>7</v>
      </c>
      <c r="H12" s="194"/>
      <c r="I12" s="195"/>
      <c r="J12" s="196"/>
      <c r="K12" s="196"/>
      <c r="L12" s="196"/>
      <c r="M12" s="196"/>
      <c r="N12" s="196"/>
      <c r="O12" s="196"/>
      <c r="P12" s="196">
        <v>2</v>
      </c>
      <c r="Q12" s="196"/>
      <c r="R12" s="196"/>
      <c r="S12" s="196">
        <v>1</v>
      </c>
      <c r="T12" s="196"/>
      <c r="U12" s="196">
        <v>3</v>
      </c>
      <c r="V12" s="196">
        <v>2</v>
      </c>
      <c r="W12" s="21"/>
    </row>
    <row r="13" spans="1:23" ht="24.75" customHeight="1">
      <c r="A13" s="98">
        <v>3</v>
      </c>
      <c r="B13" s="99">
        <v>170101170016</v>
      </c>
      <c r="C13" s="10">
        <v>28.888888888888886</v>
      </c>
      <c r="D13" s="10"/>
      <c r="E13" s="10">
        <v>30.909090909090907</v>
      </c>
      <c r="F13" s="32"/>
      <c r="G13" s="25" t="s">
        <v>9</v>
      </c>
      <c r="H13" s="198"/>
      <c r="I13" s="199">
        <v>1</v>
      </c>
      <c r="J13" s="200">
        <v>1</v>
      </c>
      <c r="K13" s="200">
        <v>0</v>
      </c>
      <c r="L13" s="200"/>
      <c r="M13" s="200">
        <v>2</v>
      </c>
      <c r="N13" s="200"/>
      <c r="O13" s="200"/>
      <c r="P13" s="200"/>
      <c r="Q13" s="200"/>
      <c r="R13" s="200"/>
      <c r="S13" s="200">
        <v>1</v>
      </c>
      <c r="T13" s="200"/>
      <c r="U13" s="200"/>
      <c r="V13" s="200">
        <v>2</v>
      </c>
      <c r="W13" s="21"/>
    </row>
    <row r="14" spans="1:23" ht="35.25" customHeight="1">
      <c r="A14" s="98">
        <v>4</v>
      </c>
      <c r="B14" s="99">
        <v>170101170019</v>
      </c>
      <c r="C14" s="10">
        <v>31.11111111111111</v>
      </c>
      <c r="D14" s="10"/>
      <c r="E14" s="10">
        <v>32.72727272727273</v>
      </c>
      <c r="F14" s="32"/>
      <c r="G14" s="25" t="s">
        <v>214</v>
      </c>
      <c r="H14" s="198"/>
      <c r="I14" s="199">
        <v>1</v>
      </c>
      <c r="J14" s="200">
        <v>1</v>
      </c>
      <c r="K14" s="200">
        <v>0</v>
      </c>
      <c r="L14" s="200"/>
      <c r="M14" s="200">
        <v>2</v>
      </c>
      <c r="N14" s="200"/>
      <c r="O14" s="200"/>
      <c r="P14" s="200"/>
      <c r="Q14" s="200"/>
      <c r="R14" s="200"/>
      <c r="S14" s="200">
        <v>1</v>
      </c>
      <c r="T14" s="200"/>
      <c r="U14" s="200"/>
      <c r="V14" s="200">
        <v>2</v>
      </c>
      <c r="W14" s="21"/>
    </row>
    <row r="15" spans="1:23" ht="37.5" customHeight="1">
      <c r="A15" s="98">
        <v>5</v>
      </c>
      <c r="B15" s="99">
        <v>170101170020</v>
      </c>
      <c r="C15" s="10">
        <v>36.666666666666664</v>
      </c>
      <c r="D15" s="10"/>
      <c r="E15" s="10">
        <v>37.27272727272727</v>
      </c>
      <c r="F15" s="32"/>
      <c r="G15" s="25" t="s">
        <v>215</v>
      </c>
      <c r="H15" s="198"/>
      <c r="I15" s="199">
        <v>2</v>
      </c>
      <c r="J15" s="200"/>
      <c r="K15" s="200">
        <v>1</v>
      </c>
      <c r="L15" s="200"/>
      <c r="M15" s="200"/>
      <c r="N15" s="200"/>
      <c r="O15" s="200">
        <v>2</v>
      </c>
      <c r="P15" s="200">
        <v>1</v>
      </c>
      <c r="Q15" s="200"/>
      <c r="R15" s="200"/>
      <c r="S15" s="200">
        <v>2</v>
      </c>
      <c r="T15" s="200"/>
      <c r="U15" s="200"/>
      <c r="V15" s="200">
        <v>2</v>
      </c>
      <c r="W15" s="21"/>
    </row>
    <row r="16" spans="1:22" ht="24.75" customHeight="1">
      <c r="A16" s="98">
        <v>6</v>
      </c>
      <c r="B16" s="99">
        <v>170101170025</v>
      </c>
      <c r="C16" s="10">
        <v>42.22222222222222</v>
      </c>
      <c r="D16" s="10"/>
      <c r="E16" s="10">
        <v>37.27272727272727</v>
      </c>
      <c r="F16" s="32"/>
      <c r="G16" s="26" t="s">
        <v>45</v>
      </c>
      <c r="H16" s="20"/>
      <c r="I16" s="20">
        <f aca="true" t="shared" si="0" ref="I16:V16">AVERAGE(I11:I15)</f>
        <v>1.25</v>
      </c>
      <c r="J16" s="20">
        <f t="shared" si="0"/>
        <v>1</v>
      </c>
      <c r="K16" s="20">
        <f t="shared" si="0"/>
        <v>0.5</v>
      </c>
      <c r="L16" s="20"/>
      <c r="M16" s="20">
        <f t="shared" si="0"/>
        <v>2</v>
      </c>
      <c r="N16" s="20"/>
      <c r="O16" s="20">
        <f t="shared" si="0"/>
        <v>2</v>
      </c>
      <c r="P16" s="20">
        <f t="shared" si="0"/>
        <v>1.3333333333333333</v>
      </c>
      <c r="Q16" s="20"/>
      <c r="R16" s="20">
        <f t="shared" si="0"/>
        <v>1</v>
      </c>
      <c r="S16" s="20">
        <f t="shared" si="0"/>
        <v>1.25</v>
      </c>
      <c r="T16" s="20">
        <f t="shared" si="0"/>
        <v>1</v>
      </c>
      <c r="U16" s="20">
        <f t="shared" si="0"/>
        <v>2.5</v>
      </c>
      <c r="V16" s="20">
        <f t="shared" si="0"/>
        <v>2</v>
      </c>
    </row>
    <row r="17" spans="1:22" ht="40.5" customHeight="1">
      <c r="A17" s="98">
        <v>7</v>
      </c>
      <c r="B17" s="99">
        <v>170101170031</v>
      </c>
      <c r="C17" s="10">
        <v>37.77777777777778</v>
      </c>
      <c r="D17" s="10"/>
      <c r="E17" s="10">
        <v>35.45454545454545</v>
      </c>
      <c r="F17" s="10"/>
      <c r="G17" s="51" t="s">
        <v>47</v>
      </c>
      <c r="H17" s="69"/>
      <c r="I17" s="69">
        <f aca="true" t="shared" si="1" ref="I17:V17">($H$7*I16)/100</f>
        <v>1.1184210526315788</v>
      </c>
      <c r="J17" s="69">
        <f t="shared" si="1"/>
        <v>0.894736842105263</v>
      </c>
      <c r="K17" s="69">
        <f t="shared" si="1"/>
        <v>0.4473684210526315</v>
      </c>
      <c r="L17" s="69"/>
      <c r="M17" s="69">
        <f t="shared" si="1"/>
        <v>1.789473684210526</v>
      </c>
      <c r="N17" s="69"/>
      <c r="O17" s="69">
        <f t="shared" si="1"/>
        <v>1.789473684210526</v>
      </c>
      <c r="P17" s="69">
        <f t="shared" si="1"/>
        <v>1.1929824561403506</v>
      </c>
      <c r="Q17" s="69"/>
      <c r="R17" s="69">
        <f t="shared" si="1"/>
        <v>0.894736842105263</v>
      </c>
      <c r="S17" s="69">
        <f t="shared" si="1"/>
        <v>1.1184210526315788</v>
      </c>
      <c r="T17" s="69">
        <f t="shared" si="1"/>
        <v>0.894736842105263</v>
      </c>
      <c r="U17" s="69">
        <f t="shared" si="1"/>
        <v>2.2368421052631575</v>
      </c>
      <c r="V17" s="69">
        <f t="shared" si="1"/>
        <v>1.789473684210526</v>
      </c>
    </row>
    <row r="18" spans="1:23" ht="24.75" customHeight="1">
      <c r="A18" s="98">
        <v>8</v>
      </c>
      <c r="B18" s="99">
        <v>170101170034</v>
      </c>
      <c r="C18" s="10">
        <v>26.666666666666668</v>
      </c>
      <c r="D18" s="10"/>
      <c r="E18" s="10">
        <v>24.545454545454547</v>
      </c>
      <c r="F18" s="33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6"/>
    </row>
    <row r="19" spans="1:23" ht="24.75" customHeight="1">
      <c r="A19" s="98">
        <v>9</v>
      </c>
      <c r="B19" s="99">
        <v>170101170037</v>
      </c>
      <c r="C19" s="10">
        <v>34.44444444444444</v>
      </c>
      <c r="D19" s="10"/>
      <c r="E19" s="10">
        <v>33.63636363636363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2" ht="24.75" customHeight="1">
      <c r="A20" s="98">
        <v>10</v>
      </c>
      <c r="B20" s="99">
        <v>170101170048</v>
      </c>
      <c r="C20" s="10">
        <v>32.22222222222222</v>
      </c>
      <c r="D20" s="10"/>
      <c r="E20" s="10">
        <v>29.09090909090909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</row>
    <row r="21" spans="1:16" ht="31.5" customHeight="1">
      <c r="A21" s="98">
        <v>11</v>
      </c>
      <c r="B21" s="99">
        <v>170101170049</v>
      </c>
      <c r="C21" s="10">
        <v>32.22222222222222</v>
      </c>
      <c r="D21" s="10"/>
      <c r="E21" s="10">
        <v>29.09090909090909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</row>
    <row r="22" spans="1:16" ht="24.75" customHeight="1">
      <c r="A22" s="98">
        <v>12</v>
      </c>
      <c r="B22" s="99">
        <v>170101170060</v>
      </c>
      <c r="C22" s="10">
        <v>30</v>
      </c>
      <c r="D22" s="10"/>
      <c r="E22" s="10">
        <v>18.181818181818183</v>
      </c>
      <c r="F22" s="33"/>
      <c r="G22" s="8"/>
      <c r="H22" s="2"/>
      <c r="I22" s="62"/>
      <c r="J22" s="55"/>
      <c r="K22" s="55"/>
      <c r="L22" s="2"/>
      <c r="M22" s="2"/>
      <c r="N22" s="2"/>
      <c r="O22" s="2"/>
      <c r="P22" s="2"/>
    </row>
    <row r="23" spans="1:24" ht="24.75" customHeight="1">
      <c r="A23" s="98">
        <v>13</v>
      </c>
      <c r="B23" s="99">
        <v>170101170072</v>
      </c>
      <c r="C23" s="10">
        <v>42.22222222222222</v>
      </c>
      <c r="D23" s="10"/>
      <c r="E23" s="10">
        <v>40.909090909090914</v>
      </c>
      <c r="F23" s="33"/>
      <c r="H23" s="106"/>
      <c r="I23" s="121"/>
      <c r="J23" s="121"/>
      <c r="M23" s="36"/>
      <c r="N23" s="36"/>
      <c r="O23" s="36"/>
      <c r="P23" s="36"/>
      <c r="Q23" s="36"/>
      <c r="W23" s="21"/>
      <c r="X23" s="21"/>
    </row>
    <row r="24" spans="1:24" ht="24.75" customHeight="1">
      <c r="A24" s="98">
        <v>14</v>
      </c>
      <c r="B24" s="99">
        <v>170101170073</v>
      </c>
      <c r="C24" s="10">
        <v>40</v>
      </c>
      <c r="D24" s="10"/>
      <c r="E24" s="10">
        <v>39.09090909090909</v>
      </c>
      <c r="F24" s="33"/>
      <c r="H24" s="57"/>
      <c r="I24" s="70"/>
      <c r="J24" s="70"/>
      <c r="M24" s="36"/>
      <c r="N24" s="36"/>
      <c r="O24" s="36"/>
      <c r="P24" s="36"/>
      <c r="Q24" s="36"/>
      <c r="W24" s="21"/>
      <c r="X24" s="21"/>
    </row>
    <row r="25" spans="1:24" ht="24.75" customHeight="1">
      <c r="A25" s="98">
        <v>15</v>
      </c>
      <c r="B25" s="99">
        <v>170101170074</v>
      </c>
      <c r="C25" s="15">
        <v>34.44444444444444</v>
      </c>
      <c r="D25" s="15"/>
      <c r="E25" s="15">
        <v>30.909090909090907</v>
      </c>
      <c r="F25" s="34"/>
      <c r="H25" s="54"/>
      <c r="I25" s="21"/>
      <c r="J25" s="21"/>
      <c r="K25" s="21"/>
      <c r="L25" s="21"/>
      <c r="M25" s="21"/>
      <c r="N25" s="55"/>
      <c r="O25" s="55"/>
      <c r="P25" s="55"/>
      <c r="Q25" s="55"/>
      <c r="R25" s="55"/>
      <c r="S25" s="21"/>
      <c r="T25" s="21"/>
      <c r="U25" s="21"/>
      <c r="V25" s="21"/>
      <c r="W25" s="21"/>
      <c r="X25" s="21"/>
    </row>
    <row r="26" spans="1:24" ht="24.75" customHeight="1">
      <c r="A26" s="98">
        <v>16</v>
      </c>
      <c r="B26" s="99">
        <v>170101170080</v>
      </c>
      <c r="C26" s="10">
        <v>30</v>
      </c>
      <c r="D26" s="10"/>
      <c r="E26" s="10">
        <v>33.63636363636363</v>
      </c>
      <c r="F26" s="33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170101170101</v>
      </c>
      <c r="C27" s="10">
        <v>31.11111111111111</v>
      </c>
      <c r="D27" s="10"/>
      <c r="E27" s="10">
        <v>31.818181818181817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170101170105</v>
      </c>
      <c r="C28" s="10">
        <v>38.88888888888889</v>
      </c>
      <c r="D28" s="10"/>
      <c r="E28" s="10">
        <v>39.09090909090909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170101171109</v>
      </c>
      <c r="C29" s="10">
        <v>30</v>
      </c>
      <c r="D29" s="10"/>
      <c r="E29" s="10">
        <v>23.636363636363637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15">
      <c r="A30" s="11"/>
      <c r="B30" s="11"/>
      <c r="C30" s="11"/>
      <c r="D30" s="11"/>
      <c r="E30" s="11"/>
      <c r="F30" s="11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3" s="3" customFormat="1" ht="15">
      <c r="A31" s="11"/>
      <c r="B31" s="11"/>
      <c r="C31" s="19"/>
      <c r="D31" s="19"/>
      <c r="E31" s="19"/>
      <c r="F31" s="19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1"/>
    </row>
    <row r="32" spans="1:23" ht="15">
      <c r="A32" s="11"/>
      <c r="B32" s="11"/>
      <c r="C32" s="11"/>
      <c r="D32" s="11"/>
      <c r="E32" s="11"/>
      <c r="F32" s="11"/>
      <c r="G32" s="60"/>
      <c r="H32" s="61"/>
      <c r="I32" s="6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"/>
    </row>
    <row r="33" spans="1:9" ht="14.25">
      <c r="A33" s="11"/>
      <c r="B33" s="11"/>
      <c r="C33" s="18"/>
      <c r="D33" s="18"/>
      <c r="E33" s="18"/>
      <c r="F33" s="18"/>
      <c r="G33" s="11"/>
      <c r="H33"/>
      <c r="I33"/>
    </row>
    <row r="34" spans="1:9" ht="14.25">
      <c r="A34" s="11"/>
      <c r="B34" s="11"/>
      <c r="C34" s="11"/>
      <c r="D34" s="11"/>
      <c r="E34" s="11"/>
      <c r="F34" s="11"/>
      <c r="G34" s="11"/>
      <c r="H34"/>
      <c r="I34"/>
    </row>
    <row r="35" spans="1:22" ht="15">
      <c r="A35" s="11"/>
      <c r="B35" s="11"/>
      <c r="C35" s="11"/>
      <c r="D35" s="11"/>
      <c r="E35" s="11"/>
      <c r="F35" s="11"/>
      <c r="G35" s="11"/>
      <c r="H35"/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9" ht="14.25">
      <c r="A36" s="11"/>
      <c r="B36" s="11"/>
      <c r="C36" s="11"/>
      <c r="D36" s="11"/>
      <c r="E36" s="11"/>
      <c r="F36" s="11"/>
      <c r="G36" s="11"/>
      <c r="H36"/>
      <c r="I36"/>
    </row>
    <row r="37" spans="1:9" ht="14.25">
      <c r="A37" s="11"/>
      <c r="B37" s="11"/>
      <c r="C37" s="11"/>
      <c r="D37" s="11"/>
      <c r="E37" s="11"/>
      <c r="F37" s="11"/>
      <c r="G37" s="11"/>
      <c r="H37"/>
      <c r="I37"/>
    </row>
    <row r="38" spans="1:23" s="3" customFormat="1" ht="15">
      <c r="A38" s="11"/>
      <c r="B38" s="11"/>
      <c r="C38" s="11"/>
      <c r="D38" s="11"/>
      <c r="E38" s="11"/>
      <c r="F38" s="11"/>
      <c r="G38" s="11"/>
      <c r="H38"/>
      <c r="I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1"/>
      <c r="B39" s="11"/>
      <c r="C39" s="11"/>
      <c r="D39" s="11"/>
      <c r="E39" s="11"/>
      <c r="F39" s="11"/>
      <c r="G39" s="11"/>
      <c r="H39"/>
      <c r="I39"/>
      <c r="W39" s="3"/>
    </row>
    <row r="40" spans="1:9" ht="14.25">
      <c r="A40" s="11"/>
      <c r="B40" s="11"/>
      <c r="C40" s="11"/>
      <c r="D40" s="11"/>
      <c r="E40" s="11"/>
      <c r="F40" s="11"/>
      <c r="G40" s="11"/>
      <c r="H40"/>
      <c r="I40"/>
    </row>
    <row r="41" spans="1:9" ht="14.25">
      <c r="A41" s="11"/>
      <c r="B41" s="11"/>
      <c r="C41" s="11"/>
      <c r="D41" s="11"/>
      <c r="E41" s="11"/>
      <c r="F41" s="11"/>
      <c r="G41" s="11"/>
      <c r="H41"/>
      <c r="I41"/>
    </row>
    <row r="42" spans="1:22" ht="15">
      <c r="A42" s="11"/>
      <c r="B42" s="11"/>
      <c r="C42" s="11"/>
      <c r="D42" s="11"/>
      <c r="E42" s="11"/>
      <c r="F42" s="11"/>
      <c r="G42" s="11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9" ht="14.25">
      <c r="A43" s="11"/>
      <c r="B43" s="11"/>
      <c r="C43" s="11"/>
      <c r="D43" s="11"/>
      <c r="E43" s="11"/>
      <c r="F43" s="11"/>
      <c r="G43" s="11"/>
      <c r="H43"/>
      <c r="I43"/>
    </row>
    <row r="44" spans="1:9" ht="14.25">
      <c r="A44" s="11"/>
      <c r="B44" s="11"/>
      <c r="C44" s="11"/>
      <c r="D44" s="11"/>
      <c r="E44" s="11"/>
      <c r="F44" s="11"/>
      <c r="G44" s="11"/>
      <c r="H44"/>
      <c r="I44"/>
    </row>
    <row r="45" spans="1:9" ht="14.25">
      <c r="A45" s="11"/>
      <c r="B45" s="11"/>
      <c r="C45" s="11"/>
      <c r="D45" s="11"/>
      <c r="E45" s="11"/>
      <c r="F45" s="11"/>
      <c r="G45" s="11"/>
      <c r="H45"/>
      <c r="I45"/>
    </row>
    <row r="46" spans="1:23" s="3" customFormat="1" ht="15">
      <c r="A46" s="11"/>
      <c r="B46" s="11"/>
      <c r="C46" s="11"/>
      <c r="D46" s="11"/>
      <c r="E46" s="11"/>
      <c r="F46" s="11"/>
      <c r="G46" s="11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1"/>
      <c r="B47" s="11"/>
      <c r="C47" s="11"/>
      <c r="D47" s="11"/>
      <c r="E47" s="11"/>
      <c r="F47" s="11"/>
      <c r="G47" s="11"/>
      <c r="H47"/>
      <c r="I47"/>
      <c r="W47" s="3"/>
    </row>
    <row r="48" spans="1:9" ht="14.25">
      <c r="A48" s="11"/>
      <c r="B48" s="11"/>
      <c r="C48" s="11"/>
      <c r="D48" s="11"/>
      <c r="E48" s="11"/>
      <c r="F48" s="11"/>
      <c r="G48" s="11"/>
      <c r="H48"/>
      <c r="I48"/>
    </row>
    <row r="49" spans="1:9" ht="14.25">
      <c r="A49" s="11"/>
      <c r="B49" s="11"/>
      <c r="C49" s="11"/>
      <c r="D49" s="11"/>
      <c r="E49" s="11"/>
      <c r="F49" s="11"/>
      <c r="G49" s="11"/>
      <c r="H49"/>
      <c r="I49"/>
    </row>
    <row r="50" spans="7:22" ht="15">
      <c r="G50" s="11"/>
      <c r="H50"/>
      <c r="I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7:9" ht="14.25">
      <c r="G51" s="11"/>
      <c r="H51"/>
      <c r="I51"/>
    </row>
    <row r="52" spans="7:9" ht="14.25">
      <c r="G52" s="11"/>
      <c r="H52"/>
      <c r="I52"/>
    </row>
    <row r="53" spans="8:9" ht="14.25">
      <c r="H53"/>
      <c r="I53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X53"/>
  <sheetViews>
    <sheetView zoomScale="53" zoomScaleNormal="53" zoomScalePageLayoutView="0" workbookViewId="0" topLeftCell="A4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259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260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261</v>
      </c>
      <c r="B5" s="125"/>
      <c r="C5" s="125"/>
      <c r="D5" s="125"/>
      <c r="E5" s="126"/>
      <c r="F5" s="93"/>
      <c r="G5" s="41" t="s">
        <v>32</v>
      </c>
      <c r="H5" s="63">
        <f>D12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94.73684210526315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97.36842105263158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255</v>
      </c>
      <c r="D9" s="17"/>
      <c r="E9" s="17" t="s">
        <v>255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170101170014</v>
      </c>
      <c r="C11" s="10">
        <v>40</v>
      </c>
      <c r="D11" s="10">
        <f>COUNTIF(C11:C29,"&gt;="&amp;D10)</f>
        <v>19</v>
      </c>
      <c r="E11" s="10">
        <v>29.545454545454547</v>
      </c>
      <c r="F11" s="31">
        <f>COUNTIF(E11:E29,"&gt;="&amp;F10)</f>
        <v>18</v>
      </c>
      <c r="G11" s="25" t="s">
        <v>6</v>
      </c>
      <c r="H11" s="194">
        <v>3</v>
      </c>
      <c r="I11" s="195">
        <v>1</v>
      </c>
      <c r="J11" s="196">
        <v>1</v>
      </c>
      <c r="K11" s="197">
        <v>1</v>
      </c>
      <c r="L11" s="196">
        <v>2</v>
      </c>
      <c r="M11" s="196"/>
      <c r="N11" s="196"/>
      <c r="O11" s="196"/>
      <c r="P11" s="196">
        <v>1</v>
      </c>
      <c r="Q11" s="196"/>
      <c r="R11" s="196">
        <v>1</v>
      </c>
      <c r="S11" s="196"/>
      <c r="T11" s="196"/>
      <c r="U11" s="196">
        <v>2</v>
      </c>
      <c r="V11" s="196">
        <v>2</v>
      </c>
      <c r="W11" s="21"/>
    </row>
    <row r="12" spans="1:23" ht="24.75" customHeight="1">
      <c r="A12" s="98">
        <v>2</v>
      </c>
      <c r="B12" s="99">
        <v>170101170015</v>
      </c>
      <c r="C12" s="10">
        <v>41.11111111111111</v>
      </c>
      <c r="D12" s="63">
        <f>(D11/19)*100</f>
        <v>100</v>
      </c>
      <c r="E12" s="10">
        <v>44.09090909090909</v>
      </c>
      <c r="F12" s="64">
        <f>(F11/19)*100</f>
        <v>94.73684210526315</v>
      </c>
      <c r="G12" s="25" t="s">
        <v>7</v>
      </c>
      <c r="H12" s="194"/>
      <c r="I12" s="195"/>
      <c r="J12" s="196"/>
      <c r="K12" s="196"/>
      <c r="L12" s="196"/>
      <c r="M12" s="196"/>
      <c r="N12" s="196"/>
      <c r="O12" s="196"/>
      <c r="P12" s="196">
        <v>2</v>
      </c>
      <c r="Q12" s="196">
        <v>2</v>
      </c>
      <c r="R12" s="196"/>
      <c r="S12" s="196">
        <v>1</v>
      </c>
      <c r="T12" s="196"/>
      <c r="U12" s="196">
        <v>3</v>
      </c>
      <c r="V12" s="196">
        <v>2</v>
      </c>
      <c r="W12" s="21"/>
    </row>
    <row r="13" spans="1:23" ht="24.75" customHeight="1">
      <c r="A13" s="98">
        <v>3</v>
      </c>
      <c r="B13" s="99">
        <v>170101170016</v>
      </c>
      <c r="C13" s="10">
        <v>37.77777777777778</v>
      </c>
      <c r="D13" s="10"/>
      <c r="E13" s="10">
        <v>36.81818181818181</v>
      </c>
      <c r="F13" s="32"/>
      <c r="G13" s="25" t="s">
        <v>9</v>
      </c>
      <c r="H13" s="198"/>
      <c r="I13" s="199">
        <v>1</v>
      </c>
      <c r="J13" s="200">
        <v>1</v>
      </c>
      <c r="K13" s="200">
        <v>0</v>
      </c>
      <c r="L13" s="200"/>
      <c r="M13" s="200">
        <v>2</v>
      </c>
      <c r="N13" s="200"/>
      <c r="O13" s="200"/>
      <c r="P13" s="200"/>
      <c r="Q13" s="200">
        <v>2</v>
      </c>
      <c r="R13" s="200"/>
      <c r="S13" s="200">
        <v>1</v>
      </c>
      <c r="T13" s="200"/>
      <c r="U13" s="200"/>
      <c r="V13" s="200">
        <v>2</v>
      </c>
      <c r="W13" s="21"/>
    </row>
    <row r="14" spans="1:23" ht="35.25" customHeight="1">
      <c r="A14" s="98">
        <v>4</v>
      </c>
      <c r="B14" s="99">
        <v>170101170019</v>
      </c>
      <c r="C14" s="10">
        <v>42.22222222222222</v>
      </c>
      <c r="D14" s="10"/>
      <c r="E14" s="10">
        <v>41.36363636363637</v>
      </c>
      <c r="F14" s="32"/>
      <c r="G14" s="25" t="s">
        <v>214</v>
      </c>
      <c r="H14" s="198"/>
      <c r="I14" s="199">
        <v>1</v>
      </c>
      <c r="J14" s="200">
        <v>1</v>
      </c>
      <c r="K14" s="200">
        <v>0</v>
      </c>
      <c r="L14" s="200"/>
      <c r="M14" s="200">
        <v>2</v>
      </c>
      <c r="N14" s="200"/>
      <c r="O14" s="200"/>
      <c r="P14" s="200"/>
      <c r="Q14" s="200">
        <v>2</v>
      </c>
      <c r="R14" s="200"/>
      <c r="S14" s="200">
        <v>1</v>
      </c>
      <c r="T14" s="200"/>
      <c r="U14" s="200"/>
      <c r="V14" s="200">
        <v>2</v>
      </c>
      <c r="W14" s="21"/>
    </row>
    <row r="15" spans="1:23" ht="37.5" customHeight="1">
      <c r="A15" s="98">
        <v>5</v>
      </c>
      <c r="B15" s="99">
        <v>170101170020</v>
      </c>
      <c r="C15" s="10">
        <v>40</v>
      </c>
      <c r="D15" s="10"/>
      <c r="E15" s="10">
        <v>40.909090909090914</v>
      </c>
      <c r="F15" s="32"/>
      <c r="G15" s="25" t="s">
        <v>215</v>
      </c>
      <c r="H15" s="198"/>
      <c r="I15" s="199">
        <v>2</v>
      </c>
      <c r="J15" s="200"/>
      <c r="K15" s="200">
        <v>1</v>
      </c>
      <c r="L15" s="200"/>
      <c r="M15" s="200"/>
      <c r="N15" s="200"/>
      <c r="O15" s="200"/>
      <c r="P15" s="200">
        <v>1</v>
      </c>
      <c r="Q15" s="200">
        <v>1</v>
      </c>
      <c r="R15" s="200"/>
      <c r="S15" s="200">
        <v>2</v>
      </c>
      <c r="T15" s="200"/>
      <c r="U15" s="200"/>
      <c r="V15" s="200">
        <v>2</v>
      </c>
      <c r="W15" s="21"/>
    </row>
    <row r="16" spans="1:22" ht="24.75" customHeight="1">
      <c r="A16" s="98">
        <v>6</v>
      </c>
      <c r="B16" s="99">
        <v>170101170025</v>
      </c>
      <c r="C16" s="10">
        <v>38.88888888888889</v>
      </c>
      <c r="D16" s="10"/>
      <c r="E16" s="10">
        <v>33.18181818181819</v>
      </c>
      <c r="F16" s="32"/>
      <c r="G16" s="26" t="s">
        <v>45</v>
      </c>
      <c r="H16" s="20">
        <f>AVERAGE(H11:H15)</f>
        <v>3</v>
      </c>
      <c r="I16" s="20">
        <f aca="true" t="shared" si="0" ref="I16:V16">AVERAGE(I11:I15)</f>
        <v>1.25</v>
      </c>
      <c r="J16" s="20">
        <f t="shared" si="0"/>
        <v>1</v>
      </c>
      <c r="K16" s="20">
        <f t="shared" si="0"/>
        <v>0.5</v>
      </c>
      <c r="L16" s="20">
        <f t="shared" si="0"/>
        <v>2</v>
      </c>
      <c r="M16" s="20">
        <f t="shared" si="0"/>
        <v>2</v>
      </c>
      <c r="N16" s="20"/>
      <c r="O16" s="20"/>
      <c r="P16" s="20">
        <f t="shared" si="0"/>
        <v>1.3333333333333333</v>
      </c>
      <c r="Q16" s="20">
        <f t="shared" si="0"/>
        <v>1.75</v>
      </c>
      <c r="R16" s="20">
        <f t="shared" si="0"/>
        <v>1</v>
      </c>
      <c r="S16" s="20">
        <f t="shared" si="0"/>
        <v>1.25</v>
      </c>
      <c r="T16" s="20"/>
      <c r="U16" s="20">
        <f t="shared" si="0"/>
        <v>2.5</v>
      </c>
      <c r="V16" s="20">
        <f t="shared" si="0"/>
        <v>2</v>
      </c>
    </row>
    <row r="17" spans="1:22" ht="40.5" customHeight="1">
      <c r="A17" s="98">
        <v>7</v>
      </c>
      <c r="B17" s="99">
        <v>170101170031</v>
      </c>
      <c r="C17" s="10">
        <v>36.666666666666664</v>
      </c>
      <c r="D17" s="10"/>
      <c r="E17" s="10">
        <v>41.81818181818181</v>
      </c>
      <c r="F17" s="10"/>
      <c r="G17" s="51" t="s">
        <v>47</v>
      </c>
      <c r="H17" s="69">
        <f>($H$7*H16)/100</f>
        <v>2.9210526315789473</v>
      </c>
      <c r="I17" s="69">
        <f aca="true" t="shared" si="1" ref="I17:V17">($H$7*I16)/100</f>
        <v>1.2171052631578947</v>
      </c>
      <c r="J17" s="69">
        <f t="shared" si="1"/>
        <v>0.9736842105263157</v>
      </c>
      <c r="K17" s="69">
        <f t="shared" si="1"/>
        <v>0.48684210526315785</v>
      </c>
      <c r="L17" s="69">
        <f t="shared" si="1"/>
        <v>1.9473684210526314</v>
      </c>
      <c r="M17" s="69">
        <f t="shared" si="1"/>
        <v>1.9473684210526314</v>
      </c>
      <c r="N17" s="69"/>
      <c r="O17" s="69"/>
      <c r="P17" s="69">
        <f t="shared" si="1"/>
        <v>1.2982456140350878</v>
      </c>
      <c r="Q17" s="69">
        <f t="shared" si="1"/>
        <v>1.7039473684210527</v>
      </c>
      <c r="R17" s="69">
        <f t="shared" si="1"/>
        <v>0.9736842105263157</v>
      </c>
      <c r="S17" s="69">
        <f t="shared" si="1"/>
        <v>1.2171052631578947</v>
      </c>
      <c r="T17" s="69"/>
      <c r="U17" s="69">
        <f t="shared" si="1"/>
        <v>2.4342105263157894</v>
      </c>
      <c r="V17" s="69">
        <f t="shared" si="1"/>
        <v>1.9473684210526314</v>
      </c>
    </row>
    <row r="18" spans="1:23" ht="24.75" customHeight="1">
      <c r="A18" s="98">
        <v>8</v>
      </c>
      <c r="B18" s="99">
        <v>170101170034</v>
      </c>
      <c r="C18" s="10">
        <v>35.55555555555556</v>
      </c>
      <c r="D18" s="10"/>
      <c r="E18" s="10">
        <v>28.18181818181818</v>
      </c>
      <c r="F18" s="33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6"/>
    </row>
    <row r="19" spans="1:23" ht="24.75" customHeight="1">
      <c r="A19" s="98">
        <v>9</v>
      </c>
      <c r="B19" s="99">
        <v>170101170037</v>
      </c>
      <c r="C19" s="10">
        <v>43.333333333333336</v>
      </c>
      <c r="D19" s="10"/>
      <c r="E19" s="10">
        <v>37.72727272727273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2" ht="24.75" customHeight="1">
      <c r="A20" s="98">
        <v>10</v>
      </c>
      <c r="B20" s="99">
        <v>170101170048</v>
      </c>
      <c r="C20" s="10">
        <v>40</v>
      </c>
      <c r="D20" s="10"/>
      <c r="E20" s="10">
        <v>38.18181818181819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</row>
    <row r="21" spans="1:16" ht="31.5" customHeight="1">
      <c r="A21" s="98">
        <v>11</v>
      </c>
      <c r="B21" s="99">
        <v>170101170049</v>
      </c>
      <c r="C21" s="10">
        <v>32.22222222222222</v>
      </c>
      <c r="D21" s="10"/>
      <c r="E21" s="10">
        <v>36.81818181818181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</row>
    <row r="22" spans="1:16" ht="24.75" customHeight="1">
      <c r="A22" s="98">
        <v>12</v>
      </c>
      <c r="B22" s="99">
        <v>170101170060</v>
      </c>
      <c r="C22" s="10">
        <v>31.11111111111111</v>
      </c>
      <c r="D22" s="10"/>
      <c r="E22" s="10">
        <v>17.272727272727273</v>
      </c>
      <c r="F22" s="33"/>
      <c r="G22" s="8"/>
      <c r="H22" s="2"/>
      <c r="I22" s="62"/>
      <c r="J22" s="55"/>
      <c r="K22" s="55"/>
      <c r="L22" s="2"/>
      <c r="M22" s="2"/>
      <c r="N22" s="2"/>
      <c r="O22" s="2"/>
      <c r="P22" s="2"/>
    </row>
    <row r="23" spans="1:24" ht="24.75" customHeight="1">
      <c r="A23" s="98">
        <v>13</v>
      </c>
      <c r="B23" s="99">
        <v>170101170072</v>
      </c>
      <c r="C23" s="10">
        <v>41.11111111111111</v>
      </c>
      <c r="D23" s="10"/>
      <c r="E23" s="10">
        <v>40</v>
      </c>
      <c r="F23" s="33"/>
      <c r="H23" s="106"/>
      <c r="I23" s="121"/>
      <c r="J23" s="121"/>
      <c r="M23" s="36"/>
      <c r="N23" s="36"/>
      <c r="O23" s="36"/>
      <c r="P23" s="36"/>
      <c r="Q23" s="36"/>
      <c r="W23" s="21"/>
      <c r="X23" s="21"/>
    </row>
    <row r="24" spans="1:24" ht="24.75" customHeight="1">
      <c r="A24" s="98">
        <v>14</v>
      </c>
      <c r="B24" s="99">
        <v>170101170073</v>
      </c>
      <c r="C24" s="10">
        <v>43.333333333333336</v>
      </c>
      <c r="D24" s="10"/>
      <c r="E24" s="10">
        <v>42.72727272727273</v>
      </c>
      <c r="F24" s="33"/>
      <c r="H24" s="57"/>
      <c r="I24" s="70"/>
      <c r="J24" s="70"/>
      <c r="M24" s="36"/>
      <c r="N24" s="36"/>
      <c r="O24" s="36"/>
      <c r="P24" s="36"/>
      <c r="Q24" s="36"/>
      <c r="W24" s="21"/>
      <c r="X24" s="21"/>
    </row>
    <row r="25" spans="1:24" ht="24.75" customHeight="1">
      <c r="A25" s="98">
        <v>15</v>
      </c>
      <c r="B25" s="99">
        <v>170101170074</v>
      </c>
      <c r="C25" s="15">
        <v>37.77777777777778</v>
      </c>
      <c r="D25" s="15"/>
      <c r="E25" s="15">
        <v>37.27272727272727</v>
      </c>
      <c r="F25" s="34"/>
      <c r="H25" s="54"/>
      <c r="I25" s="21"/>
      <c r="J25" s="21"/>
      <c r="K25" s="21"/>
      <c r="L25" s="21"/>
      <c r="M25" s="21"/>
      <c r="N25" s="55"/>
      <c r="O25" s="55"/>
      <c r="P25" s="55"/>
      <c r="Q25" s="55"/>
      <c r="R25" s="55"/>
      <c r="S25" s="21"/>
      <c r="T25" s="21"/>
      <c r="U25" s="21"/>
      <c r="V25" s="21"/>
      <c r="W25" s="21"/>
      <c r="X25" s="21"/>
    </row>
    <row r="26" spans="1:24" ht="24.75" customHeight="1">
      <c r="A26" s="98">
        <v>16</v>
      </c>
      <c r="B26" s="99">
        <v>170101170080</v>
      </c>
      <c r="C26" s="10">
        <v>37.77777777777778</v>
      </c>
      <c r="D26" s="10"/>
      <c r="E26" s="10">
        <v>42.72727272727273</v>
      </c>
      <c r="F26" s="33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170101170101</v>
      </c>
      <c r="C27" s="10">
        <v>35.55555555555556</v>
      </c>
      <c r="D27" s="10"/>
      <c r="E27" s="10">
        <v>41.36363636363637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170101170105</v>
      </c>
      <c r="C28" s="10">
        <v>42.22222222222222</v>
      </c>
      <c r="D28" s="10"/>
      <c r="E28" s="10">
        <v>35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170101171109</v>
      </c>
      <c r="C29" s="10">
        <v>42.22222222222222</v>
      </c>
      <c r="D29" s="10"/>
      <c r="E29" s="10">
        <v>34.54545454545455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15">
      <c r="A30" s="11"/>
      <c r="B30" s="11"/>
      <c r="C30" s="11"/>
      <c r="D30" s="11"/>
      <c r="E30" s="11"/>
      <c r="F30" s="11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3" s="3" customFormat="1" ht="15">
      <c r="A31" s="11"/>
      <c r="B31" s="11"/>
      <c r="C31" s="19"/>
      <c r="D31" s="19"/>
      <c r="E31" s="19"/>
      <c r="F31" s="19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1"/>
    </row>
    <row r="32" spans="1:23" ht="15">
      <c r="A32" s="11"/>
      <c r="B32" s="11"/>
      <c r="C32" s="11"/>
      <c r="D32" s="11"/>
      <c r="E32" s="11"/>
      <c r="F32" s="11"/>
      <c r="G32" s="60"/>
      <c r="H32" s="61"/>
      <c r="I32" s="6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"/>
    </row>
    <row r="33" spans="1:9" ht="14.25">
      <c r="A33" s="11"/>
      <c r="B33" s="11"/>
      <c r="C33" s="18"/>
      <c r="D33" s="18"/>
      <c r="E33" s="18"/>
      <c r="F33" s="18"/>
      <c r="G33" s="11"/>
      <c r="H33"/>
      <c r="I33"/>
    </row>
    <row r="34" spans="1:9" ht="14.25">
      <c r="A34" s="11"/>
      <c r="B34" s="11"/>
      <c r="C34" s="11"/>
      <c r="D34" s="11"/>
      <c r="E34" s="11"/>
      <c r="F34" s="11"/>
      <c r="G34" s="11"/>
      <c r="H34"/>
      <c r="I34"/>
    </row>
    <row r="35" spans="1:22" ht="15">
      <c r="A35" s="11"/>
      <c r="B35" s="11"/>
      <c r="C35" s="11"/>
      <c r="D35" s="11"/>
      <c r="E35" s="11"/>
      <c r="F35" s="11"/>
      <c r="G35" s="11"/>
      <c r="H35"/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9" ht="14.25">
      <c r="A36" s="11"/>
      <c r="B36" s="11"/>
      <c r="C36" s="11"/>
      <c r="D36" s="11"/>
      <c r="E36" s="11"/>
      <c r="F36" s="11"/>
      <c r="G36" s="11"/>
      <c r="H36"/>
      <c r="I36"/>
    </row>
    <row r="37" spans="1:9" ht="14.25">
      <c r="A37" s="11"/>
      <c r="B37" s="11"/>
      <c r="C37" s="11"/>
      <c r="D37" s="11"/>
      <c r="E37" s="11"/>
      <c r="F37" s="11"/>
      <c r="G37" s="11"/>
      <c r="H37"/>
      <c r="I37"/>
    </row>
    <row r="38" spans="1:23" s="3" customFormat="1" ht="15">
      <c r="A38" s="11"/>
      <c r="B38" s="11"/>
      <c r="C38" s="11"/>
      <c r="D38" s="11"/>
      <c r="E38" s="11"/>
      <c r="F38" s="11"/>
      <c r="G38" s="11"/>
      <c r="H38"/>
      <c r="I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1"/>
      <c r="B39" s="11"/>
      <c r="C39" s="11"/>
      <c r="D39" s="11"/>
      <c r="E39" s="11"/>
      <c r="F39" s="11"/>
      <c r="G39" s="11"/>
      <c r="H39"/>
      <c r="I39"/>
      <c r="W39" s="3"/>
    </row>
    <row r="40" spans="1:9" ht="14.25">
      <c r="A40" s="11"/>
      <c r="B40" s="11"/>
      <c r="C40" s="11"/>
      <c r="D40" s="11"/>
      <c r="E40" s="11"/>
      <c r="F40" s="11"/>
      <c r="G40" s="11"/>
      <c r="H40"/>
      <c r="I40"/>
    </row>
    <row r="41" spans="1:9" ht="14.25">
      <c r="A41" s="11"/>
      <c r="B41" s="11"/>
      <c r="C41" s="11"/>
      <c r="D41" s="11"/>
      <c r="E41" s="11"/>
      <c r="F41" s="11"/>
      <c r="G41" s="11"/>
      <c r="H41"/>
      <c r="I41"/>
    </row>
    <row r="42" spans="1:22" ht="15">
      <c r="A42" s="11"/>
      <c r="B42" s="11"/>
      <c r="C42" s="11"/>
      <c r="D42" s="11"/>
      <c r="E42" s="11"/>
      <c r="F42" s="11"/>
      <c r="G42" s="11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9" ht="14.25">
      <c r="A43" s="11"/>
      <c r="B43" s="11"/>
      <c r="C43" s="11"/>
      <c r="D43" s="11"/>
      <c r="E43" s="11"/>
      <c r="F43" s="11"/>
      <c r="G43" s="11"/>
      <c r="H43"/>
      <c r="I43"/>
    </row>
    <row r="44" spans="1:9" ht="14.25">
      <c r="A44" s="11"/>
      <c r="B44" s="11"/>
      <c r="C44" s="11"/>
      <c r="D44" s="11"/>
      <c r="E44" s="11"/>
      <c r="F44" s="11"/>
      <c r="G44" s="11"/>
      <c r="H44"/>
      <c r="I44"/>
    </row>
    <row r="45" spans="1:9" ht="14.25">
      <c r="A45" s="11"/>
      <c r="B45" s="11"/>
      <c r="C45" s="11"/>
      <c r="D45" s="11"/>
      <c r="E45" s="11"/>
      <c r="F45" s="11"/>
      <c r="G45" s="11"/>
      <c r="H45"/>
      <c r="I45"/>
    </row>
    <row r="46" spans="1:23" s="3" customFormat="1" ht="15">
      <c r="A46" s="11"/>
      <c r="B46" s="11"/>
      <c r="C46" s="11"/>
      <c r="D46" s="11"/>
      <c r="E46" s="11"/>
      <c r="F46" s="11"/>
      <c r="G46" s="11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1"/>
      <c r="B47" s="11"/>
      <c r="C47" s="11"/>
      <c r="D47" s="11"/>
      <c r="E47" s="11"/>
      <c r="F47" s="11"/>
      <c r="G47" s="11"/>
      <c r="H47"/>
      <c r="I47"/>
      <c r="W47" s="3"/>
    </row>
    <row r="48" spans="1:9" ht="14.25">
      <c r="A48" s="11"/>
      <c r="B48" s="11"/>
      <c r="C48" s="11"/>
      <c r="D48" s="11"/>
      <c r="E48" s="11"/>
      <c r="F48" s="11"/>
      <c r="G48" s="11"/>
      <c r="H48"/>
      <c r="I48"/>
    </row>
    <row r="49" spans="1:9" ht="14.25">
      <c r="A49" s="11"/>
      <c r="B49" s="11"/>
      <c r="C49" s="11"/>
      <c r="D49" s="11"/>
      <c r="E49" s="11"/>
      <c r="F49" s="11"/>
      <c r="G49" s="11"/>
      <c r="H49"/>
      <c r="I49"/>
    </row>
    <row r="50" spans="7:22" ht="15">
      <c r="G50" s="11"/>
      <c r="H50"/>
      <c r="I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7:9" ht="14.25">
      <c r="G51" s="11"/>
      <c r="H51"/>
      <c r="I51"/>
    </row>
    <row r="52" spans="7:9" ht="14.25">
      <c r="G52" s="11"/>
      <c r="H52"/>
      <c r="I52"/>
    </row>
    <row r="53" spans="8:9" ht="14.25">
      <c r="H53"/>
      <c r="I53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4"/>
  <sheetViews>
    <sheetView zoomScale="66" zoomScaleNormal="66" zoomScalePageLayoutView="0" workbookViewId="0" topLeftCell="E7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2" t="s">
        <v>0</v>
      </c>
      <c r="B2" s="122"/>
      <c r="C2" s="122"/>
      <c r="D2" s="122"/>
      <c r="E2" s="122"/>
      <c r="F2" s="29"/>
      <c r="G2" s="41" t="s">
        <v>38</v>
      </c>
      <c r="H2" s="42"/>
      <c r="I2" s="38"/>
    </row>
    <row r="3" spans="1:23" ht="43.5" customHeight="1">
      <c r="A3" s="123" t="s">
        <v>89</v>
      </c>
      <c r="B3" s="122"/>
      <c r="C3" s="122"/>
      <c r="D3" s="122"/>
      <c r="E3" s="122"/>
      <c r="F3" s="29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27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90</v>
      </c>
      <c r="B4" s="122"/>
      <c r="C4" s="122"/>
      <c r="D4" s="122"/>
      <c r="E4" s="122"/>
      <c r="F4" s="29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91</v>
      </c>
      <c r="B5" s="125"/>
      <c r="C5" s="125"/>
      <c r="D5" s="125"/>
      <c r="E5" s="126"/>
      <c r="F5" s="29"/>
      <c r="G5" s="41" t="s">
        <v>32</v>
      </c>
      <c r="H5" s="63">
        <f>21/72*100</f>
        <v>29.166666666666668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2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65/72*100</f>
        <v>90.27777777777779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0" t="s">
        <v>46</v>
      </c>
      <c r="H7" s="52">
        <f>AVERAGE(H5:H6)</f>
        <v>59.72222222222223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72" t="s">
        <v>41</v>
      </c>
      <c r="H8" s="73" t="s">
        <v>49</v>
      </c>
      <c r="I8" s="38"/>
    </row>
    <row r="9" spans="2:23" ht="24.75" customHeight="1">
      <c r="B9" s="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3</v>
      </c>
      <c r="D11" s="10">
        <f>COUNTIF(C11:C82,"&gt;="&amp;D10)</f>
        <v>21</v>
      </c>
      <c r="E11" s="10">
        <v>34</v>
      </c>
      <c r="F11" s="31">
        <f>COUNTIF(E11:E82,"&gt;="&amp;F10)</f>
        <v>65</v>
      </c>
      <c r="G11" s="25" t="s">
        <v>6</v>
      </c>
      <c r="H11" s="89">
        <v>3</v>
      </c>
      <c r="I11" s="89"/>
      <c r="J11" s="89"/>
      <c r="K11" s="89">
        <v>2</v>
      </c>
      <c r="L11" s="89"/>
      <c r="M11" s="89">
        <v>2</v>
      </c>
      <c r="N11" s="89">
        <v>1</v>
      </c>
      <c r="O11" s="89"/>
      <c r="P11" s="89"/>
      <c r="Q11" s="89"/>
      <c r="R11" s="89">
        <v>2</v>
      </c>
      <c r="S11" s="89">
        <v>3</v>
      </c>
      <c r="T11" s="89">
        <v>1</v>
      </c>
      <c r="U11" s="89"/>
      <c r="V11" s="89">
        <v>3</v>
      </c>
      <c r="W11" s="21"/>
    </row>
    <row r="12" spans="1:23" ht="24.75" customHeight="1">
      <c r="A12" s="4">
        <v>2</v>
      </c>
      <c r="B12" s="14">
        <v>170101170011</v>
      </c>
      <c r="C12" s="10">
        <v>3</v>
      </c>
      <c r="D12" s="63">
        <f>(21/72)*100</f>
        <v>29.166666666666668</v>
      </c>
      <c r="E12" s="10">
        <v>12</v>
      </c>
      <c r="F12" s="64">
        <f>(65/72)*100</f>
        <v>90.27777777777779</v>
      </c>
      <c r="G12" s="25" t="s">
        <v>7</v>
      </c>
      <c r="H12" s="89">
        <v>3</v>
      </c>
      <c r="I12" s="89"/>
      <c r="J12" s="89"/>
      <c r="K12" s="89">
        <v>2</v>
      </c>
      <c r="L12" s="89"/>
      <c r="M12" s="89">
        <v>2</v>
      </c>
      <c r="N12" s="89">
        <v>2</v>
      </c>
      <c r="O12" s="89"/>
      <c r="P12" s="89"/>
      <c r="Q12" s="89"/>
      <c r="R12" s="89">
        <v>2</v>
      </c>
      <c r="S12" s="89">
        <v>3</v>
      </c>
      <c r="T12" s="89"/>
      <c r="U12" s="89"/>
      <c r="V12" s="89">
        <v>2</v>
      </c>
      <c r="W12" s="21"/>
    </row>
    <row r="13" spans="1:23" ht="24.75" customHeight="1">
      <c r="A13" s="4">
        <v>3</v>
      </c>
      <c r="B13" s="14">
        <v>170101170013</v>
      </c>
      <c r="C13" s="10">
        <v>26</v>
      </c>
      <c r="D13" s="10"/>
      <c r="E13" s="10">
        <v>36</v>
      </c>
      <c r="F13" s="32"/>
      <c r="G13" s="25" t="s">
        <v>9</v>
      </c>
      <c r="H13" s="89"/>
      <c r="I13" s="89">
        <v>3</v>
      </c>
      <c r="J13" s="89">
        <v>2</v>
      </c>
      <c r="K13" s="89">
        <v>3</v>
      </c>
      <c r="L13" s="89"/>
      <c r="M13" s="89"/>
      <c r="N13" s="89">
        <v>1</v>
      </c>
      <c r="O13" s="89"/>
      <c r="P13" s="89"/>
      <c r="Q13" s="89"/>
      <c r="R13" s="89"/>
      <c r="S13" s="89"/>
      <c r="T13" s="89">
        <v>2</v>
      </c>
      <c r="U13" s="89"/>
      <c r="V13" s="89">
        <v>2</v>
      </c>
      <c r="W13" s="21"/>
    </row>
    <row r="14" spans="1:23" ht="35.25" customHeight="1">
      <c r="A14" s="4">
        <v>4</v>
      </c>
      <c r="B14" s="14">
        <v>170101170014</v>
      </c>
      <c r="C14" s="10">
        <v>26</v>
      </c>
      <c r="D14" s="10"/>
      <c r="E14" s="10">
        <v>48</v>
      </c>
      <c r="F14" s="32"/>
      <c r="G14" s="26" t="s">
        <v>45</v>
      </c>
      <c r="H14" s="20">
        <f>AVERAGE(H11:H13)</f>
        <v>3</v>
      </c>
      <c r="I14" s="20">
        <f aca="true" t="shared" si="0" ref="I14:V14">AVERAGE(I11:I13)</f>
        <v>3</v>
      </c>
      <c r="J14" s="20">
        <f t="shared" si="0"/>
        <v>2</v>
      </c>
      <c r="K14" s="20">
        <f t="shared" si="0"/>
        <v>2.3333333333333335</v>
      </c>
      <c r="L14" s="20"/>
      <c r="M14" s="20">
        <f t="shared" si="0"/>
        <v>2</v>
      </c>
      <c r="N14" s="20">
        <f t="shared" si="0"/>
        <v>1.3333333333333333</v>
      </c>
      <c r="O14" s="20"/>
      <c r="P14" s="20"/>
      <c r="Q14" s="20"/>
      <c r="R14" s="20">
        <f t="shared" si="0"/>
        <v>2</v>
      </c>
      <c r="S14" s="20">
        <f t="shared" si="0"/>
        <v>3</v>
      </c>
      <c r="T14" s="20">
        <f t="shared" si="0"/>
        <v>1.5</v>
      </c>
      <c r="U14" s="20"/>
      <c r="V14" s="20">
        <f t="shared" si="0"/>
        <v>2.3333333333333335</v>
      </c>
      <c r="W14" s="21"/>
    </row>
    <row r="15" spans="1:23" ht="37.5" customHeight="1">
      <c r="A15" s="4">
        <v>5</v>
      </c>
      <c r="B15" s="14">
        <v>170101170015</v>
      </c>
      <c r="C15" s="10">
        <v>28</v>
      </c>
      <c r="D15" s="10"/>
      <c r="E15" s="10">
        <v>50</v>
      </c>
      <c r="F15" s="32"/>
      <c r="G15" s="51" t="s">
        <v>47</v>
      </c>
      <c r="H15" s="69">
        <f>(59.72*H14)/100</f>
        <v>1.7915999999999999</v>
      </c>
      <c r="I15" s="69">
        <f aca="true" t="shared" si="1" ref="I15:V15">(59.72*I14)/100</f>
        <v>1.7915999999999999</v>
      </c>
      <c r="J15" s="69">
        <f t="shared" si="1"/>
        <v>1.1944</v>
      </c>
      <c r="K15" s="69">
        <f t="shared" si="1"/>
        <v>1.3934666666666666</v>
      </c>
      <c r="L15" s="69"/>
      <c r="M15" s="69">
        <f t="shared" si="1"/>
        <v>1.1944</v>
      </c>
      <c r="N15" s="69">
        <f t="shared" si="1"/>
        <v>0.7962666666666667</v>
      </c>
      <c r="O15" s="69"/>
      <c r="P15" s="69"/>
      <c r="Q15" s="69"/>
      <c r="R15" s="69">
        <f t="shared" si="1"/>
        <v>1.1944</v>
      </c>
      <c r="S15" s="69">
        <f t="shared" si="1"/>
        <v>1.7915999999999999</v>
      </c>
      <c r="T15" s="69">
        <f t="shared" si="1"/>
        <v>0.8957999999999999</v>
      </c>
      <c r="U15" s="69"/>
      <c r="V15" s="69">
        <f t="shared" si="1"/>
        <v>1.3934666666666666</v>
      </c>
      <c r="W15" s="21"/>
    </row>
    <row r="16" spans="1:22" ht="24.75" customHeight="1">
      <c r="A16" s="4">
        <v>6</v>
      </c>
      <c r="B16" s="14">
        <v>170101170016</v>
      </c>
      <c r="C16" s="10">
        <v>11</v>
      </c>
      <c r="D16" s="10"/>
      <c r="E16" s="10">
        <v>34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29</v>
      </c>
      <c r="D17" s="10"/>
      <c r="E17" s="10">
        <v>45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24</v>
      </c>
      <c r="D18" s="10"/>
      <c r="E18" s="10">
        <v>45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3</v>
      </c>
      <c r="D19" s="10"/>
      <c r="E19" s="10">
        <v>25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27</v>
      </c>
      <c r="D20" s="10"/>
      <c r="E20" s="10">
        <v>44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14</v>
      </c>
      <c r="D21" s="10"/>
      <c r="E21" s="10">
        <v>36</v>
      </c>
      <c r="F21" s="33"/>
      <c r="H21" s="71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37</v>
      </c>
      <c r="D22" s="10"/>
      <c r="E22" s="10">
        <v>50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6</v>
      </c>
      <c r="D23" s="10"/>
      <c r="E23" s="10">
        <v>32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13</v>
      </c>
      <c r="D24" s="10"/>
      <c r="E24" s="10">
        <v>36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21</v>
      </c>
      <c r="D25" s="15"/>
      <c r="E25" s="15">
        <v>42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17</v>
      </c>
      <c r="D26" s="10"/>
      <c r="E26" s="10">
        <v>45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23</v>
      </c>
      <c r="D27" s="10"/>
      <c r="E27" s="10">
        <v>43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13</v>
      </c>
      <c r="D28" s="10"/>
      <c r="E28" s="10">
        <v>29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7</v>
      </c>
      <c r="D29" s="10"/>
      <c r="E29" s="10">
        <v>32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22</v>
      </c>
      <c r="D30" s="10"/>
      <c r="E30" s="10">
        <v>39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11</v>
      </c>
      <c r="D31" s="10"/>
      <c r="E31" s="10">
        <v>31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30</v>
      </c>
      <c r="D32" s="10"/>
      <c r="E32" s="10">
        <v>38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25</v>
      </c>
      <c r="D33" s="10"/>
      <c r="E33" s="10">
        <v>44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37</v>
      </c>
      <c r="D34" s="10"/>
      <c r="E34" s="10">
        <v>50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170101170042</v>
      </c>
      <c r="C35" s="10">
        <v>8</v>
      </c>
      <c r="D35" s="10"/>
      <c r="E35" s="10">
        <v>22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170101170046</v>
      </c>
      <c r="C36" s="10">
        <v>11</v>
      </c>
      <c r="D36" s="10"/>
      <c r="E36" s="10">
        <v>31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170101170047</v>
      </c>
      <c r="C37" s="10">
        <v>25</v>
      </c>
      <c r="D37" s="10"/>
      <c r="E37" s="10">
        <v>36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170101170048</v>
      </c>
      <c r="C38" s="10">
        <v>26</v>
      </c>
      <c r="D38" s="10"/>
      <c r="E38" s="10">
        <v>40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170101170049</v>
      </c>
      <c r="C39" s="10">
        <v>10</v>
      </c>
      <c r="D39" s="10"/>
      <c r="E39" s="10">
        <v>40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170101170050</v>
      </c>
      <c r="C40" s="10">
        <v>23</v>
      </c>
      <c r="D40" s="10"/>
      <c r="E40" s="10">
        <v>35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170101170051</v>
      </c>
      <c r="C41" s="10">
        <v>13</v>
      </c>
      <c r="D41" s="10"/>
      <c r="E41" s="10">
        <v>35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170101170054</v>
      </c>
      <c r="C42" s="10">
        <v>8</v>
      </c>
      <c r="D42" s="10"/>
      <c r="E42" s="10">
        <v>13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170101170055</v>
      </c>
      <c r="C43" s="10">
        <v>27</v>
      </c>
      <c r="D43" s="10"/>
      <c r="E43" s="10">
        <v>47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170101170056</v>
      </c>
      <c r="C44" s="10">
        <v>19</v>
      </c>
      <c r="D44" s="10"/>
      <c r="E44" s="10">
        <v>39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170101170057</v>
      </c>
      <c r="C45" s="10">
        <v>30</v>
      </c>
      <c r="D45" s="10"/>
      <c r="E45" s="10">
        <v>46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170101170058</v>
      </c>
      <c r="C46" s="10">
        <v>23</v>
      </c>
      <c r="D46" s="10"/>
      <c r="E46" s="10">
        <v>44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170101170060</v>
      </c>
      <c r="C47" s="10">
        <v>29</v>
      </c>
      <c r="D47" s="10"/>
      <c r="E47" s="10">
        <v>27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170101170061</v>
      </c>
      <c r="C48" s="10">
        <v>9</v>
      </c>
      <c r="D48" s="10"/>
      <c r="E48" s="10">
        <v>29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170101170063</v>
      </c>
      <c r="C49" s="10">
        <v>40</v>
      </c>
      <c r="D49" s="10"/>
      <c r="E49" s="10">
        <v>47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170101170064</v>
      </c>
      <c r="C50" s="10">
        <v>25</v>
      </c>
      <c r="D50" s="10"/>
      <c r="E50" s="10">
        <v>42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170101170066</v>
      </c>
      <c r="C51" s="10">
        <v>15</v>
      </c>
      <c r="D51" s="10"/>
      <c r="E51" s="10">
        <v>42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170101170067</v>
      </c>
      <c r="C52" s="15">
        <v>41</v>
      </c>
      <c r="D52" s="15"/>
      <c r="E52" s="15">
        <v>43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170101170068</v>
      </c>
      <c r="C53" s="15">
        <v>22</v>
      </c>
      <c r="D53" s="15"/>
      <c r="E53" s="15">
        <v>49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170101170069</v>
      </c>
      <c r="C54" s="10">
        <v>24</v>
      </c>
      <c r="D54" s="10"/>
      <c r="E54" s="10">
        <v>50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170101170071</v>
      </c>
      <c r="C55" s="10">
        <v>30</v>
      </c>
      <c r="D55" s="10"/>
      <c r="E55" s="10">
        <v>48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170101170072</v>
      </c>
      <c r="C56" s="10">
        <v>17</v>
      </c>
      <c r="D56" s="10"/>
      <c r="E56" s="10">
        <v>40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170101170073</v>
      </c>
      <c r="C57" s="10">
        <v>30</v>
      </c>
      <c r="D57" s="10"/>
      <c r="E57" s="10">
        <v>50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170101170074</v>
      </c>
      <c r="C58" s="10">
        <v>29</v>
      </c>
      <c r="D58" s="10"/>
      <c r="E58" s="10">
        <v>47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170101170076</v>
      </c>
      <c r="C59" s="10">
        <v>32</v>
      </c>
      <c r="D59" s="10"/>
      <c r="E59" s="10">
        <v>50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170101170077</v>
      </c>
      <c r="C60" s="10">
        <v>0</v>
      </c>
      <c r="D60" s="10"/>
      <c r="E60" s="10">
        <v>18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170101170080</v>
      </c>
      <c r="C61" s="10">
        <v>21</v>
      </c>
      <c r="D61" s="10"/>
      <c r="E61" s="10">
        <v>50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170101170081</v>
      </c>
      <c r="C62" s="10">
        <v>24</v>
      </c>
      <c r="D62" s="10"/>
      <c r="E62" s="10">
        <v>47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170101170082</v>
      </c>
      <c r="C63" s="10">
        <v>25</v>
      </c>
      <c r="D63" s="10"/>
      <c r="E63" s="10">
        <v>47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170101170083</v>
      </c>
      <c r="C64" s="10">
        <v>18</v>
      </c>
      <c r="D64" s="10"/>
      <c r="E64" s="10">
        <v>39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170101170084</v>
      </c>
      <c r="C65" s="10">
        <v>32</v>
      </c>
      <c r="D65" s="10"/>
      <c r="E65" s="10">
        <v>50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170101170085</v>
      </c>
      <c r="C66" s="10">
        <v>23</v>
      </c>
      <c r="D66" s="10"/>
      <c r="E66" s="10">
        <v>41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170101170088</v>
      </c>
      <c r="C67" s="10">
        <v>11</v>
      </c>
      <c r="D67" s="10"/>
      <c r="E67" s="10">
        <v>41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170101170089</v>
      </c>
      <c r="C68" s="10">
        <v>10</v>
      </c>
      <c r="D68" s="10"/>
      <c r="E68" s="10">
        <v>38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170101170090</v>
      </c>
      <c r="C69" s="10">
        <v>30</v>
      </c>
      <c r="D69" s="10"/>
      <c r="E69" s="10">
        <v>43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170101170091</v>
      </c>
      <c r="C70" s="10">
        <v>11</v>
      </c>
      <c r="D70" s="10"/>
      <c r="E70" s="10">
        <v>42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170101170092</v>
      </c>
      <c r="C71" s="10">
        <v>15</v>
      </c>
      <c r="D71" s="10"/>
      <c r="E71" s="10">
        <v>44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170101170094</v>
      </c>
      <c r="C72" s="10">
        <v>23</v>
      </c>
      <c r="D72" s="10"/>
      <c r="E72" s="10">
        <v>44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170101170096</v>
      </c>
      <c r="C73" s="10">
        <v>28</v>
      </c>
      <c r="D73" s="10"/>
      <c r="E73" s="10">
        <v>42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170101170098</v>
      </c>
      <c r="C74" s="10">
        <v>20</v>
      </c>
      <c r="D74" s="10"/>
      <c r="E74" s="10">
        <v>39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170101170099</v>
      </c>
      <c r="C75" s="10">
        <v>40</v>
      </c>
      <c r="D75" s="10"/>
      <c r="E75" s="10">
        <v>50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170101170100</v>
      </c>
      <c r="C76" s="10">
        <v>29</v>
      </c>
      <c r="D76" s="10"/>
      <c r="E76" s="10">
        <v>32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170101170101</v>
      </c>
      <c r="C77" s="10">
        <v>35</v>
      </c>
      <c r="D77" s="10"/>
      <c r="E77" s="10">
        <v>50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170101170102</v>
      </c>
      <c r="C78" s="10">
        <v>12</v>
      </c>
      <c r="D78" s="10"/>
      <c r="E78" s="10">
        <v>31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170101170103</v>
      </c>
      <c r="C79" s="10">
        <v>12</v>
      </c>
      <c r="D79" s="10"/>
      <c r="E79" s="10">
        <v>23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170101170104</v>
      </c>
      <c r="C80" s="15">
        <v>11</v>
      </c>
      <c r="D80" s="15"/>
      <c r="E80" s="15">
        <v>36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170101170105</v>
      </c>
      <c r="C81" s="15">
        <v>30</v>
      </c>
      <c r="D81" s="15"/>
      <c r="E81" s="15">
        <v>49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170101170108</v>
      </c>
      <c r="C82" s="10">
        <v>32</v>
      </c>
      <c r="D82" s="10"/>
      <c r="E82" s="10">
        <v>47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X53"/>
  <sheetViews>
    <sheetView zoomScale="47" zoomScaleNormal="47" zoomScalePageLayoutView="0" workbookViewId="0" topLeftCell="A1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262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263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264</v>
      </c>
      <c r="B5" s="125"/>
      <c r="C5" s="125"/>
      <c r="D5" s="125"/>
      <c r="E5" s="126"/>
      <c r="F5" s="93"/>
      <c r="G5" s="41" t="s">
        <v>32</v>
      </c>
      <c r="H5" s="63">
        <f>D12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100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255</v>
      </c>
      <c r="D9" s="17"/>
      <c r="E9" s="17" t="s">
        <v>255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170101170014</v>
      </c>
      <c r="C11" s="10">
        <v>40</v>
      </c>
      <c r="D11" s="10">
        <f>COUNTIF(C11:C29,"&gt;="&amp;D10)</f>
        <v>19</v>
      </c>
      <c r="E11" s="10">
        <v>40</v>
      </c>
      <c r="F11" s="31">
        <f>COUNTIF(E11:E29,"&gt;="&amp;F10)</f>
        <v>19</v>
      </c>
      <c r="G11" s="25" t="s">
        <v>6</v>
      </c>
      <c r="H11" s="194"/>
      <c r="I11" s="195">
        <v>1</v>
      </c>
      <c r="J11" s="196">
        <v>1</v>
      </c>
      <c r="K11" s="197">
        <v>1</v>
      </c>
      <c r="L11" s="196">
        <v>2</v>
      </c>
      <c r="M11" s="196"/>
      <c r="N11" s="196"/>
      <c r="O11" s="196"/>
      <c r="P11" s="196">
        <v>1</v>
      </c>
      <c r="Q11" s="196"/>
      <c r="R11" s="196">
        <v>1</v>
      </c>
      <c r="S11" s="196"/>
      <c r="T11" s="196">
        <v>1</v>
      </c>
      <c r="U11" s="196">
        <v>2</v>
      </c>
      <c r="V11" s="196">
        <v>2</v>
      </c>
      <c r="W11" s="21"/>
    </row>
    <row r="12" spans="1:23" ht="24.75" customHeight="1">
      <c r="A12" s="98">
        <v>2</v>
      </c>
      <c r="B12" s="99">
        <v>170101170015</v>
      </c>
      <c r="C12" s="10">
        <v>43</v>
      </c>
      <c r="D12" s="63">
        <f>(D11/19)*100</f>
        <v>100</v>
      </c>
      <c r="E12" s="10">
        <v>42</v>
      </c>
      <c r="F12" s="64">
        <f>(F11/19)*100</f>
        <v>100</v>
      </c>
      <c r="G12" s="25" t="s">
        <v>7</v>
      </c>
      <c r="H12" s="194"/>
      <c r="I12" s="195"/>
      <c r="J12" s="196"/>
      <c r="K12" s="196"/>
      <c r="L12" s="196"/>
      <c r="M12" s="196"/>
      <c r="N12" s="196"/>
      <c r="O12" s="196"/>
      <c r="P12" s="196">
        <v>2</v>
      </c>
      <c r="Q12" s="196">
        <v>2</v>
      </c>
      <c r="R12" s="196"/>
      <c r="S12" s="196"/>
      <c r="T12" s="196"/>
      <c r="U12" s="196">
        <v>3</v>
      </c>
      <c r="V12" s="196">
        <v>2</v>
      </c>
      <c r="W12" s="21"/>
    </row>
    <row r="13" spans="1:23" ht="24.75" customHeight="1">
      <c r="A13" s="98">
        <v>3</v>
      </c>
      <c r="B13" s="99">
        <v>170101170016</v>
      </c>
      <c r="C13" s="10">
        <v>33</v>
      </c>
      <c r="D13" s="10"/>
      <c r="E13" s="10">
        <v>32</v>
      </c>
      <c r="F13" s="32"/>
      <c r="G13" s="25" t="s">
        <v>9</v>
      </c>
      <c r="H13" s="198"/>
      <c r="I13" s="199">
        <v>1</v>
      </c>
      <c r="J13" s="200">
        <v>1</v>
      </c>
      <c r="K13" s="200">
        <v>0</v>
      </c>
      <c r="L13" s="200"/>
      <c r="M13" s="200">
        <v>2</v>
      </c>
      <c r="N13" s="200"/>
      <c r="O13" s="200"/>
      <c r="P13" s="200"/>
      <c r="Q13" s="200">
        <v>2</v>
      </c>
      <c r="R13" s="200"/>
      <c r="S13" s="200"/>
      <c r="T13" s="200"/>
      <c r="U13" s="200"/>
      <c r="V13" s="200">
        <v>2</v>
      </c>
      <c r="W13" s="21"/>
    </row>
    <row r="14" spans="1:23" ht="35.25" customHeight="1">
      <c r="A14" s="98">
        <v>4</v>
      </c>
      <c r="B14" s="99">
        <v>170101170019</v>
      </c>
      <c r="C14" s="10">
        <v>41</v>
      </c>
      <c r="D14" s="10"/>
      <c r="E14" s="10">
        <v>43</v>
      </c>
      <c r="F14" s="32"/>
      <c r="G14" s="25" t="s">
        <v>214</v>
      </c>
      <c r="H14" s="198"/>
      <c r="I14" s="199">
        <v>1</v>
      </c>
      <c r="J14" s="200">
        <v>1</v>
      </c>
      <c r="K14" s="200">
        <v>0</v>
      </c>
      <c r="L14" s="200"/>
      <c r="M14" s="200">
        <v>2</v>
      </c>
      <c r="N14" s="200"/>
      <c r="O14" s="200"/>
      <c r="P14" s="200"/>
      <c r="Q14" s="200">
        <v>2</v>
      </c>
      <c r="R14" s="200"/>
      <c r="S14" s="200"/>
      <c r="T14" s="200"/>
      <c r="U14" s="200"/>
      <c r="V14" s="200">
        <v>2</v>
      </c>
      <c r="W14" s="21"/>
    </row>
    <row r="15" spans="1:23" ht="37.5" customHeight="1">
      <c r="A15" s="98">
        <v>5</v>
      </c>
      <c r="B15" s="99">
        <v>170101170020</v>
      </c>
      <c r="C15" s="10">
        <v>40</v>
      </c>
      <c r="D15" s="10"/>
      <c r="E15" s="10">
        <v>43</v>
      </c>
      <c r="F15" s="32"/>
      <c r="G15" s="25" t="s">
        <v>215</v>
      </c>
      <c r="H15" s="198"/>
      <c r="I15" s="199">
        <v>2</v>
      </c>
      <c r="J15" s="200"/>
      <c r="K15" s="200">
        <v>1</v>
      </c>
      <c r="L15" s="200"/>
      <c r="M15" s="200"/>
      <c r="N15" s="200"/>
      <c r="O15" s="200">
        <v>2</v>
      </c>
      <c r="P15" s="200">
        <v>1</v>
      </c>
      <c r="Q15" s="200">
        <v>1</v>
      </c>
      <c r="R15" s="200"/>
      <c r="S15" s="200"/>
      <c r="T15" s="200"/>
      <c r="U15" s="200"/>
      <c r="V15" s="200">
        <v>2</v>
      </c>
      <c r="W15" s="21"/>
    </row>
    <row r="16" spans="1:22" ht="24.75" customHeight="1">
      <c r="A16" s="98">
        <v>6</v>
      </c>
      <c r="B16" s="99">
        <v>170101170025</v>
      </c>
      <c r="C16" s="10">
        <v>41</v>
      </c>
      <c r="D16" s="10"/>
      <c r="E16" s="10">
        <v>43</v>
      </c>
      <c r="F16" s="32"/>
      <c r="G16" s="26" t="s">
        <v>45</v>
      </c>
      <c r="H16" s="20"/>
      <c r="I16" s="20">
        <f aca="true" t="shared" si="0" ref="I16:V16">AVERAGE(I11:I15)</f>
        <v>1.25</v>
      </c>
      <c r="J16" s="20">
        <f t="shared" si="0"/>
        <v>1</v>
      </c>
      <c r="K16" s="20">
        <f t="shared" si="0"/>
        <v>0.5</v>
      </c>
      <c r="L16" s="20">
        <f t="shared" si="0"/>
        <v>2</v>
      </c>
      <c r="M16" s="20">
        <f t="shared" si="0"/>
        <v>2</v>
      </c>
      <c r="N16" s="20"/>
      <c r="O16" s="20">
        <f t="shared" si="0"/>
        <v>2</v>
      </c>
      <c r="P16" s="20">
        <f t="shared" si="0"/>
        <v>1.3333333333333333</v>
      </c>
      <c r="Q16" s="20">
        <f t="shared" si="0"/>
        <v>1.75</v>
      </c>
      <c r="R16" s="20">
        <f t="shared" si="0"/>
        <v>1</v>
      </c>
      <c r="S16" s="20"/>
      <c r="T16" s="20">
        <f t="shared" si="0"/>
        <v>1</v>
      </c>
      <c r="U16" s="20">
        <f t="shared" si="0"/>
        <v>2.5</v>
      </c>
      <c r="V16" s="20">
        <f t="shared" si="0"/>
        <v>2</v>
      </c>
    </row>
    <row r="17" spans="1:22" ht="40.5" customHeight="1">
      <c r="A17" s="98">
        <v>7</v>
      </c>
      <c r="B17" s="99">
        <v>170101170031</v>
      </c>
      <c r="C17" s="10">
        <v>41</v>
      </c>
      <c r="D17" s="10"/>
      <c r="E17" s="10">
        <v>41</v>
      </c>
      <c r="F17" s="10"/>
      <c r="G17" s="51" t="s">
        <v>47</v>
      </c>
      <c r="H17" s="69"/>
      <c r="I17" s="69">
        <f aca="true" t="shared" si="1" ref="I17:V17">($H$7*I16)/100</f>
        <v>1.25</v>
      </c>
      <c r="J17" s="69">
        <f t="shared" si="1"/>
        <v>1</v>
      </c>
      <c r="K17" s="69">
        <f t="shared" si="1"/>
        <v>0.5</v>
      </c>
      <c r="L17" s="69">
        <f t="shared" si="1"/>
        <v>2</v>
      </c>
      <c r="M17" s="69">
        <f t="shared" si="1"/>
        <v>2</v>
      </c>
      <c r="N17" s="69"/>
      <c r="O17" s="69">
        <f t="shared" si="1"/>
        <v>2</v>
      </c>
      <c r="P17" s="69">
        <f t="shared" si="1"/>
        <v>1.333333333333333</v>
      </c>
      <c r="Q17" s="69">
        <f t="shared" si="1"/>
        <v>1.75</v>
      </c>
      <c r="R17" s="69">
        <f t="shared" si="1"/>
        <v>1</v>
      </c>
      <c r="S17" s="69"/>
      <c r="T17" s="69">
        <f t="shared" si="1"/>
        <v>1</v>
      </c>
      <c r="U17" s="69">
        <f t="shared" si="1"/>
        <v>2.5</v>
      </c>
      <c r="V17" s="69">
        <f t="shared" si="1"/>
        <v>2</v>
      </c>
    </row>
    <row r="18" spans="1:23" ht="24.75" customHeight="1">
      <c r="A18" s="98">
        <v>8</v>
      </c>
      <c r="B18" s="99">
        <v>170101170034</v>
      </c>
      <c r="C18" s="10">
        <v>31</v>
      </c>
      <c r="D18" s="10"/>
      <c r="E18" s="10">
        <v>30</v>
      </c>
      <c r="F18" s="33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6"/>
    </row>
    <row r="19" spans="1:23" ht="24.75" customHeight="1">
      <c r="A19" s="98">
        <v>9</v>
      </c>
      <c r="B19" s="99">
        <v>170101170037</v>
      </c>
      <c r="C19" s="10">
        <v>41</v>
      </c>
      <c r="D19" s="10"/>
      <c r="E19" s="10">
        <v>44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2" ht="24.75" customHeight="1">
      <c r="A20" s="98">
        <v>10</v>
      </c>
      <c r="B20" s="99">
        <v>170101170048</v>
      </c>
      <c r="C20" s="10">
        <v>37</v>
      </c>
      <c r="D20" s="10"/>
      <c r="E20" s="10">
        <v>38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</row>
    <row r="21" spans="1:16" ht="31.5" customHeight="1">
      <c r="A21" s="98">
        <v>11</v>
      </c>
      <c r="B21" s="99">
        <v>170101170049</v>
      </c>
      <c r="C21" s="10">
        <v>40</v>
      </c>
      <c r="D21" s="10"/>
      <c r="E21" s="10">
        <v>42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</row>
    <row r="22" spans="1:16" ht="24.75" customHeight="1">
      <c r="A22" s="98">
        <v>12</v>
      </c>
      <c r="B22" s="99">
        <v>170101170060</v>
      </c>
      <c r="C22" s="10">
        <v>30</v>
      </c>
      <c r="D22" s="10"/>
      <c r="E22" s="10">
        <v>31</v>
      </c>
      <c r="F22" s="33"/>
      <c r="G22" s="8"/>
      <c r="H22" s="2"/>
      <c r="I22" s="62"/>
      <c r="J22" s="55"/>
      <c r="K22" s="55"/>
      <c r="L22" s="2"/>
      <c r="M22" s="2"/>
      <c r="N22" s="2"/>
      <c r="O22" s="2"/>
      <c r="P22" s="2"/>
    </row>
    <row r="23" spans="1:24" ht="24.75" customHeight="1">
      <c r="A23" s="98">
        <v>13</v>
      </c>
      <c r="B23" s="99">
        <v>170101170072</v>
      </c>
      <c r="C23" s="10">
        <v>38.5</v>
      </c>
      <c r="D23" s="10"/>
      <c r="E23" s="10">
        <v>41</v>
      </c>
      <c r="F23" s="33"/>
      <c r="H23" s="106"/>
      <c r="I23" s="121"/>
      <c r="J23" s="121"/>
      <c r="M23" s="36"/>
      <c r="N23" s="36"/>
      <c r="O23" s="36"/>
      <c r="P23" s="36"/>
      <c r="Q23" s="36"/>
      <c r="W23" s="21"/>
      <c r="X23" s="21"/>
    </row>
    <row r="24" spans="1:24" ht="24.75" customHeight="1">
      <c r="A24" s="98">
        <v>14</v>
      </c>
      <c r="B24" s="99">
        <v>170101170073</v>
      </c>
      <c r="C24" s="10">
        <v>43</v>
      </c>
      <c r="D24" s="10"/>
      <c r="E24" s="10">
        <v>41</v>
      </c>
      <c r="F24" s="33"/>
      <c r="H24" s="57"/>
      <c r="I24" s="70"/>
      <c r="J24" s="70"/>
      <c r="M24" s="36"/>
      <c r="N24" s="36"/>
      <c r="O24" s="36"/>
      <c r="P24" s="36"/>
      <c r="Q24" s="36"/>
      <c r="W24" s="21"/>
      <c r="X24" s="21"/>
    </row>
    <row r="25" spans="1:24" ht="24.75" customHeight="1">
      <c r="A25" s="98">
        <v>15</v>
      </c>
      <c r="B25" s="99">
        <v>170101170074</v>
      </c>
      <c r="C25" s="15">
        <v>43</v>
      </c>
      <c r="D25" s="15"/>
      <c r="E25" s="15">
        <v>43</v>
      </c>
      <c r="F25" s="34"/>
      <c r="H25" s="54"/>
      <c r="I25" s="21"/>
      <c r="J25" s="21"/>
      <c r="K25" s="21"/>
      <c r="L25" s="21"/>
      <c r="M25" s="21"/>
      <c r="N25" s="55"/>
      <c r="O25" s="55"/>
      <c r="P25" s="55"/>
      <c r="Q25" s="55"/>
      <c r="R25" s="55"/>
      <c r="S25" s="21"/>
      <c r="T25" s="21"/>
      <c r="U25" s="21"/>
      <c r="V25" s="21"/>
      <c r="W25" s="21"/>
      <c r="X25" s="21"/>
    </row>
    <row r="26" spans="1:24" ht="24.75" customHeight="1">
      <c r="A26" s="98">
        <v>16</v>
      </c>
      <c r="B26" s="99">
        <v>170101170080</v>
      </c>
      <c r="C26" s="10">
        <v>39</v>
      </c>
      <c r="D26" s="10"/>
      <c r="E26" s="10">
        <v>41</v>
      </c>
      <c r="F26" s="33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170101170101</v>
      </c>
      <c r="C27" s="10">
        <v>40</v>
      </c>
      <c r="D27" s="10"/>
      <c r="E27" s="10">
        <v>44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170101170105</v>
      </c>
      <c r="C28" s="10">
        <v>39</v>
      </c>
      <c r="D28" s="10"/>
      <c r="E28" s="10">
        <v>42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170101171109</v>
      </c>
      <c r="C29" s="10">
        <v>38</v>
      </c>
      <c r="D29" s="10"/>
      <c r="E29" s="10">
        <v>43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15">
      <c r="A30" s="11"/>
      <c r="B30" s="11"/>
      <c r="C30" s="11"/>
      <c r="D30" s="11"/>
      <c r="E30" s="11"/>
      <c r="F30" s="11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3" s="3" customFormat="1" ht="15">
      <c r="A31" s="11"/>
      <c r="B31" s="11"/>
      <c r="C31" s="19"/>
      <c r="D31" s="19"/>
      <c r="E31" s="19"/>
      <c r="F31" s="19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1"/>
    </row>
    <row r="32" spans="1:23" ht="15">
      <c r="A32" s="11"/>
      <c r="B32" s="11"/>
      <c r="C32" s="11"/>
      <c r="D32" s="11"/>
      <c r="E32" s="11"/>
      <c r="F32" s="11"/>
      <c r="G32" s="60"/>
      <c r="H32" s="61"/>
      <c r="I32" s="6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"/>
    </row>
    <row r="33" spans="1:9" ht="14.25">
      <c r="A33" s="11"/>
      <c r="B33" s="11"/>
      <c r="C33" s="18"/>
      <c r="D33" s="18"/>
      <c r="E33" s="18"/>
      <c r="F33" s="18"/>
      <c r="G33" s="11"/>
      <c r="H33"/>
      <c r="I33"/>
    </row>
    <row r="34" spans="1:9" ht="14.25">
      <c r="A34" s="11"/>
      <c r="B34" s="11"/>
      <c r="C34" s="11"/>
      <c r="D34" s="11"/>
      <c r="E34" s="11"/>
      <c r="F34" s="11"/>
      <c r="G34" s="11"/>
      <c r="H34"/>
      <c r="I34"/>
    </row>
    <row r="35" spans="1:22" ht="15">
      <c r="A35" s="11"/>
      <c r="B35" s="11"/>
      <c r="C35" s="11"/>
      <c r="D35" s="11"/>
      <c r="E35" s="11"/>
      <c r="F35" s="11"/>
      <c r="G35" s="11"/>
      <c r="H35"/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9" ht="14.25">
      <c r="A36" s="11"/>
      <c r="B36" s="11"/>
      <c r="C36" s="11"/>
      <c r="D36" s="11"/>
      <c r="E36" s="11"/>
      <c r="F36" s="11"/>
      <c r="G36" s="11"/>
      <c r="H36"/>
      <c r="I36"/>
    </row>
    <row r="37" spans="1:9" ht="14.25">
      <c r="A37" s="11"/>
      <c r="B37" s="11"/>
      <c r="C37" s="11"/>
      <c r="D37" s="11"/>
      <c r="E37" s="11"/>
      <c r="F37" s="11"/>
      <c r="G37" s="11"/>
      <c r="H37"/>
      <c r="I37"/>
    </row>
    <row r="38" spans="1:23" s="3" customFormat="1" ht="15">
      <c r="A38" s="11"/>
      <c r="B38" s="11"/>
      <c r="C38" s="11"/>
      <c r="D38" s="11"/>
      <c r="E38" s="11"/>
      <c r="F38" s="11"/>
      <c r="G38" s="11"/>
      <c r="H38"/>
      <c r="I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1"/>
      <c r="B39" s="11"/>
      <c r="C39" s="11"/>
      <c r="D39" s="11"/>
      <c r="E39" s="11"/>
      <c r="F39" s="11"/>
      <c r="G39" s="11"/>
      <c r="H39"/>
      <c r="I39"/>
      <c r="W39" s="3"/>
    </row>
    <row r="40" spans="1:9" ht="14.25">
      <c r="A40" s="11"/>
      <c r="B40" s="11"/>
      <c r="C40" s="11"/>
      <c r="D40" s="11"/>
      <c r="E40" s="11"/>
      <c r="F40" s="11"/>
      <c r="G40" s="11"/>
      <c r="H40"/>
      <c r="I40"/>
    </row>
    <row r="41" spans="1:9" ht="14.25">
      <c r="A41" s="11"/>
      <c r="B41" s="11"/>
      <c r="C41" s="11"/>
      <c r="D41" s="11"/>
      <c r="E41" s="11"/>
      <c r="F41" s="11"/>
      <c r="G41" s="11"/>
      <c r="H41"/>
      <c r="I41"/>
    </row>
    <row r="42" spans="1:22" ht="15">
      <c r="A42" s="11"/>
      <c r="B42" s="11"/>
      <c r="C42" s="11"/>
      <c r="D42" s="11"/>
      <c r="E42" s="11"/>
      <c r="F42" s="11"/>
      <c r="G42" s="11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9" ht="14.25">
      <c r="A43" s="11"/>
      <c r="B43" s="11"/>
      <c r="C43" s="11"/>
      <c r="D43" s="11"/>
      <c r="E43" s="11"/>
      <c r="F43" s="11"/>
      <c r="G43" s="11"/>
      <c r="H43"/>
      <c r="I43"/>
    </row>
    <row r="44" spans="1:9" ht="14.25">
      <c r="A44" s="11"/>
      <c r="B44" s="11"/>
      <c r="C44" s="11"/>
      <c r="D44" s="11"/>
      <c r="E44" s="11"/>
      <c r="F44" s="11"/>
      <c r="G44" s="11"/>
      <c r="H44"/>
      <c r="I44"/>
    </row>
    <row r="45" spans="1:9" ht="14.25">
      <c r="A45" s="11"/>
      <c r="B45" s="11"/>
      <c r="C45" s="11"/>
      <c r="D45" s="11"/>
      <c r="E45" s="11"/>
      <c r="F45" s="11"/>
      <c r="G45" s="11"/>
      <c r="H45"/>
      <c r="I45"/>
    </row>
    <row r="46" spans="1:23" s="3" customFormat="1" ht="15">
      <c r="A46" s="11"/>
      <c r="B46" s="11"/>
      <c r="C46" s="11"/>
      <c r="D46" s="11"/>
      <c r="E46" s="11"/>
      <c r="F46" s="11"/>
      <c r="G46" s="11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1"/>
      <c r="B47" s="11"/>
      <c r="C47" s="11"/>
      <c r="D47" s="11"/>
      <c r="E47" s="11"/>
      <c r="F47" s="11"/>
      <c r="G47" s="11"/>
      <c r="H47"/>
      <c r="I47"/>
      <c r="W47" s="3"/>
    </row>
    <row r="48" spans="1:9" ht="14.25">
      <c r="A48" s="11"/>
      <c r="B48" s="11"/>
      <c r="C48" s="11"/>
      <c r="D48" s="11"/>
      <c r="E48" s="11"/>
      <c r="F48" s="11"/>
      <c r="G48" s="11"/>
      <c r="H48"/>
      <c r="I48"/>
    </row>
    <row r="49" spans="1:9" ht="14.25">
      <c r="A49" s="11"/>
      <c r="B49" s="11"/>
      <c r="C49" s="11"/>
      <c r="D49" s="11"/>
      <c r="E49" s="11"/>
      <c r="F49" s="11"/>
      <c r="G49" s="11"/>
      <c r="H49"/>
      <c r="I49"/>
    </row>
    <row r="50" spans="7:22" ht="15">
      <c r="G50" s="11"/>
      <c r="H50"/>
      <c r="I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7:9" ht="14.25">
      <c r="G51" s="11"/>
      <c r="H51"/>
      <c r="I51"/>
    </row>
    <row r="52" spans="7:9" ht="14.25">
      <c r="G52" s="11"/>
      <c r="H52"/>
      <c r="I52"/>
    </row>
    <row r="53" spans="8:9" ht="14.25">
      <c r="H53"/>
      <c r="I53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X53"/>
  <sheetViews>
    <sheetView zoomScale="59" zoomScaleNormal="59" zoomScalePageLayoutView="0" workbookViewId="0" topLeftCell="C4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265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266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267</v>
      </c>
      <c r="B5" s="125"/>
      <c r="C5" s="125"/>
      <c r="D5" s="125"/>
      <c r="E5" s="126"/>
      <c r="F5" s="93"/>
      <c r="G5" s="41" t="s">
        <v>32</v>
      </c>
      <c r="H5" s="63">
        <f>D12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100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255</v>
      </c>
      <c r="D9" s="17"/>
      <c r="E9" s="17" t="s">
        <v>255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170101170014</v>
      </c>
      <c r="C11" s="10">
        <v>40</v>
      </c>
      <c r="D11" s="10">
        <f>COUNTIF(C11:C29,"&gt;="&amp;D10)</f>
        <v>19</v>
      </c>
      <c r="E11" s="10">
        <v>45</v>
      </c>
      <c r="F11" s="31">
        <f>COUNTIF(E11:E29,"&gt;="&amp;F10)</f>
        <v>19</v>
      </c>
      <c r="G11" s="25" t="s">
        <v>6</v>
      </c>
      <c r="H11" s="194">
        <v>3</v>
      </c>
      <c r="I11" s="195">
        <v>1</v>
      </c>
      <c r="J11" s="196">
        <v>1</v>
      </c>
      <c r="K11" s="197"/>
      <c r="L11" s="196"/>
      <c r="M11" s="196"/>
      <c r="N11" s="196"/>
      <c r="O11" s="196"/>
      <c r="P11" s="196">
        <v>1</v>
      </c>
      <c r="Q11" s="196"/>
      <c r="R11" s="196">
        <v>1</v>
      </c>
      <c r="S11" s="196"/>
      <c r="T11" s="196">
        <v>1</v>
      </c>
      <c r="U11" s="196">
        <v>2</v>
      </c>
      <c r="V11" s="196">
        <v>2</v>
      </c>
      <c r="W11" s="21"/>
    </row>
    <row r="12" spans="1:23" ht="24.75" customHeight="1">
      <c r="A12" s="98">
        <v>2</v>
      </c>
      <c r="B12" s="99">
        <v>170101170015</v>
      </c>
      <c r="C12" s="10">
        <v>41</v>
      </c>
      <c r="D12" s="63">
        <f>(D11/19)*100</f>
        <v>100</v>
      </c>
      <c r="E12" s="10">
        <v>46</v>
      </c>
      <c r="F12" s="64">
        <f>(F11/19)*100</f>
        <v>100</v>
      </c>
      <c r="G12" s="25" t="s">
        <v>7</v>
      </c>
      <c r="H12" s="194"/>
      <c r="I12" s="195"/>
      <c r="J12" s="196"/>
      <c r="K12" s="196"/>
      <c r="L12" s="196"/>
      <c r="M12" s="196"/>
      <c r="N12" s="196"/>
      <c r="O12" s="196"/>
      <c r="P12" s="196">
        <v>2</v>
      </c>
      <c r="Q12" s="196">
        <v>2</v>
      </c>
      <c r="R12" s="196"/>
      <c r="S12" s="196"/>
      <c r="T12" s="196"/>
      <c r="U12" s="196">
        <v>3</v>
      </c>
      <c r="V12" s="196">
        <v>2</v>
      </c>
      <c r="W12" s="21"/>
    </row>
    <row r="13" spans="1:23" ht="24.75" customHeight="1">
      <c r="A13" s="98">
        <v>3</v>
      </c>
      <c r="B13" s="99">
        <v>170101170016</v>
      </c>
      <c r="C13" s="10">
        <v>38</v>
      </c>
      <c r="D13" s="10"/>
      <c r="E13" s="10">
        <v>40</v>
      </c>
      <c r="F13" s="32"/>
      <c r="G13" s="25" t="s">
        <v>9</v>
      </c>
      <c r="H13" s="198"/>
      <c r="I13" s="199">
        <v>1</v>
      </c>
      <c r="J13" s="200">
        <v>1</v>
      </c>
      <c r="K13" s="200"/>
      <c r="L13" s="200"/>
      <c r="M13" s="200">
        <v>2</v>
      </c>
      <c r="N13" s="200"/>
      <c r="O13" s="200"/>
      <c r="P13" s="200"/>
      <c r="Q13" s="200">
        <v>2</v>
      </c>
      <c r="R13" s="200"/>
      <c r="S13" s="200"/>
      <c r="T13" s="200"/>
      <c r="U13" s="200"/>
      <c r="V13" s="200">
        <v>2</v>
      </c>
      <c r="W13" s="21"/>
    </row>
    <row r="14" spans="1:23" ht="35.25" customHeight="1">
      <c r="A14" s="98">
        <v>4</v>
      </c>
      <c r="B14" s="99">
        <v>170101170019</v>
      </c>
      <c r="C14" s="10">
        <v>46</v>
      </c>
      <c r="D14" s="10"/>
      <c r="E14" s="10">
        <v>40</v>
      </c>
      <c r="F14" s="32"/>
      <c r="G14" s="25" t="s">
        <v>214</v>
      </c>
      <c r="H14" s="198"/>
      <c r="I14" s="199">
        <v>1</v>
      </c>
      <c r="J14" s="200">
        <v>1</v>
      </c>
      <c r="K14" s="200"/>
      <c r="L14" s="200"/>
      <c r="M14" s="200">
        <v>2</v>
      </c>
      <c r="N14" s="200"/>
      <c r="O14" s="200"/>
      <c r="P14" s="200"/>
      <c r="Q14" s="200">
        <v>2</v>
      </c>
      <c r="R14" s="200"/>
      <c r="S14" s="200"/>
      <c r="T14" s="200"/>
      <c r="U14" s="200"/>
      <c r="V14" s="200">
        <v>2</v>
      </c>
      <c r="W14" s="21"/>
    </row>
    <row r="15" spans="1:23" ht="37.5" customHeight="1">
      <c r="A15" s="98">
        <v>5</v>
      </c>
      <c r="B15" s="99">
        <v>170101170020</v>
      </c>
      <c r="C15" s="10">
        <v>39</v>
      </c>
      <c r="D15" s="10"/>
      <c r="E15" s="10">
        <v>38</v>
      </c>
      <c r="F15" s="32"/>
      <c r="G15" s="25" t="s">
        <v>215</v>
      </c>
      <c r="H15" s="198"/>
      <c r="I15" s="199">
        <v>2</v>
      </c>
      <c r="J15" s="200"/>
      <c r="K15" s="200"/>
      <c r="L15" s="200"/>
      <c r="M15" s="200"/>
      <c r="N15" s="200"/>
      <c r="O15" s="200">
        <v>2</v>
      </c>
      <c r="P15" s="200">
        <v>1</v>
      </c>
      <c r="Q15" s="200">
        <v>1</v>
      </c>
      <c r="R15" s="200"/>
      <c r="S15" s="200"/>
      <c r="T15" s="200"/>
      <c r="U15" s="200"/>
      <c r="V15" s="200">
        <v>2</v>
      </c>
      <c r="W15" s="21"/>
    </row>
    <row r="16" spans="1:22" ht="24.75" customHeight="1">
      <c r="A16" s="98">
        <v>6</v>
      </c>
      <c r="B16" s="99">
        <v>170101170025</v>
      </c>
      <c r="C16" s="10">
        <v>41</v>
      </c>
      <c r="D16" s="10"/>
      <c r="E16" s="10">
        <v>46</v>
      </c>
      <c r="F16" s="32"/>
      <c r="G16" s="26" t="s">
        <v>45</v>
      </c>
      <c r="H16" s="20">
        <f>AVERAGE(H11:H15)</f>
        <v>3</v>
      </c>
      <c r="I16" s="20">
        <f aca="true" t="shared" si="0" ref="I16:V16">AVERAGE(I11:I15)</f>
        <v>1.25</v>
      </c>
      <c r="J16" s="20">
        <f t="shared" si="0"/>
        <v>1</v>
      </c>
      <c r="K16" s="20"/>
      <c r="L16" s="20"/>
      <c r="M16" s="20">
        <f t="shared" si="0"/>
        <v>2</v>
      </c>
      <c r="N16" s="20"/>
      <c r="O16" s="20">
        <f t="shared" si="0"/>
        <v>2</v>
      </c>
      <c r="P16" s="20">
        <f t="shared" si="0"/>
        <v>1.3333333333333333</v>
      </c>
      <c r="Q16" s="20">
        <f t="shared" si="0"/>
        <v>1.75</v>
      </c>
      <c r="R16" s="20">
        <f t="shared" si="0"/>
        <v>1</v>
      </c>
      <c r="S16" s="20"/>
      <c r="T16" s="20">
        <f t="shared" si="0"/>
        <v>1</v>
      </c>
      <c r="U16" s="20">
        <f t="shared" si="0"/>
        <v>2.5</v>
      </c>
      <c r="V16" s="20">
        <f t="shared" si="0"/>
        <v>2</v>
      </c>
    </row>
    <row r="17" spans="1:22" ht="40.5" customHeight="1">
      <c r="A17" s="98">
        <v>7</v>
      </c>
      <c r="B17" s="99">
        <v>170101170031</v>
      </c>
      <c r="C17" s="10">
        <v>37</v>
      </c>
      <c r="D17" s="10"/>
      <c r="E17" s="10">
        <v>42</v>
      </c>
      <c r="F17" s="10"/>
      <c r="G17" s="51" t="s">
        <v>47</v>
      </c>
      <c r="H17" s="69">
        <f>($H$7*H16)/100</f>
        <v>3</v>
      </c>
      <c r="I17" s="69">
        <f aca="true" t="shared" si="1" ref="I17:V17">($H$7*I16)/100</f>
        <v>1.25</v>
      </c>
      <c r="J17" s="69">
        <f t="shared" si="1"/>
        <v>1</v>
      </c>
      <c r="K17" s="69"/>
      <c r="L17" s="69"/>
      <c r="M17" s="69">
        <f t="shared" si="1"/>
        <v>2</v>
      </c>
      <c r="N17" s="69"/>
      <c r="O17" s="69">
        <f t="shared" si="1"/>
        <v>2</v>
      </c>
      <c r="P17" s="69">
        <f t="shared" si="1"/>
        <v>1.333333333333333</v>
      </c>
      <c r="Q17" s="69">
        <f t="shared" si="1"/>
        <v>1.75</v>
      </c>
      <c r="R17" s="69">
        <f t="shared" si="1"/>
        <v>1</v>
      </c>
      <c r="S17" s="69"/>
      <c r="T17" s="69">
        <f t="shared" si="1"/>
        <v>1</v>
      </c>
      <c r="U17" s="69">
        <f t="shared" si="1"/>
        <v>2.5</v>
      </c>
      <c r="V17" s="69">
        <f t="shared" si="1"/>
        <v>2</v>
      </c>
    </row>
    <row r="18" spans="1:23" ht="24.75" customHeight="1">
      <c r="A18" s="98">
        <v>8</v>
      </c>
      <c r="B18" s="99">
        <v>170101170034</v>
      </c>
      <c r="C18" s="10">
        <v>38</v>
      </c>
      <c r="D18" s="10"/>
      <c r="E18" s="10">
        <v>36</v>
      </c>
      <c r="F18" s="33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6"/>
    </row>
    <row r="19" spans="1:23" ht="24.75" customHeight="1">
      <c r="A19" s="98">
        <v>9</v>
      </c>
      <c r="B19" s="99">
        <v>170101170037</v>
      </c>
      <c r="C19" s="10">
        <v>41</v>
      </c>
      <c r="D19" s="10"/>
      <c r="E19" s="10">
        <v>40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2" ht="24.75" customHeight="1">
      <c r="A20" s="98">
        <v>10</v>
      </c>
      <c r="B20" s="99">
        <v>170101170048</v>
      </c>
      <c r="C20" s="10">
        <v>40</v>
      </c>
      <c r="D20" s="10"/>
      <c r="E20" s="10">
        <v>41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</row>
    <row r="21" spans="1:16" ht="31.5" customHeight="1">
      <c r="A21" s="98">
        <v>11</v>
      </c>
      <c r="B21" s="99">
        <v>170101170049</v>
      </c>
      <c r="C21" s="10">
        <v>38</v>
      </c>
      <c r="D21" s="10"/>
      <c r="E21" s="10">
        <v>39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</row>
    <row r="22" spans="1:16" ht="24.75" customHeight="1">
      <c r="A22" s="98">
        <v>12</v>
      </c>
      <c r="B22" s="99">
        <v>170101170060</v>
      </c>
      <c r="C22" s="10">
        <v>35</v>
      </c>
      <c r="D22" s="10"/>
      <c r="E22" s="10">
        <v>38</v>
      </c>
      <c r="F22" s="33"/>
      <c r="G22" s="8"/>
      <c r="H22" s="2"/>
      <c r="I22" s="62"/>
      <c r="J22" s="55"/>
      <c r="K22" s="55"/>
      <c r="L22" s="2"/>
      <c r="M22" s="2"/>
      <c r="N22" s="2"/>
      <c r="O22" s="2"/>
      <c r="P22" s="2"/>
    </row>
    <row r="23" spans="1:24" ht="24.75" customHeight="1">
      <c r="A23" s="98">
        <v>13</v>
      </c>
      <c r="B23" s="99">
        <v>170101170072</v>
      </c>
      <c r="C23" s="10">
        <v>39</v>
      </c>
      <c r="D23" s="10"/>
      <c r="E23" s="10">
        <v>42</v>
      </c>
      <c r="F23" s="33"/>
      <c r="H23" s="106"/>
      <c r="I23" s="121"/>
      <c r="J23" s="121"/>
      <c r="M23" s="36"/>
      <c r="N23" s="36"/>
      <c r="O23" s="36"/>
      <c r="P23" s="36"/>
      <c r="Q23" s="36"/>
      <c r="W23" s="21"/>
      <c r="X23" s="21"/>
    </row>
    <row r="24" spans="1:24" ht="24.75" customHeight="1">
      <c r="A24" s="98">
        <v>14</v>
      </c>
      <c r="B24" s="99">
        <v>170101170073</v>
      </c>
      <c r="C24" s="10">
        <v>44</v>
      </c>
      <c r="D24" s="10"/>
      <c r="E24" s="10">
        <v>41</v>
      </c>
      <c r="F24" s="33"/>
      <c r="H24" s="57"/>
      <c r="I24" s="70"/>
      <c r="J24" s="70"/>
      <c r="M24" s="36"/>
      <c r="N24" s="36"/>
      <c r="O24" s="36"/>
      <c r="P24" s="36"/>
      <c r="Q24" s="36"/>
      <c r="W24" s="21"/>
      <c r="X24" s="21"/>
    </row>
    <row r="25" spans="1:24" ht="24.75" customHeight="1">
      <c r="A25" s="98">
        <v>15</v>
      </c>
      <c r="B25" s="99">
        <v>170101170074</v>
      </c>
      <c r="C25" s="15">
        <v>41</v>
      </c>
      <c r="D25" s="15"/>
      <c r="E25" s="15">
        <v>42</v>
      </c>
      <c r="F25" s="34"/>
      <c r="H25" s="54"/>
      <c r="I25" s="21"/>
      <c r="J25" s="21"/>
      <c r="K25" s="21"/>
      <c r="L25" s="21"/>
      <c r="M25" s="21"/>
      <c r="N25" s="55"/>
      <c r="O25" s="55"/>
      <c r="P25" s="55"/>
      <c r="Q25" s="55"/>
      <c r="R25" s="55"/>
      <c r="S25" s="21"/>
      <c r="T25" s="21"/>
      <c r="U25" s="21"/>
      <c r="V25" s="21"/>
      <c r="W25" s="21"/>
      <c r="X25" s="21"/>
    </row>
    <row r="26" spans="1:24" ht="24.75" customHeight="1">
      <c r="A26" s="98">
        <v>16</v>
      </c>
      <c r="B26" s="99">
        <v>170101170080</v>
      </c>
      <c r="C26" s="10">
        <v>40</v>
      </c>
      <c r="D26" s="10"/>
      <c r="E26" s="10">
        <v>38</v>
      </c>
      <c r="F26" s="33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170101170101</v>
      </c>
      <c r="C27" s="10">
        <v>40</v>
      </c>
      <c r="D27" s="10"/>
      <c r="E27" s="10">
        <v>43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170101170105</v>
      </c>
      <c r="C28" s="10">
        <v>39</v>
      </c>
      <c r="D28" s="10"/>
      <c r="E28" s="10">
        <v>41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170101171109</v>
      </c>
      <c r="C29" s="10">
        <v>38</v>
      </c>
      <c r="D29" s="10"/>
      <c r="E29" s="10">
        <v>38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15">
      <c r="A30" s="11"/>
      <c r="B30" s="11"/>
      <c r="C30" s="11"/>
      <c r="D30" s="11"/>
      <c r="E30" s="11"/>
      <c r="F30" s="11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3" s="3" customFormat="1" ht="15">
      <c r="A31" s="11"/>
      <c r="B31" s="11"/>
      <c r="C31" s="19"/>
      <c r="D31" s="19"/>
      <c r="E31" s="19"/>
      <c r="F31" s="19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1"/>
    </row>
    <row r="32" spans="1:23" ht="15">
      <c r="A32" s="11"/>
      <c r="B32" s="11"/>
      <c r="C32" s="11"/>
      <c r="D32" s="11"/>
      <c r="E32" s="11"/>
      <c r="F32" s="11"/>
      <c r="G32" s="60"/>
      <c r="H32" s="61"/>
      <c r="I32" s="6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"/>
    </row>
    <row r="33" spans="1:9" ht="14.25">
      <c r="A33" s="11"/>
      <c r="B33" s="11"/>
      <c r="C33" s="18"/>
      <c r="D33" s="18"/>
      <c r="E33" s="18"/>
      <c r="F33" s="18"/>
      <c r="G33" s="11"/>
      <c r="H33"/>
      <c r="I33"/>
    </row>
    <row r="34" spans="1:9" ht="14.25">
      <c r="A34" s="11"/>
      <c r="B34" s="11"/>
      <c r="C34" s="11"/>
      <c r="D34" s="11"/>
      <c r="E34" s="11"/>
      <c r="F34" s="11"/>
      <c r="G34" s="11"/>
      <c r="H34"/>
      <c r="I34"/>
    </row>
    <row r="35" spans="1:22" ht="15">
      <c r="A35" s="11"/>
      <c r="B35" s="11"/>
      <c r="C35" s="11"/>
      <c r="D35" s="11"/>
      <c r="E35" s="11"/>
      <c r="F35" s="11"/>
      <c r="G35" s="11"/>
      <c r="H35"/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9" ht="14.25">
      <c r="A36" s="11"/>
      <c r="B36" s="11"/>
      <c r="C36" s="11"/>
      <c r="D36" s="11"/>
      <c r="E36" s="11"/>
      <c r="F36" s="11"/>
      <c r="G36" s="11"/>
      <c r="H36"/>
      <c r="I36"/>
    </row>
    <row r="37" spans="1:9" ht="14.25">
      <c r="A37" s="11"/>
      <c r="B37" s="11"/>
      <c r="C37" s="11"/>
      <c r="D37" s="11"/>
      <c r="E37" s="11"/>
      <c r="F37" s="11"/>
      <c r="G37" s="11"/>
      <c r="H37"/>
      <c r="I37"/>
    </row>
    <row r="38" spans="1:23" s="3" customFormat="1" ht="15">
      <c r="A38" s="11"/>
      <c r="B38" s="11"/>
      <c r="C38" s="11"/>
      <c r="D38" s="11"/>
      <c r="E38" s="11"/>
      <c r="F38" s="11"/>
      <c r="G38" s="11"/>
      <c r="H38"/>
      <c r="I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1"/>
      <c r="B39" s="11"/>
      <c r="C39" s="11"/>
      <c r="D39" s="11"/>
      <c r="E39" s="11"/>
      <c r="F39" s="11"/>
      <c r="G39" s="11"/>
      <c r="H39"/>
      <c r="I39"/>
      <c r="W39" s="3"/>
    </row>
    <row r="40" spans="1:9" ht="14.25">
      <c r="A40" s="11"/>
      <c r="B40" s="11"/>
      <c r="C40" s="11"/>
      <c r="D40" s="11"/>
      <c r="E40" s="11"/>
      <c r="F40" s="11"/>
      <c r="G40" s="11"/>
      <c r="H40"/>
      <c r="I40"/>
    </row>
    <row r="41" spans="1:9" ht="14.25">
      <c r="A41" s="11"/>
      <c r="B41" s="11"/>
      <c r="C41" s="11"/>
      <c r="D41" s="11"/>
      <c r="E41" s="11"/>
      <c r="F41" s="11"/>
      <c r="G41" s="11"/>
      <c r="H41"/>
      <c r="I41"/>
    </row>
    <row r="42" spans="1:22" ht="15">
      <c r="A42" s="11"/>
      <c r="B42" s="11"/>
      <c r="C42" s="11"/>
      <c r="D42" s="11"/>
      <c r="E42" s="11"/>
      <c r="F42" s="11"/>
      <c r="G42" s="11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9" ht="14.25">
      <c r="A43" s="11"/>
      <c r="B43" s="11"/>
      <c r="C43" s="11"/>
      <c r="D43" s="11"/>
      <c r="E43" s="11"/>
      <c r="F43" s="11"/>
      <c r="G43" s="11"/>
      <c r="H43"/>
      <c r="I43"/>
    </row>
    <row r="44" spans="1:9" ht="14.25">
      <c r="A44" s="11"/>
      <c r="B44" s="11"/>
      <c r="C44" s="11"/>
      <c r="D44" s="11"/>
      <c r="E44" s="11"/>
      <c r="F44" s="11"/>
      <c r="G44" s="11"/>
      <c r="H44"/>
      <c r="I44"/>
    </row>
    <row r="45" spans="1:9" ht="14.25">
      <c r="A45" s="11"/>
      <c r="B45" s="11"/>
      <c r="C45" s="11"/>
      <c r="D45" s="11"/>
      <c r="E45" s="11"/>
      <c r="F45" s="11"/>
      <c r="G45" s="11"/>
      <c r="H45"/>
      <c r="I45"/>
    </row>
    <row r="46" spans="1:23" s="3" customFormat="1" ht="15">
      <c r="A46" s="11"/>
      <c r="B46" s="11"/>
      <c r="C46" s="11"/>
      <c r="D46" s="11"/>
      <c r="E46" s="11"/>
      <c r="F46" s="11"/>
      <c r="G46" s="11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1"/>
      <c r="B47" s="11"/>
      <c r="C47" s="11"/>
      <c r="D47" s="11"/>
      <c r="E47" s="11"/>
      <c r="F47" s="11"/>
      <c r="G47" s="11"/>
      <c r="H47"/>
      <c r="I47"/>
      <c r="W47" s="3"/>
    </row>
    <row r="48" spans="1:9" ht="14.25">
      <c r="A48" s="11"/>
      <c r="B48" s="11"/>
      <c r="C48" s="11"/>
      <c r="D48" s="11"/>
      <c r="E48" s="11"/>
      <c r="F48" s="11"/>
      <c r="G48" s="11"/>
      <c r="H48"/>
      <c r="I48"/>
    </row>
    <row r="49" spans="1:9" ht="14.25">
      <c r="A49" s="11"/>
      <c r="B49" s="11"/>
      <c r="C49" s="11"/>
      <c r="D49" s="11"/>
      <c r="E49" s="11"/>
      <c r="F49" s="11"/>
      <c r="G49" s="11"/>
      <c r="H49"/>
      <c r="I49"/>
    </row>
    <row r="50" spans="7:22" ht="15">
      <c r="G50" s="11"/>
      <c r="H50"/>
      <c r="I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7:9" ht="14.25">
      <c r="G51" s="11"/>
      <c r="H51"/>
      <c r="I51"/>
    </row>
    <row r="52" spans="7:9" ht="14.25">
      <c r="G52" s="11"/>
      <c r="H52"/>
      <c r="I52"/>
    </row>
    <row r="53" spans="8:9" ht="14.25">
      <c r="H53"/>
      <c r="I53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W29"/>
  <sheetViews>
    <sheetView zoomScale="71" zoomScaleNormal="71" zoomScalePageLayoutView="0" workbookViewId="0" topLeftCell="A4">
      <selection activeCell="H17" sqref="H17:V17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268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269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24" t="s">
        <v>270</v>
      </c>
      <c r="B5" s="125"/>
      <c r="C5" s="125"/>
      <c r="D5" s="125"/>
      <c r="E5" s="126"/>
      <c r="F5" s="93"/>
      <c r="G5" s="41" t="s">
        <v>32</v>
      </c>
      <c r="H5" s="63">
        <f>D12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100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255</v>
      </c>
      <c r="D9" s="17"/>
      <c r="E9" s="17" t="s">
        <v>255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98">
        <v>1</v>
      </c>
      <c r="B11" s="99">
        <v>170101170014</v>
      </c>
      <c r="C11" s="10">
        <v>44</v>
      </c>
      <c r="D11" s="10">
        <f>COUNTIF(C11:C29,"&gt;="&amp;D10)</f>
        <v>19</v>
      </c>
      <c r="E11" s="10">
        <v>40</v>
      </c>
      <c r="F11" s="31">
        <f>COUNTIF(E11:E29,"&gt;="&amp;F10)</f>
        <v>19</v>
      </c>
      <c r="G11" s="25" t="s">
        <v>6</v>
      </c>
      <c r="H11" s="194">
        <v>3</v>
      </c>
      <c r="I11" s="195"/>
      <c r="J11" s="196">
        <v>1</v>
      </c>
      <c r="K11" s="197"/>
      <c r="L11" s="196">
        <v>2</v>
      </c>
      <c r="M11" s="196"/>
      <c r="N11" s="196">
        <v>1</v>
      </c>
      <c r="O11" s="196"/>
      <c r="P11" s="196">
        <v>1</v>
      </c>
      <c r="Q11" s="196"/>
      <c r="R11" s="196">
        <v>1</v>
      </c>
      <c r="S11" s="196"/>
      <c r="T11" s="196"/>
      <c r="U11" s="196">
        <v>2</v>
      </c>
      <c r="V11" s="196">
        <v>2</v>
      </c>
      <c r="W11" s="21"/>
    </row>
    <row r="12" spans="1:23" ht="15">
      <c r="A12" s="98">
        <v>2</v>
      </c>
      <c r="B12" s="99">
        <v>170101170015</v>
      </c>
      <c r="C12" s="10">
        <v>48</v>
      </c>
      <c r="D12" s="63">
        <f>(D11/19)*100</f>
        <v>100</v>
      </c>
      <c r="E12" s="10">
        <v>37</v>
      </c>
      <c r="F12" s="64">
        <f>(F11/19)*100</f>
        <v>100</v>
      </c>
      <c r="G12" s="25" t="s">
        <v>7</v>
      </c>
      <c r="H12" s="194"/>
      <c r="I12" s="195"/>
      <c r="J12" s="196"/>
      <c r="K12" s="196"/>
      <c r="L12" s="196"/>
      <c r="M12" s="196"/>
      <c r="N12" s="196">
        <v>1</v>
      </c>
      <c r="O12" s="196"/>
      <c r="P12" s="196">
        <v>2</v>
      </c>
      <c r="Q12" s="196">
        <v>2</v>
      </c>
      <c r="R12" s="196"/>
      <c r="S12" s="196">
        <v>1</v>
      </c>
      <c r="T12" s="196"/>
      <c r="U12" s="196">
        <v>3</v>
      </c>
      <c r="V12" s="196">
        <v>2</v>
      </c>
      <c r="W12" s="21"/>
    </row>
    <row r="13" spans="1:23" ht="15">
      <c r="A13" s="98">
        <v>3</v>
      </c>
      <c r="B13" s="99">
        <v>170101170016</v>
      </c>
      <c r="C13" s="10">
        <v>38</v>
      </c>
      <c r="D13" s="10"/>
      <c r="E13" s="10">
        <v>36</v>
      </c>
      <c r="F13" s="32"/>
      <c r="G13" s="25" t="s">
        <v>9</v>
      </c>
      <c r="H13" s="198"/>
      <c r="I13" s="199"/>
      <c r="J13" s="200">
        <v>1</v>
      </c>
      <c r="K13" s="200"/>
      <c r="L13" s="200"/>
      <c r="M13" s="200">
        <v>2</v>
      </c>
      <c r="N13" s="200"/>
      <c r="O13" s="200"/>
      <c r="P13" s="200"/>
      <c r="Q13" s="200">
        <v>2</v>
      </c>
      <c r="R13" s="200"/>
      <c r="S13" s="200">
        <v>1</v>
      </c>
      <c r="T13" s="200"/>
      <c r="U13" s="200"/>
      <c r="V13" s="200">
        <v>2</v>
      </c>
      <c r="W13" s="21"/>
    </row>
    <row r="14" spans="1:23" ht="15">
      <c r="A14" s="98">
        <v>4</v>
      </c>
      <c r="B14" s="99">
        <v>170101170019</v>
      </c>
      <c r="C14" s="10">
        <v>42</v>
      </c>
      <c r="D14" s="10"/>
      <c r="E14" s="10">
        <v>39</v>
      </c>
      <c r="F14" s="32"/>
      <c r="G14" s="25" t="s">
        <v>214</v>
      </c>
      <c r="H14" s="198"/>
      <c r="I14" s="199"/>
      <c r="J14" s="200">
        <v>1</v>
      </c>
      <c r="K14" s="200"/>
      <c r="L14" s="200"/>
      <c r="M14" s="200">
        <v>2</v>
      </c>
      <c r="N14" s="200"/>
      <c r="O14" s="200"/>
      <c r="P14" s="200"/>
      <c r="Q14" s="200">
        <v>2</v>
      </c>
      <c r="R14" s="200"/>
      <c r="S14" s="200">
        <v>1</v>
      </c>
      <c r="T14" s="200"/>
      <c r="U14" s="200"/>
      <c r="V14" s="200">
        <v>2</v>
      </c>
      <c r="W14" s="21"/>
    </row>
    <row r="15" spans="1:23" ht="15">
      <c r="A15" s="98">
        <v>5</v>
      </c>
      <c r="B15" s="99">
        <v>170101170020</v>
      </c>
      <c r="C15" s="10">
        <v>48</v>
      </c>
      <c r="D15" s="10"/>
      <c r="E15" s="10">
        <v>40</v>
      </c>
      <c r="F15" s="32"/>
      <c r="G15" s="25" t="s">
        <v>215</v>
      </c>
      <c r="H15" s="198"/>
      <c r="I15" s="199"/>
      <c r="J15" s="200"/>
      <c r="K15" s="200"/>
      <c r="L15" s="200"/>
      <c r="M15" s="200"/>
      <c r="N15" s="200">
        <v>1</v>
      </c>
      <c r="O15" s="200"/>
      <c r="P15" s="200">
        <v>1</v>
      </c>
      <c r="Q15" s="200">
        <v>1</v>
      </c>
      <c r="R15" s="200"/>
      <c r="S15" s="200">
        <v>2</v>
      </c>
      <c r="T15" s="200"/>
      <c r="U15" s="200"/>
      <c r="V15" s="200">
        <v>2</v>
      </c>
      <c r="W15" s="21"/>
    </row>
    <row r="16" spans="1:23" ht="15">
      <c r="A16" s="98">
        <v>6</v>
      </c>
      <c r="B16" s="99">
        <v>170101170025</v>
      </c>
      <c r="C16" s="10">
        <v>44</v>
      </c>
      <c r="D16" s="10"/>
      <c r="E16" s="10">
        <v>40.5</v>
      </c>
      <c r="F16" s="32"/>
      <c r="G16" s="26" t="s">
        <v>45</v>
      </c>
      <c r="H16" s="20">
        <f>AVERAGE(H11:H15)</f>
        <v>3</v>
      </c>
      <c r="I16" s="20"/>
      <c r="J16" s="20">
        <f aca="true" t="shared" si="0" ref="I16:V16">AVERAGE(J11:J15)</f>
        <v>1</v>
      </c>
      <c r="K16" s="20"/>
      <c r="L16" s="20">
        <f t="shared" si="0"/>
        <v>2</v>
      </c>
      <c r="M16" s="20">
        <f t="shared" si="0"/>
        <v>2</v>
      </c>
      <c r="N16" s="20">
        <f t="shared" si="0"/>
        <v>1</v>
      </c>
      <c r="O16" s="20"/>
      <c r="P16" s="20">
        <f t="shared" si="0"/>
        <v>1.3333333333333333</v>
      </c>
      <c r="Q16" s="20">
        <f t="shared" si="0"/>
        <v>1.75</v>
      </c>
      <c r="R16" s="20">
        <f t="shared" si="0"/>
        <v>1</v>
      </c>
      <c r="S16" s="20">
        <f t="shared" si="0"/>
        <v>1.25</v>
      </c>
      <c r="T16" s="20"/>
      <c r="U16" s="20">
        <f t="shared" si="0"/>
        <v>2.5</v>
      </c>
      <c r="V16" s="20">
        <f t="shared" si="0"/>
        <v>2</v>
      </c>
      <c r="W16" s="1"/>
    </row>
    <row r="17" spans="1:23" ht="15">
      <c r="A17" s="98">
        <v>7</v>
      </c>
      <c r="B17" s="99">
        <v>170101170031</v>
      </c>
      <c r="C17" s="10">
        <v>48</v>
      </c>
      <c r="D17" s="10"/>
      <c r="E17" s="10">
        <v>41.5</v>
      </c>
      <c r="F17" s="10"/>
      <c r="G17" s="51" t="s">
        <v>47</v>
      </c>
      <c r="H17" s="69">
        <f>($H$7*H16)/100</f>
        <v>3</v>
      </c>
      <c r="I17" s="69"/>
      <c r="J17" s="69">
        <f aca="true" t="shared" si="1" ref="I17:V17">($H$7*J16)/100</f>
        <v>1</v>
      </c>
      <c r="K17" s="69"/>
      <c r="L17" s="69">
        <f t="shared" si="1"/>
        <v>2</v>
      </c>
      <c r="M17" s="69">
        <f t="shared" si="1"/>
        <v>2</v>
      </c>
      <c r="N17" s="69">
        <f t="shared" si="1"/>
        <v>1</v>
      </c>
      <c r="O17" s="69"/>
      <c r="P17" s="69">
        <f t="shared" si="1"/>
        <v>1.333333333333333</v>
      </c>
      <c r="Q17" s="69">
        <f t="shared" si="1"/>
        <v>1.75</v>
      </c>
      <c r="R17" s="69">
        <f t="shared" si="1"/>
        <v>1</v>
      </c>
      <c r="S17" s="69">
        <f t="shared" si="1"/>
        <v>1.25</v>
      </c>
      <c r="T17" s="69"/>
      <c r="U17" s="69">
        <f t="shared" si="1"/>
        <v>2.5</v>
      </c>
      <c r="V17" s="69">
        <f t="shared" si="1"/>
        <v>2</v>
      </c>
      <c r="W17" s="1"/>
    </row>
    <row r="18" spans="1:23" ht="14.25">
      <c r="A18" s="98">
        <v>8</v>
      </c>
      <c r="B18" s="99">
        <v>170101170034</v>
      </c>
      <c r="C18" s="10">
        <v>40</v>
      </c>
      <c r="D18" s="10"/>
      <c r="E18" s="10">
        <v>38</v>
      </c>
      <c r="F18" s="33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6"/>
    </row>
    <row r="19" spans="1:23" ht="14.25">
      <c r="A19" s="98">
        <v>9</v>
      </c>
      <c r="B19" s="99">
        <v>170101170037</v>
      </c>
      <c r="C19" s="10">
        <v>46</v>
      </c>
      <c r="D19" s="10"/>
      <c r="E19" s="10">
        <v>41.5</v>
      </c>
      <c r="F19" s="33"/>
      <c r="G19" s="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4.25">
      <c r="A20" s="98">
        <v>10</v>
      </c>
      <c r="B20" s="99">
        <v>170101170048</v>
      </c>
      <c r="C20" s="10">
        <v>42</v>
      </c>
      <c r="D20" s="10"/>
      <c r="E20" s="10">
        <v>41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"/>
    </row>
    <row r="21" spans="1:23" ht="14.25">
      <c r="A21" s="98">
        <v>11</v>
      </c>
      <c r="B21" s="99">
        <v>170101170049</v>
      </c>
      <c r="C21" s="10">
        <v>42</v>
      </c>
      <c r="D21" s="10"/>
      <c r="E21" s="10">
        <v>41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</row>
    <row r="22" spans="1:23" ht="14.25">
      <c r="A22" s="98">
        <v>12</v>
      </c>
      <c r="B22" s="99">
        <v>170101170060</v>
      </c>
      <c r="C22" s="10">
        <v>38</v>
      </c>
      <c r="D22" s="10"/>
      <c r="E22" s="10">
        <v>37.5</v>
      </c>
      <c r="F22" s="33"/>
      <c r="G22" s="8"/>
      <c r="H22" s="2"/>
      <c r="I22" s="62"/>
      <c r="J22" s="55"/>
      <c r="K22" s="55"/>
      <c r="L22" s="2"/>
      <c r="M22" s="2"/>
      <c r="N22" s="2"/>
      <c r="O22" s="2"/>
      <c r="P22" s="2"/>
      <c r="Q22" s="1"/>
      <c r="R22" s="1"/>
      <c r="S22" s="1"/>
      <c r="T22" s="1"/>
      <c r="U22" s="1"/>
      <c r="V22" s="1"/>
      <c r="W22" s="1"/>
    </row>
    <row r="23" spans="1:23" ht="14.25">
      <c r="A23" s="98">
        <v>13</v>
      </c>
      <c r="B23" s="99">
        <v>170101170072</v>
      </c>
      <c r="C23" s="10">
        <v>48</v>
      </c>
      <c r="D23" s="10"/>
      <c r="E23" s="10">
        <v>41</v>
      </c>
      <c r="F23" s="33"/>
      <c r="G23" s="4"/>
      <c r="H23" s="106"/>
      <c r="I23" s="121"/>
      <c r="J23" s="121"/>
      <c r="K23" s="1"/>
      <c r="L23" s="1"/>
      <c r="M23" s="36"/>
      <c r="N23" s="36"/>
      <c r="O23" s="36"/>
      <c r="P23" s="36"/>
      <c r="Q23" s="36"/>
      <c r="R23" s="1"/>
      <c r="S23" s="1"/>
      <c r="T23" s="1"/>
      <c r="U23" s="1"/>
      <c r="V23" s="1"/>
      <c r="W23" s="21"/>
    </row>
    <row r="24" spans="1:23" ht="14.25">
      <c r="A24" s="98">
        <v>14</v>
      </c>
      <c r="B24" s="99">
        <v>170101170073</v>
      </c>
      <c r="C24" s="10">
        <v>46</v>
      </c>
      <c r="D24" s="10"/>
      <c r="E24" s="10">
        <v>39</v>
      </c>
      <c r="F24" s="33"/>
      <c r="G24" s="4"/>
      <c r="H24" s="57"/>
      <c r="I24" s="70"/>
      <c r="J24" s="70"/>
      <c r="K24" s="1"/>
      <c r="L24" s="1"/>
      <c r="M24" s="36"/>
      <c r="N24" s="36"/>
      <c r="O24" s="36"/>
      <c r="P24" s="36"/>
      <c r="Q24" s="36"/>
      <c r="R24" s="1"/>
      <c r="S24" s="1"/>
      <c r="T24" s="1"/>
      <c r="U24" s="1"/>
      <c r="V24" s="1"/>
      <c r="W24" s="21"/>
    </row>
    <row r="25" spans="1:23" ht="14.25">
      <c r="A25" s="98">
        <v>15</v>
      </c>
      <c r="B25" s="99">
        <v>170101170074</v>
      </c>
      <c r="C25" s="15">
        <v>42</v>
      </c>
      <c r="D25" s="15"/>
      <c r="E25" s="15">
        <v>39</v>
      </c>
      <c r="F25" s="34"/>
      <c r="G25" s="4"/>
      <c r="H25" s="54"/>
      <c r="I25" s="21"/>
      <c r="J25" s="21"/>
      <c r="K25" s="21"/>
      <c r="L25" s="21"/>
      <c r="M25" s="21"/>
      <c r="N25" s="55"/>
      <c r="O25" s="55"/>
      <c r="P25" s="55"/>
      <c r="Q25" s="55"/>
      <c r="R25" s="55"/>
      <c r="S25" s="21"/>
      <c r="T25" s="21"/>
      <c r="U25" s="21"/>
      <c r="V25" s="21"/>
      <c r="W25" s="21"/>
    </row>
    <row r="26" spans="1:23" ht="14.25">
      <c r="A26" s="98">
        <v>16</v>
      </c>
      <c r="B26" s="99">
        <v>170101170080</v>
      </c>
      <c r="C26" s="10">
        <v>46</v>
      </c>
      <c r="D26" s="10"/>
      <c r="E26" s="10">
        <v>40.5</v>
      </c>
      <c r="F26" s="33"/>
      <c r="G26" s="4"/>
      <c r="H26" s="1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  <row r="27" spans="1:23" ht="15">
      <c r="A27" s="98">
        <v>17</v>
      </c>
      <c r="B27" s="99">
        <v>170101170101</v>
      </c>
      <c r="C27" s="10">
        <v>48</v>
      </c>
      <c r="D27" s="10"/>
      <c r="E27" s="10">
        <v>33.5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</row>
    <row r="28" spans="1:23" ht="15">
      <c r="A28" s="98">
        <v>18</v>
      </c>
      <c r="B28" s="99">
        <v>170101170105</v>
      </c>
      <c r="C28" s="10">
        <v>42</v>
      </c>
      <c r="D28" s="10"/>
      <c r="E28" s="10">
        <v>40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</row>
    <row r="29" spans="1:23" ht="15">
      <c r="A29" s="98">
        <v>19</v>
      </c>
      <c r="B29" s="99">
        <v>170101171109</v>
      </c>
      <c r="C29" s="10">
        <v>38</v>
      </c>
      <c r="D29" s="10"/>
      <c r="E29" s="10">
        <v>37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X53"/>
  <sheetViews>
    <sheetView zoomScale="41" zoomScaleNormal="41" zoomScalePageLayoutView="0" workbookViewId="0" topLeftCell="A1">
      <selection activeCell="H17" sqref="H17:V17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271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272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273</v>
      </c>
      <c r="B5" s="125"/>
      <c r="C5" s="125"/>
      <c r="D5" s="125"/>
      <c r="E5" s="126"/>
      <c r="F5" s="93"/>
      <c r="G5" s="41" t="s">
        <v>32</v>
      </c>
      <c r="H5" s="63">
        <f>D12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F12</f>
        <v>100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255</v>
      </c>
      <c r="D9" s="17"/>
      <c r="E9" s="17" t="s">
        <v>255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98">
        <v>1</v>
      </c>
      <c r="B11" s="99">
        <v>170101170014</v>
      </c>
      <c r="C11" s="10">
        <v>44</v>
      </c>
      <c r="D11" s="10">
        <f>COUNTIF(C11:C29,"&gt;="&amp;D10)</f>
        <v>19</v>
      </c>
      <c r="E11" s="10">
        <v>34</v>
      </c>
      <c r="F11" s="31">
        <f>COUNTIF(E11:E29,"&gt;="&amp;F10)</f>
        <v>19</v>
      </c>
      <c r="G11" s="25" t="s">
        <v>6</v>
      </c>
      <c r="H11" s="194"/>
      <c r="I11" s="195">
        <v>1</v>
      </c>
      <c r="J11" s="196">
        <v>1</v>
      </c>
      <c r="K11" s="197"/>
      <c r="L11" s="196">
        <v>2</v>
      </c>
      <c r="M11" s="196"/>
      <c r="N11" s="196">
        <v>1</v>
      </c>
      <c r="O11" s="196"/>
      <c r="P11" s="196"/>
      <c r="Q11" s="196"/>
      <c r="R11" s="196">
        <v>1</v>
      </c>
      <c r="S11" s="196"/>
      <c r="T11" s="196">
        <v>1</v>
      </c>
      <c r="U11" s="196">
        <v>2</v>
      </c>
      <c r="V11" s="196"/>
      <c r="W11" s="21"/>
    </row>
    <row r="12" spans="1:23" ht="24.75" customHeight="1">
      <c r="A12" s="98">
        <v>2</v>
      </c>
      <c r="B12" s="99">
        <v>170101170015</v>
      </c>
      <c r="C12" s="10">
        <v>41</v>
      </c>
      <c r="D12" s="63">
        <f>(D11/19)*100</f>
        <v>100</v>
      </c>
      <c r="E12" s="10">
        <v>39</v>
      </c>
      <c r="F12" s="64">
        <f>(F11/19)*100</f>
        <v>100</v>
      </c>
      <c r="G12" s="25" t="s">
        <v>7</v>
      </c>
      <c r="H12" s="194"/>
      <c r="I12" s="195"/>
      <c r="J12" s="196"/>
      <c r="K12" s="196"/>
      <c r="L12" s="196"/>
      <c r="M12" s="196"/>
      <c r="N12" s="196">
        <v>1</v>
      </c>
      <c r="O12" s="196"/>
      <c r="P12" s="196"/>
      <c r="Q12" s="196">
        <v>2</v>
      </c>
      <c r="R12" s="196"/>
      <c r="S12" s="196">
        <v>1</v>
      </c>
      <c r="T12" s="196"/>
      <c r="U12" s="196">
        <v>3</v>
      </c>
      <c r="V12" s="196"/>
      <c r="W12" s="21"/>
    </row>
    <row r="13" spans="1:23" ht="24.75" customHeight="1">
      <c r="A13" s="98">
        <v>3</v>
      </c>
      <c r="B13" s="99">
        <v>170101170016</v>
      </c>
      <c r="C13" s="10">
        <v>37</v>
      </c>
      <c r="D13" s="10"/>
      <c r="E13" s="10">
        <v>30</v>
      </c>
      <c r="F13" s="32"/>
      <c r="G13" s="25" t="s">
        <v>9</v>
      </c>
      <c r="H13" s="198"/>
      <c r="I13" s="199">
        <v>1</v>
      </c>
      <c r="J13" s="200">
        <v>1</v>
      </c>
      <c r="K13" s="200"/>
      <c r="L13" s="200"/>
      <c r="M13" s="200">
        <v>2</v>
      </c>
      <c r="N13" s="200"/>
      <c r="O13" s="200"/>
      <c r="P13" s="200"/>
      <c r="Q13" s="200">
        <v>2</v>
      </c>
      <c r="R13" s="200"/>
      <c r="S13" s="200">
        <v>1</v>
      </c>
      <c r="T13" s="200"/>
      <c r="U13" s="200"/>
      <c r="V13" s="200"/>
      <c r="W13" s="21"/>
    </row>
    <row r="14" spans="1:23" ht="35.25" customHeight="1">
      <c r="A14" s="98">
        <v>4</v>
      </c>
      <c r="B14" s="99">
        <v>170101170019</v>
      </c>
      <c r="C14" s="10">
        <v>40</v>
      </c>
      <c r="D14" s="10"/>
      <c r="E14" s="10">
        <v>35</v>
      </c>
      <c r="F14" s="32"/>
      <c r="G14" s="25" t="s">
        <v>214</v>
      </c>
      <c r="H14" s="198"/>
      <c r="I14" s="199">
        <v>1</v>
      </c>
      <c r="J14" s="200">
        <v>1</v>
      </c>
      <c r="K14" s="200"/>
      <c r="L14" s="200"/>
      <c r="M14" s="200">
        <v>2</v>
      </c>
      <c r="N14" s="200"/>
      <c r="O14" s="200"/>
      <c r="P14" s="200"/>
      <c r="Q14" s="200">
        <v>2</v>
      </c>
      <c r="R14" s="200"/>
      <c r="S14" s="200">
        <v>1</v>
      </c>
      <c r="T14" s="200"/>
      <c r="U14" s="200"/>
      <c r="V14" s="200"/>
      <c r="W14" s="21"/>
    </row>
    <row r="15" spans="1:23" ht="37.5" customHeight="1">
      <c r="A15" s="98">
        <v>5</v>
      </c>
      <c r="B15" s="99">
        <v>170101170020</v>
      </c>
      <c r="C15" s="10">
        <v>41</v>
      </c>
      <c r="D15" s="10"/>
      <c r="E15" s="10">
        <v>36</v>
      </c>
      <c r="F15" s="32"/>
      <c r="G15" s="25" t="s">
        <v>215</v>
      </c>
      <c r="H15" s="198"/>
      <c r="I15" s="199">
        <v>2</v>
      </c>
      <c r="J15" s="200"/>
      <c r="K15" s="200"/>
      <c r="L15" s="200"/>
      <c r="M15" s="200"/>
      <c r="N15" s="200">
        <v>1</v>
      </c>
      <c r="O15" s="200"/>
      <c r="P15" s="200"/>
      <c r="Q15" s="200">
        <v>1</v>
      </c>
      <c r="R15" s="200"/>
      <c r="S15" s="200">
        <v>2</v>
      </c>
      <c r="T15" s="200"/>
      <c r="U15" s="200"/>
      <c r="V15" s="200"/>
      <c r="W15" s="21"/>
    </row>
    <row r="16" spans="1:22" ht="24.75" customHeight="1">
      <c r="A16" s="98">
        <v>6</v>
      </c>
      <c r="B16" s="99">
        <v>170101170025</v>
      </c>
      <c r="C16" s="10">
        <v>44</v>
      </c>
      <c r="D16" s="10"/>
      <c r="E16" s="10">
        <v>37</v>
      </c>
      <c r="F16" s="32"/>
      <c r="G16" s="26" t="s">
        <v>45</v>
      </c>
      <c r="H16" s="20"/>
      <c r="I16" s="20">
        <f aca="true" t="shared" si="0" ref="I16:V16">AVERAGE(I11:I15)</f>
        <v>1.25</v>
      </c>
      <c r="J16" s="20">
        <f t="shared" si="0"/>
        <v>1</v>
      </c>
      <c r="K16" s="20"/>
      <c r="L16" s="20">
        <f t="shared" si="0"/>
        <v>2</v>
      </c>
      <c r="M16" s="20">
        <f t="shared" si="0"/>
        <v>2</v>
      </c>
      <c r="N16" s="20">
        <f t="shared" si="0"/>
        <v>1</v>
      </c>
      <c r="O16" s="20"/>
      <c r="P16" s="20"/>
      <c r="Q16" s="20">
        <f t="shared" si="0"/>
        <v>1.75</v>
      </c>
      <c r="R16" s="20">
        <f t="shared" si="0"/>
        <v>1</v>
      </c>
      <c r="S16" s="20">
        <f t="shared" si="0"/>
        <v>1.25</v>
      </c>
      <c r="T16" s="20">
        <f t="shared" si="0"/>
        <v>1</v>
      </c>
      <c r="U16" s="20">
        <f t="shared" si="0"/>
        <v>2.5</v>
      </c>
      <c r="V16" s="20"/>
    </row>
    <row r="17" spans="1:22" ht="40.5" customHeight="1">
      <c r="A17" s="98">
        <v>7</v>
      </c>
      <c r="B17" s="99">
        <v>170101170031</v>
      </c>
      <c r="C17" s="10">
        <v>42</v>
      </c>
      <c r="D17" s="10"/>
      <c r="E17" s="10">
        <v>38</v>
      </c>
      <c r="F17" s="10"/>
      <c r="G17" s="51" t="s">
        <v>47</v>
      </c>
      <c r="H17" s="69"/>
      <c r="I17" s="69">
        <f aca="true" t="shared" si="1" ref="I17:V17">($H$7*I16)/100</f>
        <v>1.25</v>
      </c>
      <c r="J17" s="69">
        <f t="shared" si="1"/>
        <v>1</v>
      </c>
      <c r="K17" s="69"/>
      <c r="L17" s="69">
        <f t="shared" si="1"/>
        <v>2</v>
      </c>
      <c r="M17" s="69">
        <f t="shared" si="1"/>
        <v>2</v>
      </c>
      <c r="N17" s="69">
        <f t="shared" si="1"/>
        <v>1</v>
      </c>
      <c r="O17" s="69"/>
      <c r="P17" s="69"/>
      <c r="Q17" s="69">
        <f t="shared" si="1"/>
        <v>1.75</v>
      </c>
      <c r="R17" s="69">
        <f t="shared" si="1"/>
        <v>1</v>
      </c>
      <c r="S17" s="69">
        <f t="shared" si="1"/>
        <v>1.25</v>
      </c>
      <c r="T17" s="69">
        <f t="shared" si="1"/>
        <v>1</v>
      </c>
      <c r="U17" s="69">
        <f t="shared" si="1"/>
        <v>2.5</v>
      </c>
      <c r="V17" s="69"/>
    </row>
    <row r="18" spans="1:23" ht="24.75" customHeight="1">
      <c r="A18" s="98">
        <v>8</v>
      </c>
      <c r="B18" s="99">
        <v>170101170034</v>
      </c>
      <c r="C18" s="10">
        <v>37</v>
      </c>
      <c r="D18" s="10"/>
      <c r="E18" s="10">
        <v>34</v>
      </c>
      <c r="F18" s="33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16"/>
    </row>
    <row r="19" spans="1:23" ht="24.75" customHeight="1">
      <c r="A19" s="98">
        <v>9</v>
      </c>
      <c r="B19" s="99">
        <v>170101170037</v>
      </c>
      <c r="C19" s="10">
        <v>46</v>
      </c>
      <c r="D19" s="10"/>
      <c r="E19" s="10">
        <v>40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2" ht="24.75" customHeight="1">
      <c r="A20" s="98">
        <v>10</v>
      </c>
      <c r="B20" s="99">
        <v>170101170048</v>
      </c>
      <c r="C20" s="10">
        <v>42</v>
      </c>
      <c r="D20" s="10"/>
      <c r="E20" s="10">
        <v>30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</row>
    <row r="21" spans="1:16" ht="31.5" customHeight="1">
      <c r="A21" s="98">
        <v>11</v>
      </c>
      <c r="B21" s="99">
        <v>170101170049</v>
      </c>
      <c r="C21" s="10">
        <v>45</v>
      </c>
      <c r="D21" s="10"/>
      <c r="E21" s="10">
        <v>30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</row>
    <row r="22" spans="1:16" ht="24.75" customHeight="1">
      <c r="A22" s="98">
        <v>12</v>
      </c>
      <c r="B22" s="99">
        <v>170101170060</v>
      </c>
      <c r="C22" s="10">
        <v>35</v>
      </c>
      <c r="D22" s="10"/>
      <c r="E22" s="10">
        <v>33</v>
      </c>
      <c r="F22" s="33"/>
      <c r="G22" s="8"/>
      <c r="H22" s="2"/>
      <c r="I22" s="62"/>
      <c r="J22" s="55"/>
      <c r="K22" s="55"/>
      <c r="L22" s="2"/>
      <c r="M22" s="2"/>
      <c r="N22" s="2"/>
      <c r="O22" s="2"/>
      <c r="P22" s="2"/>
    </row>
    <row r="23" spans="1:24" ht="24.75" customHeight="1">
      <c r="A23" s="98">
        <v>13</v>
      </c>
      <c r="B23" s="99">
        <v>170101170072</v>
      </c>
      <c r="C23" s="10">
        <v>44</v>
      </c>
      <c r="D23" s="10"/>
      <c r="E23" s="10">
        <v>35</v>
      </c>
      <c r="F23" s="33"/>
      <c r="H23" s="106"/>
      <c r="I23" s="121"/>
      <c r="J23" s="121"/>
      <c r="M23" s="36"/>
      <c r="N23" s="36"/>
      <c r="O23" s="36"/>
      <c r="P23" s="36"/>
      <c r="Q23" s="36"/>
      <c r="W23" s="21"/>
      <c r="X23" s="21"/>
    </row>
    <row r="24" spans="1:24" ht="24.75" customHeight="1">
      <c r="A24" s="98">
        <v>14</v>
      </c>
      <c r="B24" s="99">
        <v>170101170073</v>
      </c>
      <c r="C24" s="10">
        <v>44</v>
      </c>
      <c r="D24" s="10"/>
      <c r="E24" s="10">
        <v>40</v>
      </c>
      <c r="F24" s="33"/>
      <c r="H24" s="57"/>
      <c r="I24" s="70"/>
      <c r="J24" s="70"/>
      <c r="M24" s="36"/>
      <c r="N24" s="36"/>
      <c r="O24" s="36"/>
      <c r="P24" s="36"/>
      <c r="Q24" s="36"/>
      <c r="W24" s="21"/>
      <c r="X24" s="21"/>
    </row>
    <row r="25" spans="1:24" ht="24.75" customHeight="1">
      <c r="A25" s="98">
        <v>15</v>
      </c>
      <c r="B25" s="99">
        <v>170101170074</v>
      </c>
      <c r="C25" s="15">
        <v>44</v>
      </c>
      <c r="D25" s="15"/>
      <c r="E25" s="15">
        <v>39</v>
      </c>
      <c r="F25" s="34"/>
      <c r="H25" s="54"/>
      <c r="I25" s="21"/>
      <c r="J25" s="21"/>
      <c r="K25" s="21"/>
      <c r="L25" s="21"/>
      <c r="M25" s="21"/>
      <c r="N25" s="55"/>
      <c r="O25" s="55"/>
      <c r="P25" s="55"/>
      <c r="Q25" s="55"/>
      <c r="R25" s="55"/>
      <c r="S25" s="21"/>
      <c r="T25" s="21"/>
      <c r="U25" s="21"/>
      <c r="V25" s="21"/>
      <c r="W25" s="21"/>
      <c r="X25" s="21"/>
    </row>
    <row r="26" spans="1:24" ht="24.75" customHeight="1">
      <c r="A26" s="98">
        <v>16</v>
      </c>
      <c r="B26" s="99">
        <v>170101170080</v>
      </c>
      <c r="C26" s="10">
        <v>44</v>
      </c>
      <c r="D26" s="10"/>
      <c r="E26" s="10">
        <v>38</v>
      </c>
      <c r="F26" s="33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98">
        <v>17</v>
      </c>
      <c r="B27" s="99">
        <v>170101170101</v>
      </c>
      <c r="C27" s="10">
        <v>43</v>
      </c>
      <c r="D27" s="10"/>
      <c r="E27" s="10">
        <v>42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98">
        <v>18</v>
      </c>
      <c r="B28" s="99">
        <v>170101170105</v>
      </c>
      <c r="C28" s="10">
        <v>40</v>
      </c>
      <c r="D28" s="10"/>
      <c r="E28" s="10">
        <v>43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98">
        <v>19</v>
      </c>
      <c r="B29" s="99">
        <v>170101171109</v>
      </c>
      <c r="C29" s="10">
        <v>39</v>
      </c>
      <c r="D29" s="10"/>
      <c r="E29" s="10">
        <v>37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15">
      <c r="A30" s="11"/>
      <c r="B30" s="11"/>
      <c r="C30" s="11"/>
      <c r="D30" s="11"/>
      <c r="E30" s="11"/>
      <c r="F30" s="11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3" s="3" customFormat="1" ht="15">
      <c r="A31" s="11"/>
      <c r="B31" s="11"/>
      <c r="C31" s="19"/>
      <c r="D31" s="19"/>
      <c r="E31" s="19"/>
      <c r="F31" s="19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1"/>
    </row>
    <row r="32" spans="1:23" ht="15">
      <c r="A32" s="11"/>
      <c r="B32" s="11"/>
      <c r="C32" s="11"/>
      <c r="D32" s="11"/>
      <c r="E32" s="11"/>
      <c r="F32" s="11"/>
      <c r="G32" s="60"/>
      <c r="H32" s="61"/>
      <c r="I32" s="6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"/>
    </row>
    <row r="33" spans="1:9" ht="14.25">
      <c r="A33" s="11"/>
      <c r="B33" s="11"/>
      <c r="C33" s="18"/>
      <c r="D33" s="18"/>
      <c r="E33" s="18"/>
      <c r="F33" s="18"/>
      <c r="G33" s="11"/>
      <c r="H33"/>
      <c r="I33"/>
    </row>
    <row r="34" spans="1:9" ht="14.25">
      <c r="A34" s="11"/>
      <c r="B34" s="11"/>
      <c r="C34" s="11"/>
      <c r="D34" s="11"/>
      <c r="E34" s="11"/>
      <c r="F34" s="11"/>
      <c r="G34" s="11"/>
      <c r="H34"/>
      <c r="I34"/>
    </row>
    <row r="35" spans="1:22" ht="15">
      <c r="A35" s="11"/>
      <c r="B35" s="11"/>
      <c r="C35" s="11"/>
      <c r="D35" s="11"/>
      <c r="E35" s="11"/>
      <c r="F35" s="11"/>
      <c r="G35" s="11"/>
      <c r="H35"/>
      <c r="I3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9" ht="14.25">
      <c r="A36" s="11"/>
      <c r="B36" s="11"/>
      <c r="C36" s="11"/>
      <c r="D36" s="11"/>
      <c r="E36" s="11"/>
      <c r="F36" s="11"/>
      <c r="G36" s="11"/>
      <c r="H36"/>
      <c r="I36"/>
    </row>
    <row r="37" spans="1:9" ht="14.25">
      <c r="A37" s="11"/>
      <c r="B37" s="11"/>
      <c r="C37" s="11"/>
      <c r="D37" s="11"/>
      <c r="E37" s="11"/>
      <c r="F37" s="11"/>
      <c r="G37" s="11"/>
      <c r="H37"/>
      <c r="I37"/>
    </row>
    <row r="38" spans="1:23" s="3" customFormat="1" ht="15">
      <c r="A38" s="11"/>
      <c r="B38" s="11"/>
      <c r="C38" s="11"/>
      <c r="D38" s="11"/>
      <c r="E38" s="11"/>
      <c r="F38" s="11"/>
      <c r="G38" s="11"/>
      <c r="H38"/>
      <c r="I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1"/>
      <c r="B39" s="11"/>
      <c r="C39" s="11"/>
      <c r="D39" s="11"/>
      <c r="E39" s="11"/>
      <c r="F39" s="11"/>
      <c r="G39" s="11"/>
      <c r="H39"/>
      <c r="I39"/>
      <c r="W39" s="3"/>
    </row>
    <row r="40" spans="1:9" ht="14.25">
      <c r="A40" s="11"/>
      <c r="B40" s="11"/>
      <c r="C40" s="11"/>
      <c r="D40" s="11"/>
      <c r="E40" s="11"/>
      <c r="F40" s="11"/>
      <c r="G40" s="11"/>
      <c r="H40"/>
      <c r="I40"/>
    </row>
    <row r="41" spans="1:9" ht="14.25">
      <c r="A41" s="11"/>
      <c r="B41" s="11"/>
      <c r="C41" s="11"/>
      <c r="D41" s="11"/>
      <c r="E41" s="11"/>
      <c r="F41" s="11"/>
      <c r="G41" s="11"/>
      <c r="H41"/>
      <c r="I41"/>
    </row>
    <row r="42" spans="1:22" ht="15">
      <c r="A42" s="11"/>
      <c r="B42" s="11"/>
      <c r="C42" s="11"/>
      <c r="D42" s="11"/>
      <c r="E42" s="11"/>
      <c r="F42" s="11"/>
      <c r="G42" s="11"/>
      <c r="H42"/>
      <c r="I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9" ht="14.25">
      <c r="A43" s="11"/>
      <c r="B43" s="11"/>
      <c r="C43" s="11"/>
      <c r="D43" s="11"/>
      <c r="E43" s="11"/>
      <c r="F43" s="11"/>
      <c r="G43" s="11"/>
      <c r="H43"/>
      <c r="I43"/>
    </row>
    <row r="44" spans="1:9" ht="14.25">
      <c r="A44" s="11"/>
      <c r="B44" s="11"/>
      <c r="C44" s="11"/>
      <c r="D44" s="11"/>
      <c r="E44" s="11"/>
      <c r="F44" s="11"/>
      <c r="G44" s="11"/>
      <c r="H44"/>
      <c r="I44"/>
    </row>
    <row r="45" spans="1:9" ht="14.25">
      <c r="A45" s="11"/>
      <c r="B45" s="11"/>
      <c r="C45" s="11"/>
      <c r="D45" s="11"/>
      <c r="E45" s="11"/>
      <c r="F45" s="11"/>
      <c r="G45" s="11"/>
      <c r="H45"/>
      <c r="I45"/>
    </row>
    <row r="46" spans="1:23" s="3" customFormat="1" ht="15">
      <c r="A46" s="11"/>
      <c r="B46" s="11"/>
      <c r="C46" s="11"/>
      <c r="D46" s="11"/>
      <c r="E46" s="11"/>
      <c r="F46" s="11"/>
      <c r="G46" s="11"/>
      <c r="H46"/>
      <c r="I4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1"/>
      <c r="B47" s="11"/>
      <c r="C47" s="11"/>
      <c r="D47" s="11"/>
      <c r="E47" s="11"/>
      <c r="F47" s="11"/>
      <c r="G47" s="11"/>
      <c r="H47"/>
      <c r="I47"/>
      <c r="W47" s="3"/>
    </row>
    <row r="48" spans="1:9" ht="14.25">
      <c r="A48" s="11"/>
      <c r="B48" s="11"/>
      <c r="C48" s="11"/>
      <c r="D48" s="11"/>
      <c r="E48" s="11"/>
      <c r="F48" s="11"/>
      <c r="G48" s="11"/>
      <c r="H48"/>
      <c r="I48"/>
    </row>
    <row r="49" spans="1:9" ht="14.25">
      <c r="A49" s="11"/>
      <c r="B49" s="11"/>
      <c r="C49" s="11"/>
      <c r="D49" s="11"/>
      <c r="E49" s="11"/>
      <c r="F49" s="11"/>
      <c r="G49" s="11"/>
      <c r="H49"/>
      <c r="I49"/>
    </row>
    <row r="50" spans="7:22" ht="15">
      <c r="G50" s="11"/>
      <c r="H50"/>
      <c r="I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7:9" ht="14.25">
      <c r="G51" s="11"/>
      <c r="H51"/>
      <c r="I51"/>
    </row>
    <row r="52" spans="7:9" ht="14.25">
      <c r="G52" s="11"/>
      <c r="H52"/>
      <c r="I52"/>
    </row>
    <row r="53" spans="8:9" ht="14.25">
      <c r="H53"/>
      <c r="I53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X104"/>
  <sheetViews>
    <sheetView zoomScale="44" zoomScaleNormal="44" zoomScalePageLayoutView="0" workbookViewId="0" topLeftCell="A1">
      <selection activeCell="H15" sqref="H15:V15"/>
    </sheetView>
  </sheetViews>
  <sheetFormatPr defaultColWidth="5.8515625" defaultRowHeight="15"/>
  <cols>
    <col min="1" max="1" width="38.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274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275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39" t="s">
        <v>276</v>
      </c>
      <c r="B5" s="107"/>
      <c r="C5" s="107"/>
      <c r="D5" s="107"/>
      <c r="E5" s="107"/>
      <c r="F5" s="93"/>
      <c r="G5" s="41" t="s">
        <v>32</v>
      </c>
      <c r="H5" s="63">
        <f>$D12</f>
        <v>87.5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100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93.75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170101170013</v>
      </c>
      <c r="C11" s="10">
        <v>44.44444444444444</v>
      </c>
      <c r="D11" s="10">
        <f>COUNTIF(C11:C82,"&gt;="&amp;D10)</f>
        <v>14</v>
      </c>
      <c r="E11" s="10">
        <v>40</v>
      </c>
      <c r="F11" s="31">
        <f>COUNTIF(E11:E82,"&gt;="&amp;F10)</f>
        <v>16</v>
      </c>
      <c r="G11" s="25" t="s">
        <v>6</v>
      </c>
      <c r="H11" s="42"/>
      <c r="I11" s="42">
        <v>1</v>
      </c>
      <c r="J11" s="42">
        <v>1</v>
      </c>
      <c r="K11" s="42">
        <v>1</v>
      </c>
      <c r="L11" s="42">
        <v>1</v>
      </c>
      <c r="M11" s="42">
        <v>2</v>
      </c>
      <c r="N11" s="42"/>
      <c r="O11" s="42"/>
      <c r="P11" s="42">
        <v>1</v>
      </c>
      <c r="Q11" s="42">
        <v>1</v>
      </c>
      <c r="R11" s="42"/>
      <c r="S11" s="42"/>
      <c r="T11" s="42">
        <v>2</v>
      </c>
      <c r="U11" s="42">
        <v>2</v>
      </c>
      <c r="V11" s="42">
        <v>1</v>
      </c>
      <c r="W11" s="21"/>
    </row>
    <row r="12" spans="1:23" ht="24.75" customHeight="1">
      <c r="A12" s="4">
        <v>2</v>
      </c>
      <c r="B12" s="14">
        <v>170101170027</v>
      </c>
      <c r="C12" s="10">
        <v>23.333333333333332</v>
      </c>
      <c r="D12" s="63">
        <f>(D$11/16)*100</f>
        <v>87.5</v>
      </c>
      <c r="E12" s="10">
        <v>40.90909090909091</v>
      </c>
      <c r="F12" s="64">
        <f>(F$11/16)*100</f>
        <v>100</v>
      </c>
      <c r="G12" s="25" t="s">
        <v>7</v>
      </c>
      <c r="H12" s="42"/>
      <c r="I12" s="42"/>
      <c r="J12" s="42">
        <v>2</v>
      </c>
      <c r="K12" s="42">
        <v>1</v>
      </c>
      <c r="L12" s="42">
        <v>1</v>
      </c>
      <c r="M12" s="42"/>
      <c r="N12" s="42"/>
      <c r="O12" s="42">
        <v>2</v>
      </c>
      <c r="P12" s="42">
        <v>1</v>
      </c>
      <c r="Q12" s="42"/>
      <c r="R12" s="42"/>
      <c r="S12" s="42"/>
      <c r="T12" s="42">
        <v>2</v>
      </c>
      <c r="U12" s="42">
        <v>2</v>
      </c>
      <c r="V12" s="42">
        <v>2</v>
      </c>
      <c r="W12" s="21"/>
    </row>
    <row r="13" spans="1:23" ht="24.75" customHeight="1">
      <c r="A13" s="4">
        <v>3</v>
      </c>
      <c r="B13" s="14">
        <v>170101170029</v>
      </c>
      <c r="C13" s="10">
        <v>42.22222222222222</v>
      </c>
      <c r="D13" s="10"/>
      <c r="E13" s="10">
        <v>40</v>
      </c>
      <c r="F13" s="32"/>
      <c r="G13" s="25" t="s">
        <v>9</v>
      </c>
      <c r="H13" s="116"/>
      <c r="I13" s="116">
        <v>2</v>
      </c>
      <c r="J13" s="42">
        <v>2</v>
      </c>
      <c r="K13" s="42">
        <v>2</v>
      </c>
      <c r="L13" s="42">
        <v>2</v>
      </c>
      <c r="M13" s="42">
        <v>2</v>
      </c>
      <c r="N13" s="42"/>
      <c r="O13" s="42">
        <v>1</v>
      </c>
      <c r="P13" s="42">
        <v>2</v>
      </c>
      <c r="Q13" s="42">
        <v>1</v>
      </c>
      <c r="R13" s="42"/>
      <c r="S13" s="42"/>
      <c r="T13" s="42"/>
      <c r="U13" s="42">
        <v>2</v>
      </c>
      <c r="V13" s="42">
        <v>1</v>
      </c>
      <c r="W13" s="21"/>
    </row>
    <row r="14" spans="1:23" ht="35.25" customHeight="1">
      <c r="A14" s="4">
        <v>4</v>
      </c>
      <c r="B14" s="14">
        <v>170101170036</v>
      </c>
      <c r="C14" s="10">
        <v>44.44444444444444</v>
      </c>
      <c r="D14" s="10"/>
      <c r="E14" s="10">
        <v>40.90909090909091</v>
      </c>
      <c r="F14" s="32"/>
      <c r="G14" s="26" t="s">
        <v>45</v>
      </c>
      <c r="H14" s="20"/>
      <c r="I14" s="20">
        <f aca="true" t="shared" si="0" ref="I14:V14">AVERAGE(I11:I13)</f>
        <v>1.5</v>
      </c>
      <c r="J14" s="20">
        <f t="shared" si="0"/>
        <v>1.6666666666666667</v>
      </c>
      <c r="K14" s="20">
        <f t="shared" si="0"/>
        <v>1.3333333333333333</v>
      </c>
      <c r="L14" s="20">
        <f t="shared" si="0"/>
        <v>1.3333333333333333</v>
      </c>
      <c r="M14" s="20">
        <f t="shared" si="0"/>
        <v>2</v>
      </c>
      <c r="N14" s="20"/>
      <c r="O14" s="20">
        <f t="shared" si="0"/>
        <v>1.5</v>
      </c>
      <c r="P14" s="20">
        <f t="shared" si="0"/>
        <v>1.3333333333333333</v>
      </c>
      <c r="Q14" s="20">
        <f t="shared" si="0"/>
        <v>1</v>
      </c>
      <c r="R14" s="20"/>
      <c r="S14" s="20"/>
      <c r="T14" s="20">
        <f t="shared" si="0"/>
        <v>2</v>
      </c>
      <c r="U14" s="20">
        <f t="shared" si="0"/>
        <v>2</v>
      </c>
      <c r="V14" s="20">
        <f t="shared" si="0"/>
        <v>1.3333333333333333</v>
      </c>
      <c r="W14" s="21"/>
    </row>
    <row r="15" spans="1:23" ht="37.5" customHeight="1">
      <c r="A15" s="4">
        <v>5</v>
      </c>
      <c r="B15" s="14">
        <v>170101170038</v>
      </c>
      <c r="C15" s="10">
        <v>41.111111111111114</v>
      </c>
      <c r="D15" s="10"/>
      <c r="E15" s="10">
        <v>41.81818181818182</v>
      </c>
      <c r="F15" s="32"/>
      <c r="G15" s="51" t="s">
        <v>47</v>
      </c>
      <c r="H15" s="69"/>
      <c r="I15" s="69">
        <f>($H7*I14)/100</f>
        <v>1.40625</v>
      </c>
      <c r="J15" s="69">
        <f aca="true" t="shared" si="1" ref="J15:V15">($H7*J14)/100</f>
        <v>1.5625</v>
      </c>
      <c r="K15" s="69">
        <f t="shared" si="1"/>
        <v>1.25</v>
      </c>
      <c r="L15" s="69">
        <f t="shared" si="1"/>
        <v>1.25</v>
      </c>
      <c r="M15" s="69">
        <f t="shared" si="1"/>
        <v>1.875</v>
      </c>
      <c r="N15" s="69"/>
      <c r="O15" s="69">
        <f t="shared" si="1"/>
        <v>1.40625</v>
      </c>
      <c r="P15" s="69">
        <f t="shared" si="1"/>
        <v>1.25</v>
      </c>
      <c r="Q15" s="69">
        <f t="shared" si="1"/>
        <v>0.9375</v>
      </c>
      <c r="R15" s="69"/>
      <c r="S15" s="69"/>
      <c r="T15" s="69">
        <f t="shared" si="1"/>
        <v>1.875</v>
      </c>
      <c r="U15" s="69">
        <f t="shared" si="1"/>
        <v>1.875</v>
      </c>
      <c r="V15" s="69">
        <f t="shared" si="1"/>
        <v>1.25</v>
      </c>
      <c r="W15" s="21"/>
    </row>
    <row r="16" spans="1:22" ht="24.75" customHeight="1">
      <c r="A16" s="4">
        <v>6</v>
      </c>
      <c r="B16" s="14">
        <v>170101170041</v>
      </c>
      <c r="C16" s="10">
        <v>41.111111111111114</v>
      </c>
      <c r="D16" s="10"/>
      <c r="E16" s="10">
        <v>44.54545454545455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170101170054</v>
      </c>
      <c r="C17" s="10">
        <v>37.77777777777778</v>
      </c>
      <c r="D17" s="10"/>
      <c r="E17" s="10">
        <v>37.27272727272727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170101170064</v>
      </c>
      <c r="C18" s="10">
        <v>41.111111111111114</v>
      </c>
      <c r="D18" s="10"/>
      <c r="E18" s="10">
        <v>39.09090909090909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170101170079</v>
      </c>
      <c r="C19" s="10">
        <v>43.333333333333336</v>
      </c>
      <c r="D19" s="10"/>
      <c r="E19" s="10">
        <v>40.90909090909091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170101170082</v>
      </c>
      <c r="C20" s="10">
        <v>45.55555555555556</v>
      </c>
      <c r="D20" s="10"/>
      <c r="E20" s="10">
        <v>40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170101170083</v>
      </c>
      <c r="C21" s="10">
        <v>37.77777777777778</v>
      </c>
      <c r="D21" s="10"/>
      <c r="E21" s="10">
        <v>38.18181818181818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170101170084</v>
      </c>
      <c r="C22" s="10">
        <v>43.333333333333336</v>
      </c>
      <c r="D22" s="10"/>
      <c r="E22" s="10">
        <v>41.81818181818182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170101170089</v>
      </c>
      <c r="C23" s="10">
        <v>32.22222222222222</v>
      </c>
      <c r="D23" s="10"/>
      <c r="E23" s="10">
        <v>37.27272727272727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170101170098</v>
      </c>
      <c r="C24" s="10">
        <v>34.44444444444444</v>
      </c>
      <c r="D24" s="10"/>
      <c r="E24" s="10">
        <v>40.90909090909091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170101170103</v>
      </c>
      <c r="C25" s="15">
        <v>23.333333333333332</v>
      </c>
      <c r="D25" s="15"/>
      <c r="E25" s="15">
        <v>36.36363636363637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170101170104</v>
      </c>
      <c r="C26" s="10">
        <v>43.333333333333336</v>
      </c>
      <c r="D26" s="10"/>
      <c r="E26" s="10">
        <v>44.54545454545455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2:24" ht="24.75" customHeight="1">
      <c r="B27" s="14"/>
      <c r="C27" s="10"/>
      <c r="D27" s="10"/>
      <c r="E27" s="10"/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2:24" ht="24.75" customHeight="1">
      <c r="B28" s="14"/>
      <c r="C28" s="10"/>
      <c r="D28" s="10"/>
      <c r="E28" s="10"/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2:24" ht="24.75" customHeight="1">
      <c r="B29" s="14"/>
      <c r="C29" s="10"/>
      <c r="D29" s="10"/>
      <c r="E29" s="10"/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2:24" ht="24.75" customHeight="1">
      <c r="B30" s="14"/>
      <c r="C30" s="10"/>
      <c r="D30" s="10"/>
      <c r="E30" s="10"/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2:24" ht="24.75" customHeight="1">
      <c r="B31" s="14"/>
      <c r="C31" s="10"/>
      <c r="D31" s="10"/>
      <c r="E31" s="10"/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2:24" ht="24.75" customHeight="1">
      <c r="B32" s="14"/>
      <c r="C32" s="10"/>
      <c r="D32" s="10"/>
      <c r="E32" s="10"/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2:24" ht="24.75" customHeight="1">
      <c r="B33" s="14"/>
      <c r="C33" s="10"/>
      <c r="D33" s="10"/>
      <c r="E33" s="10"/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2:24" ht="24.75" customHeight="1">
      <c r="B34" s="14"/>
      <c r="C34" s="10"/>
      <c r="D34" s="10"/>
      <c r="E34" s="10"/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2:24" ht="24.75" customHeight="1">
      <c r="B35" s="14"/>
      <c r="C35" s="10"/>
      <c r="D35" s="10"/>
      <c r="E35" s="10"/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2:24" ht="24.75" customHeight="1">
      <c r="B36" s="14"/>
      <c r="C36" s="10"/>
      <c r="D36" s="10"/>
      <c r="E36" s="10"/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2:24" ht="24.75" customHeight="1">
      <c r="B37" s="14"/>
      <c r="C37" s="10"/>
      <c r="D37" s="10"/>
      <c r="E37" s="10"/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2:24" ht="24.75" customHeight="1">
      <c r="B38" s="14"/>
      <c r="C38" s="10"/>
      <c r="D38" s="10"/>
      <c r="E38" s="10"/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2:24" ht="24.75" customHeight="1">
      <c r="B39" s="14"/>
      <c r="C39" s="10"/>
      <c r="D39" s="10"/>
      <c r="E39" s="10"/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2:24" ht="24.75" customHeight="1">
      <c r="B40" s="14"/>
      <c r="C40" s="10"/>
      <c r="D40" s="10"/>
      <c r="E40" s="10"/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2:24" ht="24.75" customHeight="1">
      <c r="B41" s="14"/>
      <c r="C41" s="10"/>
      <c r="D41" s="10"/>
      <c r="E41" s="10"/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2:24" ht="24.75" customHeight="1">
      <c r="B42" s="14"/>
      <c r="C42" s="10"/>
      <c r="D42" s="10"/>
      <c r="E42" s="10"/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2:24" ht="24.75" customHeight="1">
      <c r="B43" s="14"/>
      <c r="C43" s="10"/>
      <c r="D43" s="10"/>
      <c r="E43" s="10"/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2:24" ht="24.75" customHeight="1">
      <c r="B44" s="14"/>
      <c r="C44" s="10"/>
      <c r="D44" s="10"/>
      <c r="E44" s="10"/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2:24" ht="24.75" customHeight="1">
      <c r="B45" s="14"/>
      <c r="C45" s="10"/>
      <c r="D45" s="10"/>
      <c r="E45" s="10"/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2:24" ht="24.75" customHeight="1">
      <c r="B46" s="14"/>
      <c r="C46" s="10"/>
      <c r="D46" s="10"/>
      <c r="E46" s="10"/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2:24" ht="24.75" customHeight="1">
      <c r="B47" s="14"/>
      <c r="C47" s="10"/>
      <c r="D47" s="10"/>
      <c r="E47" s="10"/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2:24" ht="24.75" customHeight="1">
      <c r="B48" s="14"/>
      <c r="C48" s="10"/>
      <c r="D48" s="10"/>
      <c r="E48" s="10"/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2:24" ht="24.75" customHeight="1">
      <c r="B49" s="14"/>
      <c r="C49" s="10"/>
      <c r="D49" s="10"/>
      <c r="E49" s="10"/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2:24" ht="24.75" customHeight="1">
      <c r="B50" s="14"/>
      <c r="C50" s="10"/>
      <c r="D50" s="10"/>
      <c r="E50" s="10"/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2:24" ht="24.75" customHeight="1">
      <c r="B51" s="14"/>
      <c r="C51" s="10"/>
      <c r="D51" s="10"/>
      <c r="E51" s="10"/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2:24" ht="24.75" customHeight="1">
      <c r="B52" s="14"/>
      <c r="C52" s="15"/>
      <c r="D52" s="15"/>
      <c r="E52" s="15"/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2:24" ht="24.75" customHeight="1">
      <c r="B53" s="14"/>
      <c r="C53" s="15"/>
      <c r="D53" s="15"/>
      <c r="E53" s="15"/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2:24" ht="24.75" customHeight="1">
      <c r="B54" s="14"/>
      <c r="C54" s="10"/>
      <c r="D54" s="10"/>
      <c r="E54" s="10"/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2:24" ht="24.75" customHeight="1">
      <c r="B55" s="14"/>
      <c r="C55" s="10"/>
      <c r="D55" s="10"/>
      <c r="E55" s="10"/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2:24" ht="24.75" customHeight="1">
      <c r="B56" s="14"/>
      <c r="C56" s="10"/>
      <c r="D56" s="10"/>
      <c r="E56" s="10"/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2:24" ht="24.75" customHeight="1">
      <c r="B57" s="14"/>
      <c r="C57" s="10"/>
      <c r="D57" s="10"/>
      <c r="E57" s="10"/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2:24" ht="24.75" customHeight="1">
      <c r="B58" s="14"/>
      <c r="C58" s="10"/>
      <c r="D58" s="10"/>
      <c r="E58" s="10"/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2:24" ht="24.75" customHeight="1">
      <c r="B59" s="14"/>
      <c r="C59" s="10"/>
      <c r="D59" s="10"/>
      <c r="E59" s="10"/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2:24" ht="24.75" customHeight="1">
      <c r="B60" s="14"/>
      <c r="C60" s="10"/>
      <c r="D60" s="10"/>
      <c r="E60" s="10"/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2:24" ht="24.75" customHeight="1">
      <c r="B61" s="14"/>
      <c r="C61" s="10"/>
      <c r="D61" s="10"/>
      <c r="E61" s="10"/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2:24" ht="24.75" customHeight="1">
      <c r="B62" s="14"/>
      <c r="C62" s="10"/>
      <c r="D62" s="10"/>
      <c r="E62" s="10"/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2:24" ht="24.75" customHeight="1">
      <c r="B63" s="14"/>
      <c r="C63" s="10"/>
      <c r="D63" s="10"/>
      <c r="E63" s="10"/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ht="24.75" customHeight="1">
      <c r="B64" s="14"/>
      <c r="C64" s="10"/>
      <c r="D64" s="10"/>
      <c r="E64" s="10"/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2:24" ht="24.75" customHeight="1">
      <c r="B65" s="14"/>
      <c r="C65" s="10"/>
      <c r="D65" s="10"/>
      <c r="E65" s="10"/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2:24" ht="24.75" customHeight="1">
      <c r="B66" s="14"/>
      <c r="C66" s="10"/>
      <c r="D66" s="10"/>
      <c r="E66" s="10"/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2:24" ht="24.75" customHeight="1">
      <c r="B67" s="14"/>
      <c r="C67" s="10"/>
      <c r="D67" s="10"/>
      <c r="E67" s="10"/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2:24" ht="24.75" customHeight="1">
      <c r="B68" s="14"/>
      <c r="C68" s="10"/>
      <c r="D68" s="10"/>
      <c r="E68" s="10"/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2:24" ht="24.75" customHeight="1">
      <c r="B69" s="14"/>
      <c r="C69" s="10"/>
      <c r="D69" s="10"/>
      <c r="E69" s="10"/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2:24" ht="24.75" customHeight="1">
      <c r="B70" s="14"/>
      <c r="C70" s="10"/>
      <c r="D70" s="10"/>
      <c r="E70" s="10"/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2:24" ht="24.75" customHeight="1">
      <c r="B71" s="14"/>
      <c r="C71" s="10"/>
      <c r="D71" s="10"/>
      <c r="E71" s="10"/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2:24" ht="24.75" customHeight="1">
      <c r="B72" s="14"/>
      <c r="C72" s="10"/>
      <c r="D72" s="10"/>
      <c r="E72" s="10"/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2:24" ht="24.75" customHeight="1">
      <c r="B73" s="14"/>
      <c r="C73" s="10"/>
      <c r="D73" s="10"/>
      <c r="E73" s="10"/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2:24" ht="24.75" customHeight="1">
      <c r="B74" s="14"/>
      <c r="C74" s="10"/>
      <c r="D74" s="10"/>
      <c r="E74" s="10"/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2:24" ht="24.75" customHeight="1">
      <c r="B75" s="14"/>
      <c r="C75" s="10"/>
      <c r="D75" s="10"/>
      <c r="E75" s="10"/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2:24" ht="24.75" customHeight="1">
      <c r="B76" s="14"/>
      <c r="C76" s="10"/>
      <c r="D76" s="10"/>
      <c r="E76" s="10"/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2:24" ht="24.75" customHeight="1">
      <c r="B77" s="14"/>
      <c r="C77" s="10"/>
      <c r="D77" s="10"/>
      <c r="E77" s="10"/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2:24" ht="24.75" customHeight="1">
      <c r="B78" s="14"/>
      <c r="C78" s="10"/>
      <c r="D78" s="10"/>
      <c r="E78" s="10"/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2:24" ht="24.75" customHeight="1">
      <c r="B79" s="14"/>
      <c r="C79" s="10"/>
      <c r="D79" s="10"/>
      <c r="E79" s="10"/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4.75" customHeight="1">
      <c r="B80" s="14"/>
      <c r="C80" s="15"/>
      <c r="D80" s="15"/>
      <c r="E80" s="15"/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24.75" customHeight="1">
      <c r="B81" s="14"/>
      <c r="C81" s="15"/>
      <c r="D81" s="15"/>
      <c r="E81" s="15"/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24.75" customHeight="1">
      <c r="B82" s="14"/>
      <c r="C82" s="10"/>
      <c r="D82" s="10"/>
      <c r="E82" s="10"/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X104"/>
  <sheetViews>
    <sheetView zoomScale="34" zoomScaleNormal="34" zoomScalePageLayoutView="0" workbookViewId="0" topLeftCell="A1">
      <selection activeCell="H15" sqref="H15:V15"/>
    </sheetView>
  </sheetViews>
  <sheetFormatPr defaultColWidth="5.8515625" defaultRowHeight="15"/>
  <cols>
    <col min="1" max="1" width="38.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277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278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39" t="s">
        <v>279</v>
      </c>
      <c r="B5" s="107"/>
      <c r="C5" s="107"/>
      <c r="D5" s="107"/>
      <c r="E5" s="107"/>
      <c r="F5" s="93"/>
      <c r="G5" s="41" t="s">
        <v>32</v>
      </c>
      <c r="H5" s="63">
        <f>$D12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93.75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96.875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170101170013</v>
      </c>
      <c r="C11" s="10">
        <v>44.44444444444444</v>
      </c>
      <c r="D11" s="10">
        <f>COUNTIF(C11:C82,"&gt;="&amp;D10)</f>
        <v>16</v>
      </c>
      <c r="E11" s="10">
        <v>44.54545454545455</v>
      </c>
      <c r="F11" s="31">
        <f>COUNTIF(E11:E82,"&gt;="&amp;F10)</f>
        <v>15</v>
      </c>
      <c r="G11" s="25" t="s">
        <v>6</v>
      </c>
      <c r="H11" s="42"/>
      <c r="I11" s="42"/>
      <c r="J11" s="42">
        <v>1</v>
      </c>
      <c r="K11" s="42">
        <v>1</v>
      </c>
      <c r="L11" s="42">
        <v>1</v>
      </c>
      <c r="M11" s="42">
        <v>2</v>
      </c>
      <c r="N11" s="42">
        <v>1</v>
      </c>
      <c r="O11" s="42"/>
      <c r="P11" s="42">
        <v>1</v>
      </c>
      <c r="Q11" s="42"/>
      <c r="R11" s="42">
        <v>2</v>
      </c>
      <c r="S11" s="42">
        <v>1</v>
      </c>
      <c r="T11" s="42">
        <v>2</v>
      </c>
      <c r="U11" s="42">
        <v>2</v>
      </c>
      <c r="V11" s="42">
        <v>1</v>
      </c>
      <c r="W11" s="21"/>
    </row>
    <row r="12" spans="1:23" ht="24.75" customHeight="1">
      <c r="A12" s="4">
        <v>2</v>
      </c>
      <c r="B12" s="14">
        <v>170101170027</v>
      </c>
      <c r="C12" s="10">
        <v>36.666666666666664</v>
      </c>
      <c r="D12" s="63">
        <f>(D$11/16)*100</f>
        <v>100</v>
      </c>
      <c r="E12" s="10">
        <v>34.54545454545455</v>
      </c>
      <c r="F12" s="64">
        <f>(F$11/16)*100</f>
        <v>93.75</v>
      </c>
      <c r="G12" s="25" t="s">
        <v>7</v>
      </c>
      <c r="H12" s="42"/>
      <c r="I12" s="42"/>
      <c r="J12" s="42">
        <v>1</v>
      </c>
      <c r="K12" s="42">
        <v>1</v>
      </c>
      <c r="L12" s="42">
        <v>2</v>
      </c>
      <c r="M12" s="42"/>
      <c r="N12" s="42">
        <v>2</v>
      </c>
      <c r="O12" s="42">
        <v>2</v>
      </c>
      <c r="P12" s="42">
        <v>2</v>
      </c>
      <c r="Q12" s="42"/>
      <c r="R12" s="42">
        <v>1</v>
      </c>
      <c r="S12" s="42">
        <v>2</v>
      </c>
      <c r="T12" s="42">
        <v>1</v>
      </c>
      <c r="U12" s="42">
        <v>2</v>
      </c>
      <c r="V12" s="42">
        <v>2</v>
      </c>
      <c r="W12" s="21"/>
    </row>
    <row r="13" spans="1:23" ht="24.75" customHeight="1">
      <c r="A13" s="4">
        <v>3</v>
      </c>
      <c r="B13" s="14">
        <v>170101170029</v>
      </c>
      <c r="C13" s="10">
        <v>44.44444444444444</v>
      </c>
      <c r="D13" s="10"/>
      <c r="E13" s="10">
        <v>40</v>
      </c>
      <c r="F13" s="32"/>
      <c r="G13" s="25" t="s">
        <v>9</v>
      </c>
      <c r="H13" s="116"/>
      <c r="I13" s="116"/>
      <c r="J13" s="42">
        <v>3</v>
      </c>
      <c r="K13" s="42">
        <v>1</v>
      </c>
      <c r="L13" s="42">
        <v>2</v>
      </c>
      <c r="M13" s="42">
        <v>1</v>
      </c>
      <c r="N13" s="42">
        <v>2</v>
      </c>
      <c r="O13" s="42">
        <v>1</v>
      </c>
      <c r="P13" s="42">
        <v>1</v>
      </c>
      <c r="Q13" s="42"/>
      <c r="R13" s="42">
        <v>1</v>
      </c>
      <c r="S13" s="42">
        <v>1</v>
      </c>
      <c r="T13" s="42"/>
      <c r="U13" s="42">
        <v>2</v>
      </c>
      <c r="V13" s="42">
        <v>1</v>
      </c>
      <c r="W13" s="21"/>
    </row>
    <row r="14" spans="1:23" ht="35.25" customHeight="1">
      <c r="A14" s="4">
        <v>4</v>
      </c>
      <c r="B14" s="14">
        <v>170101170036</v>
      </c>
      <c r="C14" s="10">
        <v>45.55555555555556</v>
      </c>
      <c r="D14" s="10"/>
      <c r="E14" s="10">
        <v>44.54545454545455</v>
      </c>
      <c r="F14" s="32"/>
      <c r="G14" s="26" t="s">
        <v>45</v>
      </c>
      <c r="H14" s="20"/>
      <c r="I14" s="20"/>
      <c r="J14" s="20">
        <f aca="true" t="shared" si="0" ref="I14:V14">AVERAGE(J11:J13)</f>
        <v>1.6666666666666667</v>
      </c>
      <c r="K14" s="20">
        <f t="shared" si="0"/>
        <v>1</v>
      </c>
      <c r="L14" s="20">
        <f t="shared" si="0"/>
        <v>1.6666666666666667</v>
      </c>
      <c r="M14" s="20">
        <f t="shared" si="0"/>
        <v>1.5</v>
      </c>
      <c r="N14" s="20">
        <f t="shared" si="0"/>
        <v>1.6666666666666667</v>
      </c>
      <c r="O14" s="20">
        <f t="shared" si="0"/>
        <v>1.5</v>
      </c>
      <c r="P14" s="20">
        <f t="shared" si="0"/>
        <v>1.3333333333333333</v>
      </c>
      <c r="Q14" s="20"/>
      <c r="R14" s="20">
        <f t="shared" si="0"/>
        <v>1.3333333333333333</v>
      </c>
      <c r="S14" s="20">
        <f t="shared" si="0"/>
        <v>1.3333333333333333</v>
      </c>
      <c r="T14" s="20">
        <f t="shared" si="0"/>
        <v>1.5</v>
      </c>
      <c r="U14" s="20">
        <f t="shared" si="0"/>
        <v>2</v>
      </c>
      <c r="V14" s="20">
        <f t="shared" si="0"/>
        <v>1.3333333333333333</v>
      </c>
      <c r="W14" s="21"/>
    </row>
    <row r="15" spans="1:23" ht="37.5" customHeight="1">
      <c r="A15" s="4">
        <v>5</v>
      </c>
      <c r="B15" s="14">
        <v>170101170038</v>
      </c>
      <c r="C15" s="10">
        <v>44.44444444444444</v>
      </c>
      <c r="D15" s="10"/>
      <c r="E15" s="10">
        <v>40.90909090909091</v>
      </c>
      <c r="F15" s="32"/>
      <c r="G15" s="51" t="s">
        <v>47</v>
      </c>
      <c r="H15" s="69"/>
      <c r="I15" s="69"/>
      <c r="J15" s="69">
        <f aca="true" t="shared" si="1" ref="J15:V15">($H7*J14)/100</f>
        <v>1.6145833333333335</v>
      </c>
      <c r="K15" s="69">
        <f t="shared" si="1"/>
        <v>0.96875</v>
      </c>
      <c r="L15" s="69">
        <f t="shared" si="1"/>
        <v>1.6145833333333335</v>
      </c>
      <c r="M15" s="69">
        <f t="shared" si="1"/>
        <v>1.453125</v>
      </c>
      <c r="N15" s="69">
        <f t="shared" si="1"/>
        <v>1.6145833333333335</v>
      </c>
      <c r="O15" s="69">
        <f t="shared" si="1"/>
        <v>1.453125</v>
      </c>
      <c r="P15" s="69">
        <f t="shared" si="1"/>
        <v>1.2916666666666665</v>
      </c>
      <c r="Q15" s="69"/>
      <c r="R15" s="69">
        <f t="shared" si="1"/>
        <v>1.2916666666666665</v>
      </c>
      <c r="S15" s="69">
        <f t="shared" si="1"/>
        <v>1.2916666666666665</v>
      </c>
      <c r="T15" s="69">
        <f t="shared" si="1"/>
        <v>1.453125</v>
      </c>
      <c r="U15" s="69">
        <f t="shared" si="1"/>
        <v>1.9375</v>
      </c>
      <c r="V15" s="69">
        <f t="shared" si="1"/>
        <v>1.2916666666666665</v>
      </c>
      <c r="W15" s="21"/>
    </row>
    <row r="16" spans="1:22" ht="24.75" customHeight="1">
      <c r="A16" s="4">
        <v>6</v>
      </c>
      <c r="B16" s="14">
        <v>170101170041</v>
      </c>
      <c r="C16" s="10">
        <v>44.44444444444444</v>
      </c>
      <c r="D16" s="10"/>
      <c r="E16" s="10">
        <v>43.63636363636363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170101170054</v>
      </c>
      <c r="C17" s="10">
        <v>35.55555555555556</v>
      </c>
      <c r="D17" s="10"/>
      <c r="E17" s="10">
        <v>35.45454545454545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170101170064</v>
      </c>
      <c r="C18" s="10">
        <v>43.333333333333336</v>
      </c>
      <c r="D18" s="10"/>
      <c r="E18" s="10">
        <v>43.63636363636363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170101170079</v>
      </c>
      <c r="C19" s="10">
        <v>45.55555555555556</v>
      </c>
      <c r="D19" s="10"/>
      <c r="E19" s="10">
        <v>39.09090909090909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170101170082</v>
      </c>
      <c r="C20" s="10">
        <v>40</v>
      </c>
      <c r="D20" s="10"/>
      <c r="E20" s="10">
        <v>40.90909090909091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170101170083</v>
      </c>
      <c r="C21" s="10">
        <v>41.111111111111114</v>
      </c>
      <c r="D21" s="10"/>
      <c r="E21" s="10">
        <v>34.54545454545455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170101170084</v>
      </c>
      <c r="C22" s="10">
        <v>44.44444444444444</v>
      </c>
      <c r="D22" s="10"/>
      <c r="E22" s="10">
        <v>43.63636363636363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170101170089</v>
      </c>
      <c r="C23" s="10">
        <v>42.22222222222222</v>
      </c>
      <c r="D23" s="10"/>
      <c r="E23" s="10">
        <v>39.09090909090909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170101170098</v>
      </c>
      <c r="C24" s="10">
        <v>45.55555555555556</v>
      </c>
      <c r="D24" s="10"/>
      <c r="E24" s="10">
        <v>25.454545454545453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170101170103</v>
      </c>
      <c r="C25" s="15">
        <v>27.77777777777778</v>
      </c>
      <c r="D25" s="15"/>
      <c r="E25" s="15">
        <v>31.818181818181817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170101170104</v>
      </c>
      <c r="C26" s="10">
        <v>38.888888888888886</v>
      </c>
      <c r="D26" s="10"/>
      <c r="E26" s="10">
        <v>41.81818181818182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2:24" ht="24.75" customHeight="1">
      <c r="B27" s="14"/>
      <c r="C27" s="10"/>
      <c r="D27" s="10"/>
      <c r="E27" s="10"/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2:24" ht="24.75" customHeight="1">
      <c r="B28" s="14"/>
      <c r="C28" s="10"/>
      <c r="D28" s="10"/>
      <c r="E28" s="10"/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2:24" ht="24.75" customHeight="1">
      <c r="B29" s="14"/>
      <c r="C29" s="10"/>
      <c r="D29" s="10"/>
      <c r="E29" s="10"/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2:24" ht="24.75" customHeight="1">
      <c r="B30" s="14"/>
      <c r="C30" s="10"/>
      <c r="D30" s="10"/>
      <c r="E30" s="10"/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2:24" ht="24.75" customHeight="1">
      <c r="B31" s="14"/>
      <c r="C31" s="10"/>
      <c r="D31" s="10"/>
      <c r="E31" s="10"/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2:24" ht="24.75" customHeight="1">
      <c r="B32" s="14"/>
      <c r="C32" s="10"/>
      <c r="D32" s="10"/>
      <c r="E32" s="10"/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2:24" ht="24.75" customHeight="1">
      <c r="B33" s="14"/>
      <c r="C33" s="10"/>
      <c r="D33" s="10"/>
      <c r="E33" s="10"/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2:24" ht="24.75" customHeight="1">
      <c r="B34" s="14"/>
      <c r="C34" s="10"/>
      <c r="D34" s="10"/>
      <c r="E34" s="10"/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2:24" ht="24.75" customHeight="1">
      <c r="B35" s="14"/>
      <c r="C35" s="10"/>
      <c r="D35" s="10"/>
      <c r="E35" s="10"/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2:24" ht="24.75" customHeight="1">
      <c r="B36" s="14"/>
      <c r="C36" s="10"/>
      <c r="D36" s="10"/>
      <c r="E36" s="10"/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2:24" ht="24.75" customHeight="1">
      <c r="B37" s="14"/>
      <c r="C37" s="10"/>
      <c r="D37" s="10"/>
      <c r="E37" s="10"/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2:24" ht="24.75" customHeight="1">
      <c r="B38" s="14"/>
      <c r="C38" s="10"/>
      <c r="D38" s="10"/>
      <c r="E38" s="10"/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2:24" ht="24.75" customHeight="1">
      <c r="B39" s="14"/>
      <c r="C39" s="10"/>
      <c r="D39" s="10"/>
      <c r="E39" s="10"/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2:24" ht="24.75" customHeight="1">
      <c r="B40" s="14"/>
      <c r="C40" s="10"/>
      <c r="D40" s="10"/>
      <c r="E40" s="10"/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2:24" ht="24.75" customHeight="1">
      <c r="B41" s="14"/>
      <c r="C41" s="10"/>
      <c r="D41" s="10"/>
      <c r="E41" s="10"/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2:24" ht="24.75" customHeight="1">
      <c r="B42" s="14"/>
      <c r="C42" s="10"/>
      <c r="D42" s="10"/>
      <c r="E42" s="10"/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2:24" ht="24.75" customHeight="1">
      <c r="B43" s="14"/>
      <c r="C43" s="10"/>
      <c r="D43" s="10"/>
      <c r="E43" s="10"/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2:24" ht="24.75" customHeight="1">
      <c r="B44" s="14"/>
      <c r="C44" s="10"/>
      <c r="D44" s="10"/>
      <c r="E44" s="10"/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2:24" ht="24.75" customHeight="1">
      <c r="B45" s="14"/>
      <c r="C45" s="10"/>
      <c r="D45" s="10"/>
      <c r="E45" s="10"/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2:24" ht="24.75" customHeight="1">
      <c r="B46" s="14"/>
      <c r="C46" s="10"/>
      <c r="D46" s="10"/>
      <c r="E46" s="10"/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2:24" ht="24.75" customHeight="1">
      <c r="B47" s="14"/>
      <c r="C47" s="10"/>
      <c r="D47" s="10"/>
      <c r="E47" s="10"/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2:24" ht="24.75" customHeight="1">
      <c r="B48" s="14"/>
      <c r="C48" s="10"/>
      <c r="D48" s="10"/>
      <c r="E48" s="10"/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2:24" ht="24.75" customHeight="1">
      <c r="B49" s="14"/>
      <c r="C49" s="10"/>
      <c r="D49" s="10"/>
      <c r="E49" s="10"/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2:24" ht="24.75" customHeight="1">
      <c r="B50" s="14"/>
      <c r="C50" s="10"/>
      <c r="D50" s="10"/>
      <c r="E50" s="10"/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2:24" ht="24.75" customHeight="1">
      <c r="B51" s="14"/>
      <c r="C51" s="10"/>
      <c r="D51" s="10"/>
      <c r="E51" s="10"/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2:24" ht="24.75" customHeight="1">
      <c r="B52" s="14"/>
      <c r="C52" s="15"/>
      <c r="D52" s="15"/>
      <c r="E52" s="15"/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2:24" ht="24.75" customHeight="1">
      <c r="B53" s="14"/>
      <c r="C53" s="15"/>
      <c r="D53" s="15"/>
      <c r="E53" s="15"/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2:24" ht="24.75" customHeight="1">
      <c r="B54" s="14"/>
      <c r="C54" s="10"/>
      <c r="D54" s="10"/>
      <c r="E54" s="10"/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2:24" ht="24.75" customHeight="1">
      <c r="B55" s="14"/>
      <c r="C55" s="10"/>
      <c r="D55" s="10"/>
      <c r="E55" s="10"/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2:24" ht="24.75" customHeight="1">
      <c r="B56" s="14"/>
      <c r="C56" s="10"/>
      <c r="D56" s="10"/>
      <c r="E56" s="10"/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2:24" ht="24.75" customHeight="1">
      <c r="B57" s="14"/>
      <c r="C57" s="10"/>
      <c r="D57" s="10"/>
      <c r="E57" s="10"/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2:24" ht="24.75" customHeight="1">
      <c r="B58" s="14"/>
      <c r="C58" s="10"/>
      <c r="D58" s="10"/>
      <c r="E58" s="10"/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2:24" ht="24.75" customHeight="1">
      <c r="B59" s="14"/>
      <c r="C59" s="10"/>
      <c r="D59" s="10"/>
      <c r="E59" s="10"/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2:24" ht="24.75" customHeight="1">
      <c r="B60" s="14"/>
      <c r="C60" s="10"/>
      <c r="D60" s="10"/>
      <c r="E60" s="10"/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2:24" ht="24.75" customHeight="1">
      <c r="B61" s="14"/>
      <c r="C61" s="10"/>
      <c r="D61" s="10"/>
      <c r="E61" s="10"/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2:24" ht="24.75" customHeight="1">
      <c r="B62" s="14"/>
      <c r="C62" s="10"/>
      <c r="D62" s="10"/>
      <c r="E62" s="10"/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2:24" ht="24.75" customHeight="1">
      <c r="B63" s="14"/>
      <c r="C63" s="10"/>
      <c r="D63" s="10"/>
      <c r="E63" s="10"/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ht="24.75" customHeight="1">
      <c r="B64" s="14"/>
      <c r="C64" s="10"/>
      <c r="D64" s="10"/>
      <c r="E64" s="10"/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2:24" ht="24.75" customHeight="1">
      <c r="B65" s="14"/>
      <c r="C65" s="10"/>
      <c r="D65" s="10"/>
      <c r="E65" s="10"/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2:24" ht="24.75" customHeight="1">
      <c r="B66" s="14"/>
      <c r="C66" s="10"/>
      <c r="D66" s="10"/>
      <c r="E66" s="10"/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2:24" ht="24.75" customHeight="1">
      <c r="B67" s="14"/>
      <c r="C67" s="10"/>
      <c r="D67" s="10"/>
      <c r="E67" s="10"/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2:24" ht="24.75" customHeight="1">
      <c r="B68" s="14"/>
      <c r="C68" s="10"/>
      <c r="D68" s="10"/>
      <c r="E68" s="10"/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2:24" ht="24.75" customHeight="1">
      <c r="B69" s="14"/>
      <c r="C69" s="10"/>
      <c r="D69" s="10"/>
      <c r="E69" s="10"/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2:24" ht="24.75" customHeight="1">
      <c r="B70" s="14"/>
      <c r="C70" s="10"/>
      <c r="D70" s="10"/>
      <c r="E70" s="10"/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2:24" ht="24.75" customHeight="1">
      <c r="B71" s="14"/>
      <c r="C71" s="10"/>
      <c r="D71" s="10"/>
      <c r="E71" s="10"/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2:24" ht="24.75" customHeight="1">
      <c r="B72" s="14"/>
      <c r="C72" s="10"/>
      <c r="D72" s="10"/>
      <c r="E72" s="10"/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2:24" ht="24.75" customHeight="1">
      <c r="B73" s="14"/>
      <c r="C73" s="10"/>
      <c r="D73" s="10"/>
      <c r="E73" s="10"/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2:24" ht="24.75" customHeight="1">
      <c r="B74" s="14"/>
      <c r="C74" s="10"/>
      <c r="D74" s="10"/>
      <c r="E74" s="10"/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2:24" ht="24.75" customHeight="1">
      <c r="B75" s="14"/>
      <c r="C75" s="10"/>
      <c r="D75" s="10"/>
      <c r="E75" s="10"/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2:24" ht="24.75" customHeight="1">
      <c r="B76" s="14"/>
      <c r="C76" s="10"/>
      <c r="D76" s="10"/>
      <c r="E76" s="10"/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2:24" ht="24.75" customHeight="1">
      <c r="B77" s="14"/>
      <c r="C77" s="10"/>
      <c r="D77" s="10"/>
      <c r="E77" s="10"/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2:24" ht="24.75" customHeight="1">
      <c r="B78" s="14"/>
      <c r="C78" s="10"/>
      <c r="D78" s="10"/>
      <c r="E78" s="10"/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2:24" ht="24.75" customHeight="1">
      <c r="B79" s="14"/>
      <c r="C79" s="10"/>
      <c r="D79" s="10"/>
      <c r="E79" s="10"/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4.75" customHeight="1">
      <c r="B80" s="14"/>
      <c r="C80" s="15"/>
      <c r="D80" s="15"/>
      <c r="E80" s="15"/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24.75" customHeight="1">
      <c r="B81" s="14"/>
      <c r="C81" s="15"/>
      <c r="D81" s="15"/>
      <c r="E81" s="15"/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24.75" customHeight="1">
      <c r="B82" s="14"/>
      <c r="C82" s="10"/>
      <c r="D82" s="10"/>
      <c r="E82" s="10"/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W26"/>
  <sheetViews>
    <sheetView zoomScale="58" zoomScaleNormal="58" zoomScalePageLayoutView="0" workbookViewId="0" topLeftCell="A1">
      <selection activeCell="H15" sqref="H15:V15"/>
    </sheetView>
  </sheetViews>
  <sheetFormatPr defaultColWidth="9.140625" defaultRowHeight="15"/>
  <cols>
    <col min="2" max="2" width="26.140625" style="0" customWidth="1"/>
  </cols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280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281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282</v>
      </c>
      <c r="B5" s="107"/>
      <c r="C5" s="107"/>
      <c r="D5" s="107"/>
      <c r="E5" s="107"/>
      <c r="F5" s="93"/>
      <c r="G5" s="41" t="s">
        <v>32</v>
      </c>
      <c r="H5" s="63">
        <f>$D12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100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16">
        <v>170101170013</v>
      </c>
      <c r="C11" s="10">
        <v>37.77777777777778</v>
      </c>
      <c r="D11" s="10">
        <f>COUNTIF(C11:C82,"&gt;="&amp;D10)</f>
        <v>16</v>
      </c>
      <c r="E11" s="10">
        <v>42.27272727272727</v>
      </c>
      <c r="F11" s="31">
        <f>COUNTIF(E11:E82,"&gt;="&amp;F10)</f>
        <v>16</v>
      </c>
      <c r="G11" s="25" t="s">
        <v>6</v>
      </c>
      <c r="H11" s="42">
        <v>1</v>
      </c>
      <c r="I11" s="42">
        <v>1</v>
      </c>
      <c r="J11" s="42">
        <v>1</v>
      </c>
      <c r="K11" s="42"/>
      <c r="L11" s="42">
        <v>1</v>
      </c>
      <c r="M11" s="42">
        <v>2</v>
      </c>
      <c r="N11" s="42">
        <v>1</v>
      </c>
      <c r="O11" s="42"/>
      <c r="P11" s="42">
        <v>1</v>
      </c>
      <c r="Q11" s="42">
        <v>1</v>
      </c>
      <c r="R11" s="42"/>
      <c r="S11" s="42">
        <v>1</v>
      </c>
      <c r="T11" s="42">
        <v>2</v>
      </c>
      <c r="U11" s="42">
        <v>2</v>
      </c>
      <c r="V11" s="42">
        <v>1</v>
      </c>
      <c r="W11" s="21"/>
    </row>
    <row r="12" spans="1:23" ht="15">
      <c r="A12" s="4">
        <v>2</v>
      </c>
      <c r="B12" s="116">
        <v>170101170027</v>
      </c>
      <c r="C12" s="10">
        <v>33.333333333333336</v>
      </c>
      <c r="D12" s="63">
        <f>(D$11/16)*100</f>
        <v>100</v>
      </c>
      <c r="E12" s="10">
        <v>39.54545454545455</v>
      </c>
      <c r="F12" s="64">
        <f>(F$11/16)*100</f>
        <v>100</v>
      </c>
      <c r="G12" s="25" t="s">
        <v>7</v>
      </c>
      <c r="H12" s="42">
        <v>2</v>
      </c>
      <c r="I12" s="42">
        <v>1</v>
      </c>
      <c r="J12" s="42">
        <v>1</v>
      </c>
      <c r="K12" s="42"/>
      <c r="L12" s="42">
        <v>1</v>
      </c>
      <c r="M12" s="42"/>
      <c r="N12" s="42">
        <v>1</v>
      </c>
      <c r="O12" s="42"/>
      <c r="P12" s="42">
        <v>2</v>
      </c>
      <c r="Q12" s="42">
        <v>1</v>
      </c>
      <c r="R12" s="42"/>
      <c r="S12" s="42">
        <v>2</v>
      </c>
      <c r="T12" s="42">
        <v>1</v>
      </c>
      <c r="U12" s="42">
        <v>2</v>
      </c>
      <c r="V12" s="42">
        <v>2</v>
      </c>
      <c r="W12" s="21"/>
    </row>
    <row r="13" spans="1:23" ht="15">
      <c r="A13" s="4">
        <v>3</v>
      </c>
      <c r="B13" s="116">
        <v>170101170029</v>
      </c>
      <c r="C13" s="10">
        <v>38.888888888888886</v>
      </c>
      <c r="D13" s="10"/>
      <c r="E13" s="10">
        <v>41.36363636363637</v>
      </c>
      <c r="F13" s="32"/>
      <c r="G13" s="25" t="s">
        <v>9</v>
      </c>
      <c r="H13" s="116">
        <v>1</v>
      </c>
      <c r="I13" s="116">
        <v>1</v>
      </c>
      <c r="J13" s="42">
        <v>3</v>
      </c>
      <c r="K13" s="42"/>
      <c r="L13" s="42">
        <v>2</v>
      </c>
      <c r="M13" s="42">
        <v>1</v>
      </c>
      <c r="N13" s="42">
        <v>2</v>
      </c>
      <c r="O13" s="42"/>
      <c r="P13" s="42">
        <v>2</v>
      </c>
      <c r="Q13" s="42">
        <v>2</v>
      </c>
      <c r="R13" s="42"/>
      <c r="S13" s="42">
        <v>1</v>
      </c>
      <c r="T13" s="42"/>
      <c r="U13" s="42">
        <v>2</v>
      </c>
      <c r="V13" s="42">
        <v>1</v>
      </c>
      <c r="W13" s="21"/>
    </row>
    <row r="14" spans="1:23" ht="15">
      <c r="A14" s="4">
        <v>4</v>
      </c>
      <c r="B14" s="116">
        <v>170101170036</v>
      </c>
      <c r="C14" s="10">
        <v>34.44444444444444</v>
      </c>
      <c r="D14" s="10"/>
      <c r="E14" s="10">
        <v>41.81818181818182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1</v>
      </c>
      <c r="J14" s="20">
        <f t="shared" si="0"/>
        <v>1.6666666666666667</v>
      </c>
      <c r="K14" s="20"/>
      <c r="L14" s="20">
        <f t="shared" si="0"/>
        <v>1.3333333333333333</v>
      </c>
      <c r="M14" s="20">
        <f t="shared" si="0"/>
        <v>1.5</v>
      </c>
      <c r="N14" s="20">
        <f t="shared" si="0"/>
        <v>1.3333333333333333</v>
      </c>
      <c r="O14" s="20"/>
      <c r="P14" s="20">
        <f t="shared" si="0"/>
        <v>1.6666666666666667</v>
      </c>
      <c r="Q14" s="20">
        <f t="shared" si="0"/>
        <v>1.3333333333333333</v>
      </c>
      <c r="R14" s="20"/>
      <c r="S14" s="20">
        <f t="shared" si="0"/>
        <v>1.3333333333333333</v>
      </c>
      <c r="T14" s="20">
        <f t="shared" si="0"/>
        <v>1.5</v>
      </c>
      <c r="U14" s="20">
        <f t="shared" si="0"/>
        <v>2</v>
      </c>
      <c r="V14" s="20">
        <f t="shared" si="0"/>
        <v>1.3333333333333333</v>
      </c>
      <c r="W14" s="21"/>
    </row>
    <row r="15" spans="1:23" ht="15">
      <c r="A15" s="4">
        <v>5</v>
      </c>
      <c r="B15" s="116">
        <v>170101170038</v>
      </c>
      <c r="C15" s="10">
        <v>34.44444444444444</v>
      </c>
      <c r="D15" s="10"/>
      <c r="E15" s="10">
        <v>34.09090909090909</v>
      </c>
      <c r="F15" s="32"/>
      <c r="G15" s="51" t="s">
        <v>47</v>
      </c>
      <c r="H15" s="69">
        <f>($H7*H14)/100</f>
        <v>1.333333333333333</v>
      </c>
      <c r="I15" s="69">
        <f>($H7*I14)/100</f>
        <v>1</v>
      </c>
      <c r="J15" s="69">
        <f aca="true" t="shared" si="1" ref="J15:V15">($H7*J14)/100</f>
        <v>1.666666666666667</v>
      </c>
      <c r="K15" s="69"/>
      <c r="L15" s="69">
        <f t="shared" si="1"/>
        <v>1.333333333333333</v>
      </c>
      <c r="M15" s="69">
        <f t="shared" si="1"/>
        <v>1.5</v>
      </c>
      <c r="N15" s="69">
        <f t="shared" si="1"/>
        <v>1.333333333333333</v>
      </c>
      <c r="O15" s="69"/>
      <c r="P15" s="69">
        <f t="shared" si="1"/>
        <v>1.666666666666667</v>
      </c>
      <c r="Q15" s="69">
        <f t="shared" si="1"/>
        <v>1.333333333333333</v>
      </c>
      <c r="R15" s="69"/>
      <c r="S15" s="69">
        <f t="shared" si="1"/>
        <v>1.333333333333333</v>
      </c>
      <c r="T15" s="69">
        <f t="shared" si="1"/>
        <v>1.5</v>
      </c>
      <c r="U15" s="69">
        <f t="shared" si="1"/>
        <v>2</v>
      </c>
      <c r="V15" s="69">
        <f t="shared" si="1"/>
        <v>1.333333333333333</v>
      </c>
      <c r="W15" s="21"/>
    </row>
    <row r="16" spans="1:23" ht="14.25">
      <c r="A16" s="4">
        <v>6</v>
      </c>
      <c r="B16" s="116">
        <v>170101170041</v>
      </c>
      <c r="C16" s="10">
        <v>40</v>
      </c>
      <c r="D16" s="10"/>
      <c r="E16" s="10">
        <v>44.54545454545455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16">
        <v>170101170054</v>
      </c>
      <c r="C17" s="10">
        <v>31.11111111111111</v>
      </c>
      <c r="D17" s="10"/>
      <c r="E17" s="10">
        <v>38.63636363636363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16">
        <v>170101170064</v>
      </c>
      <c r="C18" s="10">
        <v>36.666666666666664</v>
      </c>
      <c r="D18" s="10"/>
      <c r="E18" s="10">
        <v>41.81818181818182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16">
        <v>170101170079</v>
      </c>
      <c r="C19" s="10">
        <v>41.111111111111114</v>
      </c>
      <c r="D19" s="10"/>
      <c r="E19" s="10">
        <v>42.27272727272727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16">
        <v>170101170082</v>
      </c>
      <c r="C20" s="10">
        <v>35.55555555555556</v>
      </c>
      <c r="D20" s="10"/>
      <c r="E20" s="10">
        <v>35.90909090909091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16">
        <v>170101170083</v>
      </c>
      <c r="C21" s="10">
        <v>37.77777777777778</v>
      </c>
      <c r="D21" s="10"/>
      <c r="E21" s="10">
        <v>38.18181818181818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16">
        <v>170101170084</v>
      </c>
      <c r="C22" s="10">
        <v>42.22222222222222</v>
      </c>
      <c r="D22" s="10"/>
      <c r="E22" s="10">
        <v>43.63636363636363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16">
        <v>170101170089</v>
      </c>
      <c r="C23" s="10">
        <v>44.44444444444444</v>
      </c>
      <c r="D23" s="10"/>
      <c r="E23" s="10">
        <v>39.09090909090909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16">
        <v>170101170098</v>
      </c>
      <c r="C24" s="10">
        <v>36.666666666666664</v>
      </c>
      <c r="D24" s="10"/>
      <c r="E24" s="10">
        <v>42.72727272727273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16">
        <v>170101170103</v>
      </c>
      <c r="C25" s="10">
        <v>27.77777777777778</v>
      </c>
      <c r="D25" s="15"/>
      <c r="E25" s="15">
        <v>37.27272727272727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  <row r="26" spans="1:23" ht="15">
      <c r="A26" s="4">
        <v>16</v>
      </c>
      <c r="B26" s="116">
        <v>170101170104</v>
      </c>
      <c r="C26" s="10">
        <v>34.44444444444444</v>
      </c>
      <c r="D26" s="10"/>
      <c r="E26" s="10">
        <v>34.54545454545455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X104"/>
  <sheetViews>
    <sheetView zoomScale="52" zoomScaleNormal="52" zoomScalePageLayoutView="0" workbookViewId="0" topLeftCell="B1">
      <selection activeCell="H15" sqref="H15:V15"/>
    </sheetView>
  </sheetViews>
  <sheetFormatPr defaultColWidth="5.8515625" defaultRowHeight="15"/>
  <cols>
    <col min="1" max="1" width="38.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</row>
    <row r="3" spans="1:23" ht="43.5" customHeight="1">
      <c r="A3" s="123" t="s">
        <v>283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284</v>
      </c>
      <c r="B4" s="123"/>
      <c r="C4" s="123"/>
      <c r="D4" s="123"/>
      <c r="E4" s="123"/>
      <c r="F4" s="93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39" t="s">
        <v>285</v>
      </c>
      <c r="B5" s="107"/>
      <c r="C5" s="107"/>
      <c r="D5" s="107"/>
      <c r="E5" s="107"/>
      <c r="F5" s="93"/>
      <c r="G5" s="41" t="s">
        <v>32</v>
      </c>
      <c r="H5" s="63">
        <f>$D12</f>
        <v>100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100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</row>
    <row r="9" spans="2:23" ht="24.75" customHeight="1">
      <c r="B9" s="9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16">
        <v>170101170013</v>
      </c>
      <c r="C11" s="10">
        <v>45</v>
      </c>
      <c r="D11" s="10">
        <f>COUNTIF(C11:C82,"&gt;="&amp;D10)</f>
        <v>15</v>
      </c>
      <c r="E11" s="10">
        <v>39</v>
      </c>
      <c r="F11" s="31">
        <f>COUNTIF(E11:E82,"&gt;="&amp;F10)</f>
        <v>15</v>
      </c>
      <c r="G11" s="25" t="s">
        <v>6</v>
      </c>
      <c r="H11" s="42">
        <v>1</v>
      </c>
      <c r="I11" s="42">
        <v>1</v>
      </c>
      <c r="J11" s="42">
        <v>1</v>
      </c>
      <c r="K11" s="42"/>
      <c r="L11" s="42">
        <v>1</v>
      </c>
      <c r="M11" s="42">
        <v>2</v>
      </c>
      <c r="N11" s="42"/>
      <c r="O11" s="42"/>
      <c r="P11" s="42">
        <v>1</v>
      </c>
      <c r="Q11" s="42">
        <v>1</v>
      </c>
      <c r="R11" s="42"/>
      <c r="S11" s="42">
        <v>1</v>
      </c>
      <c r="T11" s="42">
        <v>2</v>
      </c>
      <c r="U11" s="42">
        <v>2</v>
      </c>
      <c r="V11" s="42">
        <v>1</v>
      </c>
      <c r="W11" s="21"/>
    </row>
    <row r="12" spans="1:23" ht="24.75" customHeight="1">
      <c r="A12" s="4">
        <v>2</v>
      </c>
      <c r="B12" s="116">
        <v>170101170027</v>
      </c>
      <c r="C12" s="10">
        <v>48</v>
      </c>
      <c r="D12" s="63">
        <f>(D$11/15*100)</f>
        <v>100</v>
      </c>
      <c r="E12" s="10">
        <v>41</v>
      </c>
      <c r="F12" s="64">
        <f>(F$11/15)*100</f>
        <v>100</v>
      </c>
      <c r="G12" s="25" t="s">
        <v>7</v>
      </c>
      <c r="H12" s="42">
        <v>2</v>
      </c>
      <c r="I12" s="42">
        <v>1</v>
      </c>
      <c r="J12" s="42">
        <v>1</v>
      </c>
      <c r="K12" s="42"/>
      <c r="L12" s="42">
        <v>1</v>
      </c>
      <c r="M12" s="42">
        <v>2</v>
      </c>
      <c r="N12" s="42"/>
      <c r="O12" s="42">
        <v>2</v>
      </c>
      <c r="P12" s="42">
        <v>2</v>
      </c>
      <c r="Q12" s="42">
        <v>1</v>
      </c>
      <c r="R12" s="42"/>
      <c r="S12" s="42">
        <v>2</v>
      </c>
      <c r="T12" s="42">
        <v>1</v>
      </c>
      <c r="U12" s="42">
        <v>2</v>
      </c>
      <c r="V12" s="42">
        <v>2</v>
      </c>
      <c r="W12" s="21"/>
    </row>
    <row r="13" spans="1:23" ht="24.75" customHeight="1">
      <c r="A13" s="4">
        <v>3</v>
      </c>
      <c r="B13" s="116">
        <v>170101170029</v>
      </c>
      <c r="C13" s="10">
        <v>46</v>
      </c>
      <c r="D13" s="10"/>
      <c r="E13" s="10">
        <v>42</v>
      </c>
      <c r="F13" s="32"/>
      <c r="G13" s="25" t="s">
        <v>9</v>
      </c>
      <c r="H13" s="116">
        <v>1</v>
      </c>
      <c r="I13" s="116">
        <v>2</v>
      </c>
      <c r="J13" s="42">
        <v>1</v>
      </c>
      <c r="K13" s="42"/>
      <c r="L13" s="42">
        <v>2</v>
      </c>
      <c r="M13" s="42">
        <v>1</v>
      </c>
      <c r="N13" s="42"/>
      <c r="O13" s="42">
        <v>1</v>
      </c>
      <c r="P13" s="42">
        <v>2</v>
      </c>
      <c r="Q13" s="42">
        <v>2</v>
      </c>
      <c r="R13" s="42"/>
      <c r="S13" s="42">
        <v>1</v>
      </c>
      <c r="T13" s="42">
        <v>0</v>
      </c>
      <c r="U13" s="42">
        <v>2</v>
      </c>
      <c r="V13" s="42">
        <v>1</v>
      </c>
      <c r="W13" s="21"/>
    </row>
    <row r="14" spans="1:23" ht="35.25" customHeight="1">
      <c r="A14" s="4">
        <v>4</v>
      </c>
      <c r="B14" s="116">
        <v>170101170036</v>
      </c>
      <c r="C14" s="10">
        <v>43</v>
      </c>
      <c r="D14" s="10"/>
      <c r="E14" s="10">
        <v>40</v>
      </c>
      <c r="F14" s="32"/>
      <c r="G14" s="26" t="s">
        <v>45</v>
      </c>
      <c r="H14" s="20">
        <f>AVERAGE(H11:H13)</f>
        <v>1.3333333333333333</v>
      </c>
      <c r="I14" s="20">
        <f aca="true" t="shared" si="0" ref="I14:V14">AVERAGE(I11:I13)</f>
        <v>1.3333333333333333</v>
      </c>
      <c r="J14" s="20">
        <f t="shared" si="0"/>
        <v>1</v>
      </c>
      <c r="K14" s="20"/>
      <c r="L14" s="20">
        <f t="shared" si="0"/>
        <v>1.3333333333333333</v>
      </c>
      <c r="M14" s="20">
        <f t="shared" si="0"/>
        <v>1.6666666666666667</v>
      </c>
      <c r="N14" s="20"/>
      <c r="O14" s="20">
        <f t="shared" si="0"/>
        <v>1.5</v>
      </c>
      <c r="P14" s="20">
        <f t="shared" si="0"/>
        <v>1.6666666666666667</v>
      </c>
      <c r="Q14" s="20">
        <f t="shared" si="0"/>
        <v>1.3333333333333333</v>
      </c>
      <c r="R14" s="20"/>
      <c r="S14" s="20">
        <f t="shared" si="0"/>
        <v>1.3333333333333333</v>
      </c>
      <c r="T14" s="20">
        <f t="shared" si="0"/>
        <v>1</v>
      </c>
      <c r="U14" s="20">
        <f t="shared" si="0"/>
        <v>2</v>
      </c>
      <c r="V14" s="20">
        <f t="shared" si="0"/>
        <v>1.3333333333333333</v>
      </c>
      <c r="W14" s="21"/>
    </row>
    <row r="15" spans="1:23" ht="37.5" customHeight="1">
      <c r="A15" s="4">
        <v>5</v>
      </c>
      <c r="B15" s="116">
        <v>170101170038</v>
      </c>
      <c r="C15" s="10">
        <v>47</v>
      </c>
      <c r="D15" s="10"/>
      <c r="E15" s="10">
        <v>44</v>
      </c>
      <c r="F15" s="32"/>
      <c r="G15" s="51" t="s">
        <v>47</v>
      </c>
      <c r="H15" s="69">
        <f>($H7*H14)/100</f>
        <v>1.333333333333333</v>
      </c>
      <c r="I15" s="69">
        <f>($H7*I14)/100</f>
        <v>1.333333333333333</v>
      </c>
      <c r="J15" s="69">
        <f aca="true" t="shared" si="1" ref="J15:V15">($H7*J14)/100</f>
        <v>1</v>
      </c>
      <c r="K15" s="69"/>
      <c r="L15" s="69">
        <f t="shared" si="1"/>
        <v>1.333333333333333</v>
      </c>
      <c r="M15" s="69">
        <f t="shared" si="1"/>
        <v>1.666666666666667</v>
      </c>
      <c r="N15" s="69"/>
      <c r="O15" s="69">
        <f t="shared" si="1"/>
        <v>1.5</v>
      </c>
      <c r="P15" s="69">
        <f t="shared" si="1"/>
        <v>1.666666666666667</v>
      </c>
      <c r="Q15" s="69">
        <f t="shared" si="1"/>
        <v>1.333333333333333</v>
      </c>
      <c r="R15" s="69"/>
      <c r="S15" s="69">
        <f t="shared" si="1"/>
        <v>1.333333333333333</v>
      </c>
      <c r="T15" s="69">
        <f t="shared" si="1"/>
        <v>1</v>
      </c>
      <c r="U15" s="69">
        <f t="shared" si="1"/>
        <v>2</v>
      </c>
      <c r="V15" s="69">
        <f t="shared" si="1"/>
        <v>1.333333333333333</v>
      </c>
      <c r="W15" s="21"/>
    </row>
    <row r="16" spans="1:22" ht="24.75" customHeight="1">
      <c r="A16" s="4">
        <v>6</v>
      </c>
      <c r="B16" s="116">
        <v>170101170041</v>
      </c>
      <c r="C16" s="10">
        <v>48</v>
      </c>
      <c r="D16" s="10"/>
      <c r="E16" s="10">
        <v>39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16">
        <v>170101170054</v>
      </c>
      <c r="C17" s="10">
        <v>46</v>
      </c>
      <c r="D17" s="10"/>
      <c r="E17" s="10">
        <v>41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16">
        <v>170101170064</v>
      </c>
      <c r="C18" s="10">
        <v>41</v>
      </c>
      <c r="D18" s="10"/>
      <c r="E18" s="10">
        <v>41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16">
        <v>170101170079</v>
      </c>
      <c r="C19" s="10">
        <v>49</v>
      </c>
      <c r="D19" s="10"/>
      <c r="E19" s="10">
        <v>42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16">
        <v>170101170082</v>
      </c>
      <c r="C20" s="10">
        <v>49</v>
      </c>
      <c r="D20" s="10"/>
      <c r="E20" s="10">
        <v>50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16">
        <v>170101170083</v>
      </c>
      <c r="C21" s="10">
        <v>45</v>
      </c>
      <c r="D21" s="10"/>
      <c r="E21" s="10">
        <v>39</v>
      </c>
      <c r="F21" s="33"/>
      <c r="H21" s="106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16">
        <v>170101170084</v>
      </c>
      <c r="C22" s="10">
        <v>42</v>
      </c>
      <c r="D22" s="10"/>
      <c r="E22" s="10">
        <v>46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16">
        <v>170101170089</v>
      </c>
      <c r="C23" s="10">
        <v>42</v>
      </c>
      <c r="D23" s="10"/>
      <c r="E23" s="10">
        <v>49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16">
        <v>170101170098</v>
      </c>
      <c r="C24" s="10">
        <v>45</v>
      </c>
      <c r="D24" s="10"/>
      <c r="E24" s="10">
        <v>42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16">
        <v>170101170104</v>
      </c>
      <c r="C25" s="10">
        <v>49</v>
      </c>
      <c r="D25" s="15"/>
      <c r="E25" s="15">
        <v>50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2:24" ht="24.75" customHeight="1">
      <c r="B26" s="14"/>
      <c r="C26" s="10"/>
      <c r="D26" s="10"/>
      <c r="E26" s="10"/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2:24" ht="24.75" customHeight="1">
      <c r="B27" s="14"/>
      <c r="C27" s="10"/>
      <c r="D27" s="10"/>
      <c r="E27" s="10"/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2:24" ht="24.75" customHeight="1">
      <c r="B28" s="14"/>
      <c r="C28" s="10"/>
      <c r="D28" s="10"/>
      <c r="E28" s="10"/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2:24" ht="24.75" customHeight="1">
      <c r="B29" s="14"/>
      <c r="C29" s="10"/>
      <c r="D29" s="10"/>
      <c r="E29" s="10"/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2:24" ht="24.75" customHeight="1">
      <c r="B30" s="14"/>
      <c r="C30" s="10"/>
      <c r="D30" s="10"/>
      <c r="E30" s="10"/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2:24" ht="24.75" customHeight="1">
      <c r="B31" s="14"/>
      <c r="C31" s="10"/>
      <c r="D31" s="10"/>
      <c r="E31" s="10"/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2:24" ht="24.75" customHeight="1">
      <c r="B32" s="14"/>
      <c r="C32" s="10"/>
      <c r="D32" s="10"/>
      <c r="E32" s="10"/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2:24" ht="24.75" customHeight="1">
      <c r="B33" s="14"/>
      <c r="C33" s="10"/>
      <c r="D33" s="10"/>
      <c r="E33" s="10"/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2:24" ht="24.75" customHeight="1">
      <c r="B34" s="14"/>
      <c r="C34" s="10"/>
      <c r="D34" s="10"/>
      <c r="E34" s="10"/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2:24" ht="24.75" customHeight="1">
      <c r="B35" s="14"/>
      <c r="C35" s="10"/>
      <c r="D35" s="10"/>
      <c r="E35" s="10"/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2:24" ht="24.75" customHeight="1">
      <c r="B36" s="14"/>
      <c r="C36" s="10"/>
      <c r="D36" s="10"/>
      <c r="E36" s="10"/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2:24" ht="24.75" customHeight="1">
      <c r="B37" s="14"/>
      <c r="C37" s="10"/>
      <c r="D37" s="10"/>
      <c r="E37" s="10"/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2:24" ht="24.75" customHeight="1">
      <c r="B38" s="14"/>
      <c r="C38" s="10"/>
      <c r="D38" s="10"/>
      <c r="E38" s="10"/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2:24" ht="24.75" customHeight="1">
      <c r="B39" s="14"/>
      <c r="C39" s="10"/>
      <c r="D39" s="10"/>
      <c r="E39" s="10"/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2:24" ht="24.75" customHeight="1">
      <c r="B40" s="14"/>
      <c r="C40" s="10"/>
      <c r="D40" s="10"/>
      <c r="E40" s="10"/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2:24" ht="24.75" customHeight="1">
      <c r="B41" s="14"/>
      <c r="C41" s="10"/>
      <c r="D41" s="10"/>
      <c r="E41" s="10"/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2:24" ht="24.75" customHeight="1">
      <c r="B42" s="14"/>
      <c r="C42" s="10"/>
      <c r="D42" s="10"/>
      <c r="E42" s="10"/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2:24" ht="24.75" customHeight="1">
      <c r="B43" s="14"/>
      <c r="C43" s="10"/>
      <c r="D43" s="10"/>
      <c r="E43" s="10"/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2:24" ht="24.75" customHeight="1">
      <c r="B44" s="14"/>
      <c r="C44" s="10"/>
      <c r="D44" s="10"/>
      <c r="E44" s="10"/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2:24" ht="24.75" customHeight="1">
      <c r="B45" s="14"/>
      <c r="C45" s="10"/>
      <c r="D45" s="10"/>
      <c r="E45" s="10"/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2:24" ht="24.75" customHeight="1">
      <c r="B46" s="14"/>
      <c r="C46" s="10"/>
      <c r="D46" s="10"/>
      <c r="E46" s="10"/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2:24" ht="24.75" customHeight="1">
      <c r="B47" s="14"/>
      <c r="C47" s="10"/>
      <c r="D47" s="10"/>
      <c r="E47" s="10"/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2:24" ht="24.75" customHeight="1">
      <c r="B48" s="14"/>
      <c r="C48" s="10"/>
      <c r="D48" s="10"/>
      <c r="E48" s="10"/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2:24" ht="24.75" customHeight="1">
      <c r="B49" s="14"/>
      <c r="C49" s="10"/>
      <c r="D49" s="10"/>
      <c r="E49" s="10"/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2:24" ht="24.75" customHeight="1">
      <c r="B50" s="14"/>
      <c r="C50" s="10"/>
      <c r="D50" s="10"/>
      <c r="E50" s="10"/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2:24" ht="24.75" customHeight="1">
      <c r="B51" s="14"/>
      <c r="C51" s="10"/>
      <c r="D51" s="10"/>
      <c r="E51" s="10"/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2:24" ht="24.75" customHeight="1">
      <c r="B52" s="14"/>
      <c r="C52" s="15"/>
      <c r="D52" s="15"/>
      <c r="E52" s="15"/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2:24" ht="24.75" customHeight="1">
      <c r="B53" s="14"/>
      <c r="C53" s="15"/>
      <c r="D53" s="15"/>
      <c r="E53" s="15"/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2:24" ht="24.75" customHeight="1">
      <c r="B54" s="14"/>
      <c r="C54" s="10"/>
      <c r="D54" s="10"/>
      <c r="E54" s="10"/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2:24" ht="24.75" customHeight="1">
      <c r="B55" s="14"/>
      <c r="C55" s="10"/>
      <c r="D55" s="10"/>
      <c r="E55" s="10"/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2:24" ht="24.75" customHeight="1">
      <c r="B56" s="14"/>
      <c r="C56" s="10"/>
      <c r="D56" s="10"/>
      <c r="E56" s="10"/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2:24" ht="24.75" customHeight="1">
      <c r="B57" s="14"/>
      <c r="C57" s="10"/>
      <c r="D57" s="10"/>
      <c r="E57" s="10"/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2:24" ht="24.75" customHeight="1">
      <c r="B58" s="14"/>
      <c r="C58" s="10"/>
      <c r="D58" s="10"/>
      <c r="E58" s="10"/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2:24" ht="24.75" customHeight="1">
      <c r="B59" s="14"/>
      <c r="C59" s="10"/>
      <c r="D59" s="10"/>
      <c r="E59" s="10"/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2:24" ht="24.75" customHeight="1">
      <c r="B60" s="14"/>
      <c r="C60" s="10"/>
      <c r="D60" s="10"/>
      <c r="E60" s="10"/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2:24" ht="24.75" customHeight="1">
      <c r="B61" s="14"/>
      <c r="C61" s="10"/>
      <c r="D61" s="10"/>
      <c r="E61" s="10"/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2:24" ht="24.75" customHeight="1">
      <c r="B62" s="14"/>
      <c r="C62" s="10"/>
      <c r="D62" s="10"/>
      <c r="E62" s="10"/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2:24" ht="24.75" customHeight="1">
      <c r="B63" s="14"/>
      <c r="C63" s="10"/>
      <c r="D63" s="10"/>
      <c r="E63" s="10"/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2:24" ht="24.75" customHeight="1">
      <c r="B64" s="14"/>
      <c r="C64" s="10"/>
      <c r="D64" s="10"/>
      <c r="E64" s="10"/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2:24" ht="24.75" customHeight="1">
      <c r="B65" s="14"/>
      <c r="C65" s="10"/>
      <c r="D65" s="10"/>
      <c r="E65" s="10"/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2:24" ht="24.75" customHeight="1">
      <c r="B66" s="14"/>
      <c r="C66" s="10"/>
      <c r="D66" s="10"/>
      <c r="E66" s="10"/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2:24" ht="24.75" customHeight="1">
      <c r="B67" s="14"/>
      <c r="C67" s="10"/>
      <c r="D67" s="10"/>
      <c r="E67" s="10"/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2:24" ht="24.75" customHeight="1">
      <c r="B68" s="14"/>
      <c r="C68" s="10"/>
      <c r="D68" s="10"/>
      <c r="E68" s="10"/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2:24" ht="24.75" customHeight="1">
      <c r="B69" s="14"/>
      <c r="C69" s="10"/>
      <c r="D69" s="10"/>
      <c r="E69" s="10"/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2:24" ht="24.75" customHeight="1">
      <c r="B70" s="14"/>
      <c r="C70" s="10"/>
      <c r="D70" s="10"/>
      <c r="E70" s="10"/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2:24" ht="24.75" customHeight="1">
      <c r="B71" s="14"/>
      <c r="C71" s="10"/>
      <c r="D71" s="10"/>
      <c r="E71" s="10"/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2:24" ht="24.75" customHeight="1">
      <c r="B72" s="14"/>
      <c r="C72" s="10"/>
      <c r="D72" s="10"/>
      <c r="E72" s="10"/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2:24" ht="24.75" customHeight="1">
      <c r="B73" s="14"/>
      <c r="C73" s="10"/>
      <c r="D73" s="10"/>
      <c r="E73" s="10"/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2:24" ht="24.75" customHeight="1">
      <c r="B74" s="14"/>
      <c r="C74" s="10"/>
      <c r="D74" s="10"/>
      <c r="E74" s="10"/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2:24" ht="24.75" customHeight="1">
      <c r="B75" s="14"/>
      <c r="C75" s="10"/>
      <c r="D75" s="10"/>
      <c r="E75" s="10"/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2:24" ht="24.75" customHeight="1">
      <c r="B76" s="14"/>
      <c r="C76" s="10"/>
      <c r="D76" s="10"/>
      <c r="E76" s="10"/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2:24" ht="24.75" customHeight="1">
      <c r="B77" s="14"/>
      <c r="C77" s="10"/>
      <c r="D77" s="10"/>
      <c r="E77" s="10"/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2:24" ht="24.75" customHeight="1">
      <c r="B78" s="14"/>
      <c r="C78" s="10"/>
      <c r="D78" s="10"/>
      <c r="E78" s="10"/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2:24" ht="24.75" customHeight="1">
      <c r="B79" s="14"/>
      <c r="C79" s="10"/>
      <c r="D79" s="10"/>
      <c r="E79" s="10"/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2:24" ht="24.75" customHeight="1">
      <c r="B80" s="14"/>
      <c r="C80" s="15"/>
      <c r="D80" s="15"/>
      <c r="E80" s="15"/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2:24" ht="24.75" customHeight="1">
      <c r="B81" s="14"/>
      <c r="C81" s="15"/>
      <c r="D81" s="15"/>
      <c r="E81" s="15"/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2:24" ht="24.75" customHeight="1">
      <c r="B82" s="14"/>
      <c r="C82" s="10"/>
      <c r="D82" s="10"/>
      <c r="E82" s="10"/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W25"/>
  <sheetViews>
    <sheetView zoomScale="56" zoomScaleNormal="56" zoomScalePageLayoutView="0" workbookViewId="0" topLeftCell="A1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286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287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288</v>
      </c>
      <c r="B5" s="107"/>
      <c r="C5" s="107"/>
      <c r="D5" s="107"/>
      <c r="E5" s="107"/>
      <c r="F5" s="93"/>
      <c r="G5" s="41" t="s">
        <v>32</v>
      </c>
      <c r="H5" s="63">
        <f>$D12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100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170101170013</v>
      </c>
      <c r="C11" s="10">
        <v>46</v>
      </c>
      <c r="D11" s="10">
        <f>COUNTIF(C11:C82,"&gt;="&amp;D10)</f>
        <v>15</v>
      </c>
      <c r="E11" s="10">
        <v>42</v>
      </c>
      <c r="F11" s="31">
        <f>COUNTIF(E11:E82,"&gt;="&amp;F10)</f>
        <v>15</v>
      </c>
      <c r="G11" s="25" t="s">
        <v>6</v>
      </c>
      <c r="H11" s="42">
        <v>1</v>
      </c>
      <c r="I11" s="42"/>
      <c r="J11" s="42"/>
      <c r="K11" s="42"/>
      <c r="L11" s="42">
        <v>3</v>
      </c>
      <c r="M11" s="42">
        <v>2</v>
      </c>
      <c r="N11" s="42">
        <v>1</v>
      </c>
      <c r="O11" s="42"/>
      <c r="P11" s="42">
        <v>1</v>
      </c>
      <c r="Q11" s="42">
        <v>1</v>
      </c>
      <c r="R11" s="42">
        <v>1</v>
      </c>
      <c r="S11" s="42">
        <v>1</v>
      </c>
      <c r="T11" s="42">
        <v>2</v>
      </c>
      <c r="U11" s="42"/>
      <c r="V11" s="42"/>
      <c r="W11" s="21"/>
    </row>
    <row r="12" spans="1:23" ht="15">
      <c r="A12" s="4">
        <v>2</v>
      </c>
      <c r="B12" s="14">
        <v>170101170027</v>
      </c>
      <c r="C12" s="10">
        <v>36</v>
      </c>
      <c r="D12" s="63">
        <f>(D$11/15)*100</f>
        <v>100</v>
      </c>
      <c r="E12" s="10">
        <v>34</v>
      </c>
      <c r="F12" s="64">
        <f>(F$11/15)*100</f>
        <v>100</v>
      </c>
      <c r="G12" s="25" t="s">
        <v>7</v>
      </c>
      <c r="H12" s="42">
        <v>2</v>
      </c>
      <c r="I12" s="42"/>
      <c r="J12" s="42"/>
      <c r="K12" s="42"/>
      <c r="L12" s="42">
        <v>2</v>
      </c>
      <c r="M12" s="42">
        <v>2</v>
      </c>
      <c r="N12" s="42">
        <v>2</v>
      </c>
      <c r="O12" s="42">
        <v>2</v>
      </c>
      <c r="P12" s="42">
        <v>1</v>
      </c>
      <c r="Q12" s="42">
        <v>1</v>
      </c>
      <c r="R12" s="42">
        <v>1</v>
      </c>
      <c r="S12" s="42">
        <v>2</v>
      </c>
      <c r="T12" s="42">
        <v>1</v>
      </c>
      <c r="U12" s="42"/>
      <c r="V12" s="42"/>
      <c r="W12" s="21"/>
    </row>
    <row r="13" spans="1:23" ht="15">
      <c r="A13" s="4">
        <v>3</v>
      </c>
      <c r="B13" s="14">
        <v>170101170029</v>
      </c>
      <c r="C13" s="10">
        <v>46</v>
      </c>
      <c r="D13" s="10"/>
      <c r="E13" s="10">
        <v>42</v>
      </c>
      <c r="F13" s="32"/>
      <c r="G13" s="25" t="s">
        <v>9</v>
      </c>
      <c r="H13" s="116">
        <v>1</v>
      </c>
      <c r="I13" s="116"/>
      <c r="J13" s="42"/>
      <c r="K13" s="42"/>
      <c r="L13" s="42">
        <v>2</v>
      </c>
      <c r="M13" s="42">
        <v>1</v>
      </c>
      <c r="N13" s="42">
        <v>1</v>
      </c>
      <c r="O13" s="42">
        <v>1</v>
      </c>
      <c r="P13" s="42">
        <v>2</v>
      </c>
      <c r="Q13" s="42">
        <v>2</v>
      </c>
      <c r="R13" s="42">
        <v>1</v>
      </c>
      <c r="S13" s="42">
        <v>1</v>
      </c>
      <c r="T13" s="42">
        <v>0</v>
      </c>
      <c r="U13" s="42"/>
      <c r="V13" s="42"/>
      <c r="W13" s="21"/>
    </row>
    <row r="14" spans="1:23" ht="15">
      <c r="A14" s="4">
        <v>4</v>
      </c>
      <c r="B14" s="14">
        <v>170101170036</v>
      </c>
      <c r="C14" s="10">
        <v>44</v>
      </c>
      <c r="D14" s="10"/>
      <c r="E14" s="10">
        <v>42</v>
      </c>
      <c r="F14" s="32"/>
      <c r="G14" s="26" t="s">
        <v>45</v>
      </c>
      <c r="H14" s="20">
        <f>AVERAGE(H11:H13)</f>
        <v>1.3333333333333333</v>
      </c>
      <c r="I14" s="20"/>
      <c r="J14" s="20"/>
      <c r="K14" s="20"/>
      <c r="L14" s="20">
        <f aca="true" t="shared" si="0" ref="I14:V14">AVERAGE(L11:L13)</f>
        <v>2.3333333333333335</v>
      </c>
      <c r="M14" s="20">
        <f t="shared" si="0"/>
        <v>1.6666666666666667</v>
      </c>
      <c r="N14" s="20">
        <f t="shared" si="0"/>
        <v>1.3333333333333333</v>
      </c>
      <c r="O14" s="20">
        <f t="shared" si="0"/>
        <v>1.5</v>
      </c>
      <c r="P14" s="20">
        <f t="shared" si="0"/>
        <v>1.3333333333333333</v>
      </c>
      <c r="Q14" s="20">
        <f t="shared" si="0"/>
        <v>1.3333333333333333</v>
      </c>
      <c r="R14" s="20">
        <f t="shared" si="0"/>
        <v>1</v>
      </c>
      <c r="S14" s="20">
        <f t="shared" si="0"/>
        <v>1.3333333333333333</v>
      </c>
      <c r="T14" s="20">
        <f t="shared" si="0"/>
        <v>1</v>
      </c>
      <c r="U14" s="20"/>
      <c r="V14" s="20"/>
      <c r="W14" s="21"/>
    </row>
    <row r="15" spans="1:23" ht="15">
      <c r="A15" s="4">
        <v>5</v>
      </c>
      <c r="B15" s="14">
        <v>170101170038</v>
      </c>
      <c r="C15" s="10">
        <v>44</v>
      </c>
      <c r="D15" s="10"/>
      <c r="E15" s="10">
        <v>40</v>
      </c>
      <c r="F15" s="32"/>
      <c r="G15" s="51" t="s">
        <v>47</v>
      </c>
      <c r="H15" s="69">
        <f>($H7*H14)/100</f>
        <v>1.333333333333333</v>
      </c>
      <c r="I15" s="69"/>
      <c r="J15" s="69"/>
      <c r="K15" s="69"/>
      <c r="L15" s="69">
        <f aca="true" t="shared" si="1" ref="J15:V15">($H7*L14)/100</f>
        <v>2.3333333333333335</v>
      </c>
      <c r="M15" s="69">
        <f t="shared" si="1"/>
        <v>1.666666666666667</v>
      </c>
      <c r="N15" s="69">
        <f t="shared" si="1"/>
        <v>1.333333333333333</v>
      </c>
      <c r="O15" s="69">
        <f t="shared" si="1"/>
        <v>1.5</v>
      </c>
      <c r="P15" s="69">
        <f t="shared" si="1"/>
        <v>1.333333333333333</v>
      </c>
      <c r="Q15" s="69">
        <f t="shared" si="1"/>
        <v>1.333333333333333</v>
      </c>
      <c r="R15" s="69">
        <f t="shared" si="1"/>
        <v>1</v>
      </c>
      <c r="S15" s="69">
        <f t="shared" si="1"/>
        <v>1.333333333333333</v>
      </c>
      <c r="T15" s="69">
        <f t="shared" si="1"/>
        <v>1</v>
      </c>
      <c r="U15" s="69"/>
      <c r="V15" s="69"/>
      <c r="W15" s="21"/>
    </row>
    <row r="16" spans="1:23" ht="14.25">
      <c r="A16" s="4">
        <v>6</v>
      </c>
      <c r="B16" s="14">
        <v>170101170041</v>
      </c>
      <c r="C16" s="10">
        <v>46</v>
      </c>
      <c r="D16" s="10"/>
      <c r="E16" s="10">
        <v>42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170101170054</v>
      </c>
      <c r="C17" s="10">
        <v>28</v>
      </c>
      <c r="D17" s="10"/>
      <c r="E17" s="10">
        <v>34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170101170064</v>
      </c>
      <c r="C18" s="10">
        <v>44</v>
      </c>
      <c r="D18" s="10"/>
      <c r="E18" s="10">
        <v>40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170101170079</v>
      </c>
      <c r="C19" s="10">
        <v>46</v>
      </c>
      <c r="D19" s="10"/>
      <c r="E19" s="10">
        <v>44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170101170082</v>
      </c>
      <c r="C20" s="10">
        <v>46</v>
      </c>
      <c r="D20" s="10"/>
      <c r="E20" s="10">
        <v>38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170101170083</v>
      </c>
      <c r="C21" s="10">
        <v>44</v>
      </c>
      <c r="D21" s="10"/>
      <c r="E21" s="10">
        <v>38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170101170084</v>
      </c>
      <c r="C22" s="10">
        <v>44</v>
      </c>
      <c r="D22" s="10"/>
      <c r="E22" s="10">
        <v>40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170101170089</v>
      </c>
      <c r="C23" s="10">
        <v>34</v>
      </c>
      <c r="D23" s="10"/>
      <c r="E23" s="10">
        <v>32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170101170098</v>
      </c>
      <c r="C24" s="10">
        <v>36</v>
      </c>
      <c r="D24" s="10"/>
      <c r="E24" s="10">
        <v>36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170101170104</v>
      </c>
      <c r="C25" s="15">
        <v>44</v>
      </c>
      <c r="D25" s="15"/>
      <c r="E25" s="15">
        <v>40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D7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289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290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291</v>
      </c>
      <c r="B5" s="107"/>
      <c r="C5" s="107"/>
      <c r="D5" s="107"/>
      <c r="E5" s="107"/>
      <c r="F5" s="93"/>
      <c r="G5" s="41" t="s">
        <v>32</v>
      </c>
      <c r="H5" s="63">
        <f>$D12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100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170101170013</v>
      </c>
      <c r="C11" s="10">
        <v>45</v>
      </c>
      <c r="D11" s="10">
        <f>COUNTIF(C11:C82,"&gt;="&amp;D10)</f>
        <v>15</v>
      </c>
      <c r="E11" s="10">
        <v>43</v>
      </c>
      <c r="F11" s="31">
        <f>COUNTIF(E11:E82,"&gt;="&amp;F10)</f>
        <v>15</v>
      </c>
      <c r="G11" s="25" t="s">
        <v>6</v>
      </c>
      <c r="H11" s="42">
        <v>2</v>
      </c>
      <c r="I11" s="42"/>
      <c r="J11" s="42">
        <v>1</v>
      </c>
      <c r="K11" s="42">
        <v>1</v>
      </c>
      <c r="L11" s="42"/>
      <c r="M11" s="42">
        <v>2</v>
      </c>
      <c r="N11" s="42"/>
      <c r="O11" s="42"/>
      <c r="P11" s="42">
        <v>2</v>
      </c>
      <c r="Q11" s="42">
        <v>1</v>
      </c>
      <c r="R11" s="42">
        <v>1</v>
      </c>
      <c r="S11" s="42">
        <v>1</v>
      </c>
      <c r="T11" s="42">
        <v>2</v>
      </c>
      <c r="U11" s="42">
        <v>1</v>
      </c>
      <c r="V11" s="42">
        <v>1</v>
      </c>
      <c r="W11" s="21"/>
    </row>
    <row r="12" spans="1:23" ht="15">
      <c r="A12" s="4">
        <v>2</v>
      </c>
      <c r="B12" s="14">
        <v>170101170027</v>
      </c>
      <c r="C12" s="10">
        <v>43</v>
      </c>
      <c r="D12" s="63">
        <f>(D$11/15)*100</f>
        <v>100</v>
      </c>
      <c r="E12" s="10">
        <v>44</v>
      </c>
      <c r="F12" s="64">
        <f>(F$11/15)*100</f>
        <v>100</v>
      </c>
      <c r="G12" s="25" t="s">
        <v>7</v>
      </c>
      <c r="H12" s="42">
        <v>1</v>
      </c>
      <c r="I12" s="42"/>
      <c r="J12" s="42">
        <v>2</v>
      </c>
      <c r="K12" s="42">
        <v>2</v>
      </c>
      <c r="L12" s="42"/>
      <c r="M12" s="42">
        <v>2</v>
      </c>
      <c r="N12" s="42"/>
      <c r="O12" s="42"/>
      <c r="P12" s="42">
        <v>1</v>
      </c>
      <c r="Q12" s="42">
        <v>2</v>
      </c>
      <c r="R12" s="42">
        <v>1</v>
      </c>
      <c r="S12" s="42">
        <v>2</v>
      </c>
      <c r="T12" s="42">
        <v>1</v>
      </c>
      <c r="U12" s="42">
        <v>2</v>
      </c>
      <c r="V12" s="42">
        <v>2</v>
      </c>
      <c r="W12" s="21"/>
    </row>
    <row r="13" spans="1:23" ht="15">
      <c r="A13" s="4">
        <v>3</v>
      </c>
      <c r="B13" s="14">
        <v>170101170029</v>
      </c>
      <c r="C13" s="10">
        <v>44</v>
      </c>
      <c r="D13" s="10"/>
      <c r="E13" s="10">
        <v>41</v>
      </c>
      <c r="F13" s="32"/>
      <c r="G13" s="25" t="s">
        <v>9</v>
      </c>
      <c r="H13" s="116">
        <v>1</v>
      </c>
      <c r="I13" s="116"/>
      <c r="J13" s="42">
        <v>1</v>
      </c>
      <c r="K13" s="42"/>
      <c r="L13" s="42"/>
      <c r="M13" s="42">
        <v>1</v>
      </c>
      <c r="N13" s="42"/>
      <c r="O13" s="42"/>
      <c r="P13" s="42">
        <v>2</v>
      </c>
      <c r="Q13" s="42">
        <v>2</v>
      </c>
      <c r="R13" s="42">
        <v>1</v>
      </c>
      <c r="S13" s="42">
        <v>1</v>
      </c>
      <c r="T13" s="42">
        <v>0</v>
      </c>
      <c r="U13" s="42">
        <v>1</v>
      </c>
      <c r="V13" s="42">
        <v>1</v>
      </c>
      <c r="W13" s="21"/>
    </row>
    <row r="14" spans="1:23" ht="15">
      <c r="A14" s="4">
        <v>4</v>
      </c>
      <c r="B14" s="14">
        <v>170101170036</v>
      </c>
      <c r="C14" s="10">
        <v>42</v>
      </c>
      <c r="D14" s="10"/>
      <c r="E14" s="10">
        <v>42</v>
      </c>
      <c r="F14" s="32"/>
      <c r="G14" s="26" t="s">
        <v>45</v>
      </c>
      <c r="H14" s="20">
        <f>AVERAGE(H11:H13)</f>
        <v>1.3333333333333333</v>
      </c>
      <c r="I14" s="20"/>
      <c r="J14" s="20">
        <f aca="true" t="shared" si="0" ref="I14:V14">AVERAGE(J11:J13)</f>
        <v>1.3333333333333333</v>
      </c>
      <c r="K14" s="20">
        <f t="shared" si="0"/>
        <v>1.5</v>
      </c>
      <c r="L14" s="20"/>
      <c r="M14" s="20">
        <f t="shared" si="0"/>
        <v>1.6666666666666667</v>
      </c>
      <c r="N14" s="20"/>
      <c r="O14" s="20"/>
      <c r="P14" s="20">
        <f t="shared" si="0"/>
        <v>1.6666666666666667</v>
      </c>
      <c r="Q14" s="20">
        <f t="shared" si="0"/>
        <v>1.6666666666666667</v>
      </c>
      <c r="R14" s="20">
        <f t="shared" si="0"/>
        <v>1</v>
      </c>
      <c r="S14" s="20">
        <f t="shared" si="0"/>
        <v>1.3333333333333333</v>
      </c>
      <c r="T14" s="20">
        <f t="shared" si="0"/>
        <v>1</v>
      </c>
      <c r="U14" s="20">
        <f t="shared" si="0"/>
        <v>1.3333333333333333</v>
      </c>
      <c r="V14" s="20">
        <f t="shared" si="0"/>
        <v>1.3333333333333333</v>
      </c>
      <c r="W14" s="21"/>
    </row>
    <row r="15" spans="1:23" ht="15">
      <c r="A15" s="4">
        <v>5</v>
      </c>
      <c r="B15" s="14">
        <v>170101170038</v>
      </c>
      <c r="C15" s="10">
        <v>44</v>
      </c>
      <c r="D15" s="10"/>
      <c r="E15" s="10">
        <v>46</v>
      </c>
      <c r="F15" s="32"/>
      <c r="G15" s="51" t="s">
        <v>47</v>
      </c>
      <c r="H15" s="69">
        <f>($H7*H14)/100</f>
        <v>1.333333333333333</v>
      </c>
      <c r="I15" s="69"/>
      <c r="J15" s="69">
        <f aca="true" t="shared" si="1" ref="J15:V15">($H7*J14)/100</f>
        <v>1.333333333333333</v>
      </c>
      <c r="K15" s="69">
        <f t="shared" si="1"/>
        <v>1.5</v>
      </c>
      <c r="L15" s="69"/>
      <c r="M15" s="69">
        <f t="shared" si="1"/>
        <v>1.666666666666667</v>
      </c>
      <c r="N15" s="69"/>
      <c r="O15" s="69"/>
      <c r="P15" s="69">
        <f t="shared" si="1"/>
        <v>1.666666666666667</v>
      </c>
      <c r="Q15" s="69">
        <f t="shared" si="1"/>
        <v>1.666666666666667</v>
      </c>
      <c r="R15" s="69">
        <f t="shared" si="1"/>
        <v>1</v>
      </c>
      <c r="S15" s="69">
        <f t="shared" si="1"/>
        <v>1.333333333333333</v>
      </c>
      <c r="T15" s="69">
        <f t="shared" si="1"/>
        <v>1</v>
      </c>
      <c r="U15" s="69">
        <f t="shared" si="1"/>
        <v>1.333333333333333</v>
      </c>
      <c r="V15" s="69">
        <f t="shared" si="1"/>
        <v>1.333333333333333</v>
      </c>
      <c r="W15" s="21"/>
    </row>
    <row r="16" spans="1:23" ht="14.25">
      <c r="A16" s="4">
        <v>6</v>
      </c>
      <c r="B16" s="14">
        <v>170101170041</v>
      </c>
      <c r="C16" s="10">
        <v>46</v>
      </c>
      <c r="D16" s="10"/>
      <c r="E16" s="10">
        <v>41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170101170054</v>
      </c>
      <c r="C17" s="10">
        <v>44</v>
      </c>
      <c r="D17" s="10"/>
      <c r="E17" s="10">
        <v>40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170101170064</v>
      </c>
      <c r="C18" s="10">
        <v>46</v>
      </c>
      <c r="D18" s="10"/>
      <c r="E18" s="10">
        <v>43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170101170079</v>
      </c>
      <c r="C19" s="10">
        <v>48</v>
      </c>
      <c r="D19" s="10"/>
      <c r="E19" s="10">
        <v>47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170101170082</v>
      </c>
      <c r="C20" s="10">
        <v>49</v>
      </c>
      <c r="D20" s="10"/>
      <c r="E20" s="10">
        <v>49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170101170083</v>
      </c>
      <c r="C21" s="10">
        <v>46</v>
      </c>
      <c r="D21" s="10"/>
      <c r="E21" s="10">
        <v>44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170101170084</v>
      </c>
      <c r="C22" s="10">
        <v>43</v>
      </c>
      <c r="D22" s="10"/>
      <c r="E22" s="10">
        <v>47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170101170089</v>
      </c>
      <c r="C23" s="10">
        <v>44</v>
      </c>
      <c r="D23" s="10"/>
      <c r="E23" s="10">
        <v>50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170101170098</v>
      </c>
      <c r="C24" s="10">
        <v>45</v>
      </c>
      <c r="D24" s="10"/>
      <c r="E24" s="10">
        <v>40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170101170104</v>
      </c>
      <c r="C25" s="15">
        <v>50</v>
      </c>
      <c r="D25" s="15"/>
      <c r="E25" s="15">
        <v>50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4"/>
  <sheetViews>
    <sheetView zoomScale="64" zoomScaleNormal="64" zoomScalePageLayoutView="0" workbookViewId="0" topLeftCell="D1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2" t="s">
        <v>0</v>
      </c>
      <c r="B2" s="122"/>
      <c r="C2" s="122"/>
      <c r="D2" s="122"/>
      <c r="E2" s="122"/>
      <c r="F2" s="29"/>
      <c r="G2" s="41" t="s">
        <v>38</v>
      </c>
      <c r="H2" s="42"/>
      <c r="I2" s="38"/>
    </row>
    <row r="3" spans="1:23" ht="43.5" customHeight="1">
      <c r="A3" s="123" t="s">
        <v>92</v>
      </c>
      <c r="B3" s="122"/>
      <c r="C3" s="122"/>
      <c r="D3" s="122"/>
      <c r="E3" s="122"/>
      <c r="F3" s="29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27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93</v>
      </c>
      <c r="B4" s="122"/>
      <c r="C4" s="122"/>
      <c r="D4" s="122"/>
      <c r="E4" s="122"/>
      <c r="F4" s="29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94</v>
      </c>
      <c r="B5" s="125"/>
      <c r="C5" s="125"/>
      <c r="D5" s="125"/>
      <c r="E5" s="126"/>
      <c r="F5" s="29"/>
      <c r="G5" s="41" t="s">
        <v>32</v>
      </c>
      <c r="H5" s="63">
        <f>60/72*100</f>
        <v>83.33333333333334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2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68/72*100</f>
        <v>94.44444444444444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0" t="s">
        <v>46</v>
      </c>
      <c r="H7" s="52">
        <f>AVERAGE(H5:H6)</f>
        <v>88.88888888888889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72" t="s">
        <v>41</v>
      </c>
      <c r="H8" s="73" t="s">
        <v>56</v>
      </c>
      <c r="I8" s="38"/>
    </row>
    <row r="9" spans="2:23" ht="24.75" customHeight="1">
      <c r="B9" s="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23</v>
      </c>
      <c r="D11" s="10">
        <f>COUNTIF(C11:C82,"&gt;="&amp;D10)</f>
        <v>60</v>
      </c>
      <c r="E11" s="10">
        <v>38</v>
      </c>
      <c r="F11" s="31">
        <f>COUNTIF(E11:E82,"&gt;="&amp;F10)</f>
        <v>68</v>
      </c>
      <c r="G11" s="25" t="s">
        <v>6</v>
      </c>
      <c r="H11" s="76">
        <v>3</v>
      </c>
      <c r="I11" s="76"/>
      <c r="J11" s="76"/>
      <c r="K11" s="76">
        <v>2</v>
      </c>
      <c r="L11" s="76"/>
      <c r="M11" s="76">
        <v>2</v>
      </c>
      <c r="N11" s="76"/>
      <c r="O11" s="76"/>
      <c r="P11" s="76"/>
      <c r="Q11" s="76">
        <v>1</v>
      </c>
      <c r="R11" s="76"/>
      <c r="S11" s="76"/>
      <c r="T11" s="76"/>
      <c r="U11" s="76"/>
      <c r="V11" s="76">
        <v>3</v>
      </c>
      <c r="W11" s="21"/>
    </row>
    <row r="12" spans="1:23" ht="24.75" customHeight="1">
      <c r="A12" s="4">
        <v>2</v>
      </c>
      <c r="B12" s="14">
        <v>170101170011</v>
      </c>
      <c r="C12" s="10">
        <v>8</v>
      </c>
      <c r="D12" s="63">
        <f>(60/72)*100</f>
        <v>83.33333333333334</v>
      </c>
      <c r="E12" s="10">
        <v>12</v>
      </c>
      <c r="F12" s="64">
        <f>(68/72)*100</f>
        <v>94.44444444444444</v>
      </c>
      <c r="G12" s="25" t="s">
        <v>7</v>
      </c>
      <c r="H12" s="76">
        <v>2</v>
      </c>
      <c r="I12" s="76"/>
      <c r="J12" s="76"/>
      <c r="K12" s="76">
        <v>2</v>
      </c>
      <c r="L12" s="76"/>
      <c r="M12" s="76">
        <v>2</v>
      </c>
      <c r="N12" s="76"/>
      <c r="O12" s="76"/>
      <c r="P12" s="76"/>
      <c r="Q12" s="76"/>
      <c r="R12" s="76"/>
      <c r="S12" s="76"/>
      <c r="T12" s="76">
        <v>1</v>
      </c>
      <c r="U12" s="76"/>
      <c r="V12" s="76">
        <v>2</v>
      </c>
      <c r="W12" s="21"/>
    </row>
    <row r="13" spans="1:23" ht="24.75" customHeight="1">
      <c r="A13" s="4">
        <v>3</v>
      </c>
      <c r="B13" s="14">
        <v>170101170013</v>
      </c>
      <c r="C13" s="10">
        <v>42</v>
      </c>
      <c r="D13" s="10"/>
      <c r="E13" s="10">
        <v>50</v>
      </c>
      <c r="F13" s="32"/>
      <c r="G13" s="25" t="s">
        <v>9</v>
      </c>
      <c r="H13" s="76">
        <v>2</v>
      </c>
      <c r="I13" s="76"/>
      <c r="J13" s="76"/>
      <c r="K13" s="76">
        <v>1</v>
      </c>
      <c r="L13" s="76"/>
      <c r="M13" s="76">
        <v>1</v>
      </c>
      <c r="N13" s="76"/>
      <c r="O13" s="76"/>
      <c r="P13" s="76"/>
      <c r="Q13" s="76">
        <v>1</v>
      </c>
      <c r="R13" s="76"/>
      <c r="S13" s="76"/>
      <c r="T13" s="76">
        <v>1</v>
      </c>
      <c r="U13" s="76"/>
      <c r="V13" s="76">
        <v>3</v>
      </c>
      <c r="W13" s="21"/>
    </row>
    <row r="14" spans="1:23" ht="35.25" customHeight="1">
      <c r="A14" s="4">
        <v>4</v>
      </c>
      <c r="B14" s="14">
        <v>170101170014</v>
      </c>
      <c r="C14" s="10">
        <v>47</v>
      </c>
      <c r="D14" s="10"/>
      <c r="E14" s="10">
        <v>50</v>
      </c>
      <c r="F14" s="32"/>
      <c r="G14" s="26" t="s">
        <v>45</v>
      </c>
      <c r="H14" s="20">
        <f>AVERAGE(H11:H13)</f>
        <v>2.3333333333333335</v>
      </c>
      <c r="I14" s="20"/>
      <c r="J14" s="20"/>
      <c r="K14" s="20">
        <f>AVERAGE(K11:K13)</f>
        <v>1.6666666666666667</v>
      </c>
      <c r="L14" s="20"/>
      <c r="M14" s="20">
        <f>AVERAGE(M11:M13)</f>
        <v>1.6666666666666667</v>
      </c>
      <c r="N14" s="20"/>
      <c r="O14" s="20"/>
      <c r="P14" s="20"/>
      <c r="Q14" s="20">
        <f>AVERAGE(Q11:Q13)</f>
        <v>1</v>
      </c>
      <c r="R14" s="20"/>
      <c r="S14" s="20"/>
      <c r="T14" s="20">
        <f>AVERAGE(T11:T13)</f>
        <v>1</v>
      </c>
      <c r="U14" s="20"/>
      <c r="V14" s="20">
        <f>AVERAGE(V11:V13)</f>
        <v>2.6666666666666665</v>
      </c>
      <c r="W14" s="21"/>
    </row>
    <row r="15" spans="1:23" ht="37.5" customHeight="1">
      <c r="A15" s="4">
        <v>5</v>
      </c>
      <c r="B15" s="14">
        <v>170101170015</v>
      </c>
      <c r="C15" s="10">
        <v>46</v>
      </c>
      <c r="D15" s="10"/>
      <c r="E15" s="10">
        <v>50</v>
      </c>
      <c r="F15" s="32"/>
      <c r="G15" s="51" t="s">
        <v>47</v>
      </c>
      <c r="H15" s="69">
        <f>(88.89*H14)/100</f>
        <v>2.0741</v>
      </c>
      <c r="I15" s="69"/>
      <c r="J15" s="69"/>
      <c r="K15" s="69">
        <f>(88.89*K14)/100</f>
        <v>1.4815</v>
      </c>
      <c r="L15" s="69"/>
      <c r="M15" s="69">
        <f>(88.89*M14)/100</f>
        <v>1.4815</v>
      </c>
      <c r="N15" s="69"/>
      <c r="O15" s="69"/>
      <c r="P15" s="69"/>
      <c r="Q15" s="69">
        <f>(88.89*Q14)/100</f>
        <v>0.8889</v>
      </c>
      <c r="R15" s="69"/>
      <c r="S15" s="69"/>
      <c r="T15" s="69">
        <f>(88.89*T14)/100</f>
        <v>0.8889</v>
      </c>
      <c r="U15" s="69"/>
      <c r="V15" s="69">
        <f>(88.89*V14)/100</f>
        <v>2.3704</v>
      </c>
      <c r="W15" s="21"/>
    </row>
    <row r="16" spans="1:22" ht="24.75" customHeight="1">
      <c r="A16" s="4">
        <v>6</v>
      </c>
      <c r="B16" s="14">
        <v>170101170016</v>
      </c>
      <c r="C16" s="10">
        <v>32</v>
      </c>
      <c r="D16" s="10"/>
      <c r="E16" s="10">
        <v>42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44</v>
      </c>
      <c r="D17" s="10"/>
      <c r="E17" s="10">
        <v>50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42</v>
      </c>
      <c r="D18" s="10"/>
      <c r="E18" s="10">
        <v>50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29</v>
      </c>
      <c r="D19" s="10"/>
      <c r="E19" s="10">
        <v>46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39</v>
      </c>
      <c r="D20" s="10"/>
      <c r="E20" s="10">
        <v>49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32</v>
      </c>
      <c r="D21" s="10"/>
      <c r="E21" s="10">
        <v>45</v>
      </c>
      <c r="F21" s="33"/>
      <c r="H21" s="71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44</v>
      </c>
      <c r="D22" s="10"/>
      <c r="E22" s="10">
        <v>50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27</v>
      </c>
      <c r="D23" s="10"/>
      <c r="E23" s="10">
        <v>44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28</v>
      </c>
      <c r="D24" s="10"/>
      <c r="E24" s="10">
        <v>45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40</v>
      </c>
      <c r="D25" s="15"/>
      <c r="E25" s="15">
        <v>46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36</v>
      </c>
      <c r="D26" s="10"/>
      <c r="E26" s="10">
        <v>49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43</v>
      </c>
      <c r="D27" s="10"/>
      <c r="E27" s="10">
        <v>50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31</v>
      </c>
      <c r="D28" s="10"/>
      <c r="E28" s="10">
        <v>49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30</v>
      </c>
      <c r="D29" s="10"/>
      <c r="E29" s="10">
        <v>48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35</v>
      </c>
      <c r="D30" s="10"/>
      <c r="E30" s="10">
        <v>50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32</v>
      </c>
      <c r="D31" s="10"/>
      <c r="E31" s="10">
        <v>44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32</v>
      </c>
      <c r="D32" s="10"/>
      <c r="E32" s="10">
        <v>50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39</v>
      </c>
      <c r="D33" s="10"/>
      <c r="E33" s="10">
        <v>48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43</v>
      </c>
      <c r="D34" s="10"/>
      <c r="E34" s="10">
        <v>50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170101170042</v>
      </c>
      <c r="C35" s="10">
        <v>12</v>
      </c>
      <c r="D35" s="10"/>
      <c r="E35" s="10">
        <v>13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170101170046</v>
      </c>
      <c r="C36" s="10">
        <v>36</v>
      </c>
      <c r="D36" s="10"/>
      <c r="E36" s="10">
        <v>50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170101170047</v>
      </c>
      <c r="C37" s="10">
        <v>39</v>
      </c>
      <c r="D37" s="10"/>
      <c r="E37" s="10">
        <v>50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170101170048</v>
      </c>
      <c r="C38" s="10">
        <v>36</v>
      </c>
      <c r="D38" s="10"/>
      <c r="E38" s="10">
        <v>50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170101170049</v>
      </c>
      <c r="C39" s="10">
        <v>37</v>
      </c>
      <c r="D39" s="10"/>
      <c r="E39" s="10">
        <v>50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170101170050</v>
      </c>
      <c r="C40" s="10">
        <v>40</v>
      </c>
      <c r="D40" s="10"/>
      <c r="E40" s="10">
        <v>50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170101170051</v>
      </c>
      <c r="C41" s="10">
        <v>36</v>
      </c>
      <c r="D41" s="10"/>
      <c r="E41" s="10">
        <v>47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170101170054</v>
      </c>
      <c r="C42" s="10">
        <v>35</v>
      </c>
      <c r="D42" s="10"/>
      <c r="E42" s="10">
        <v>37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170101170055</v>
      </c>
      <c r="C43" s="10">
        <v>42</v>
      </c>
      <c r="D43" s="10"/>
      <c r="E43" s="10">
        <v>50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170101170056</v>
      </c>
      <c r="C44" s="10">
        <v>45</v>
      </c>
      <c r="D44" s="10"/>
      <c r="E44" s="10">
        <v>50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170101170057</v>
      </c>
      <c r="C45" s="10">
        <v>45</v>
      </c>
      <c r="D45" s="10"/>
      <c r="E45" s="10">
        <v>50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170101170058</v>
      </c>
      <c r="C46" s="10">
        <v>42</v>
      </c>
      <c r="D46" s="10"/>
      <c r="E46" s="10">
        <v>50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170101170060</v>
      </c>
      <c r="C47" s="10">
        <v>33</v>
      </c>
      <c r="D47" s="10"/>
      <c r="E47" s="10">
        <v>50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170101170061</v>
      </c>
      <c r="C48" s="10">
        <v>24</v>
      </c>
      <c r="D48" s="10"/>
      <c r="E48" s="10">
        <v>39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170101170063</v>
      </c>
      <c r="C49" s="10">
        <v>46</v>
      </c>
      <c r="D49" s="10"/>
      <c r="E49" s="10">
        <v>50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170101170064</v>
      </c>
      <c r="C50" s="10">
        <v>42</v>
      </c>
      <c r="D50" s="10"/>
      <c r="E50" s="10">
        <v>50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170101170066</v>
      </c>
      <c r="C51" s="10">
        <v>31</v>
      </c>
      <c r="D51" s="10"/>
      <c r="E51" s="10">
        <v>48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170101170067</v>
      </c>
      <c r="C52" s="15">
        <v>47</v>
      </c>
      <c r="D52" s="15"/>
      <c r="E52" s="15">
        <v>50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170101170068</v>
      </c>
      <c r="C53" s="15">
        <v>36</v>
      </c>
      <c r="D53" s="15"/>
      <c r="E53" s="15">
        <v>50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170101170069</v>
      </c>
      <c r="C54" s="10">
        <v>39</v>
      </c>
      <c r="D54" s="10"/>
      <c r="E54" s="10">
        <v>50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170101170071</v>
      </c>
      <c r="C55" s="10">
        <v>43</v>
      </c>
      <c r="D55" s="10"/>
      <c r="E55" s="10">
        <v>50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170101170072</v>
      </c>
      <c r="C56" s="10">
        <v>32</v>
      </c>
      <c r="D56" s="10"/>
      <c r="E56" s="10">
        <v>48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170101170073</v>
      </c>
      <c r="C57" s="10">
        <v>39</v>
      </c>
      <c r="D57" s="10"/>
      <c r="E57" s="10">
        <v>50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170101170074</v>
      </c>
      <c r="C58" s="10">
        <v>40</v>
      </c>
      <c r="D58" s="10"/>
      <c r="E58" s="10">
        <v>50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170101170076</v>
      </c>
      <c r="C59" s="10">
        <v>41</v>
      </c>
      <c r="D59" s="10"/>
      <c r="E59" s="10">
        <v>50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170101170077</v>
      </c>
      <c r="C60" s="10">
        <v>12</v>
      </c>
      <c r="D60" s="10"/>
      <c r="E60" s="10">
        <v>15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170101170080</v>
      </c>
      <c r="C61" s="10">
        <v>41</v>
      </c>
      <c r="D61" s="10"/>
      <c r="E61" s="10">
        <v>50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170101170081</v>
      </c>
      <c r="C62" s="10">
        <v>40</v>
      </c>
      <c r="D62" s="10"/>
      <c r="E62" s="10">
        <v>50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170101170082</v>
      </c>
      <c r="C63" s="10">
        <v>46</v>
      </c>
      <c r="D63" s="10"/>
      <c r="E63" s="10">
        <v>50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170101170083</v>
      </c>
      <c r="C64" s="10">
        <v>37</v>
      </c>
      <c r="D64" s="10"/>
      <c r="E64" s="10">
        <v>50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170101170084</v>
      </c>
      <c r="C65" s="10">
        <v>49</v>
      </c>
      <c r="D65" s="10"/>
      <c r="E65" s="10">
        <v>50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170101170085</v>
      </c>
      <c r="C66" s="10">
        <v>33</v>
      </c>
      <c r="D66" s="10"/>
      <c r="E66" s="10">
        <v>50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170101170088</v>
      </c>
      <c r="C67" s="10">
        <v>38</v>
      </c>
      <c r="D67" s="10"/>
      <c r="E67" s="10">
        <v>50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170101170089</v>
      </c>
      <c r="C68" s="10">
        <v>26</v>
      </c>
      <c r="D68" s="10"/>
      <c r="E68" s="10">
        <v>47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170101170090</v>
      </c>
      <c r="C69" s="10">
        <v>43</v>
      </c>
      <c r="D69" s="10"/>
      <c r="E69" s="10">
        <v>50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170101170091</v>
      </c>
      <c r="C70" s="10">
        <v>26</v>
      </c>
      <c r="D70" s="10"/>
      <c r="E70" s="10">
        <v>44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170101170092</v>
      </c>
      <c r="C71" s="10">
        <v>34</v>
      </c>
      <c r="D71" s="10"/>
      <c r="E71" s="10">
        <v>50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170101170094</v>
      </c>
      <c r="C72" s="10">
        <v>37</v>
      </c>
      <c r="D72" s="10"/>
      <c r="E72" s="10">
        <v>50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170101170096</v>
      </c>
      <c r="C73" s="10">
        <v>40</v>
      </c>
      <c r="D73" s="10"/>
      <c r="E73" s="10">
        <v>50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170101170098</v>
      </c>
      <c r="C74" s="10">
        <v>25</v>
      </c>
      <c r="D74" s="10"/>
      <c r="E74" s="10">
        <v>46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170101170099</v>
      </c>
      <c r="C75" s="10">
        <v>46</v>
      </c>
      <c r="D75" s="10"/>
      <c r="E75" s="10">
        <v>50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170101170100</v>
      </c>
      <c r="C76" s="10">
        <v>34</v>
      </c>
      <c r="D76" s="10"/>
      <c r="E76" s="10">
        <v>50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170101170101</v>
      </c>
      <c r="C77" s="10">
        <v>46</v>
      </c>
      <c r="D77" s="10"/>
      <c r="E77" s="10">
        <v>50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170101170102</v>
      </c>
      <c r="C78" s="10">
        <v>25</v>
      </c>
      <c r="D78" s="10"/>
      <c r="E78" s="10">
        <v>44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170101170103</v>
      </c>
      <c r="C79" s="10">
        <v>14</v>
      </c>
      <c r="D79" s="10"/>
      <c r="E79" s="10">
        <v>17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170101170104</v>
      </c>
      <c r="C80" s="15">
        <v>23</v>
      </c>
      <c r="D80" s="15"/>
      <c r="E80" s="15">
        <v>42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170101170105</v>
      </c>
      <c r="C81" s="15">
        <v>49</v>
      </c>
      <c r="D81" s="15"/>
      <c r="E81" s="15">
        <v>50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170101170108</v>
      </c>
      <c r="C82" s="10">
        <v>46</v>
      </c>
      <c r="D82" s="10"/>
      <c r="E82" s="10">
        <v>50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W25"/>
  <sheetViews>
    <sheetView zoomScale="71" zoomScaleNormal="71" zoomScalePageLayoutView="0" workbookViewId="0" topLeftCell="A4">
      <selection activeCell="H15" sqref="H15:V15"/>
    </sheetView>
  </sheetViews>
  <sheetFormatPr defaultColWidth="9.140625" defaultRowHeight="15"/>
  <sheetData>
    <row r="1" spans="1:23" ht="14.25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23" t="s">
        <v>0</v>
      </c>
      <c r="B2" s="123"/>
      <c r="C2" s="123"/>
      <c r="D2" s="123"/>
      <c r="E2" s="123"/>
      <c r="F2" s="93"/>
      <c r="G2" s="41" t="s">
        <v>38</v>
      </c>
      <c r="H2" s="42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23" t="s">
        <v>292</v>
      </c>
      <c r="B3" s="123"/>
      <c r="C3" s="123"/>
      <c r="D3" s="123"/>
      <c r="E3" s="123"/>
      <c r="F3" s="93"/>
      <c r="G3" s="41" t="s">
        <v>40</v>
      </c>
      <c r="H3" s="42"/>
      <c r="I3" s="53" t="s">
        <v>48</v>
      </c>
      <c r="J3" s="1"/>
      <c r="K3" s="45" t="s">
        <v>43</v>
      </c>
      <c r="L3" s="45" t="s">
        <v>50</v>
      </c>
      <c r="M3" s="1"/>
      <c r="N3" s="45" t="s">
        <v>44</v>
      </c>
      <c r="O3" s="119" t="s">
        <v>99</v>
      </c>
      <c r="P3" s="119"/>
      <c r="Q3" s="119"/>
      <c r="R3" s="119"/>
      <c r="S3" s="119"/>
      <c r="T3" s="119"/>
      <c r="U3" s="119"/>
      <c r="V3" s="119"/>
      <c r="W3" s="119"/>
    </row>
    <row r="4" spans="1:23" ht="21">
      <c r="A4" s="123" t="s">
        <v>293</v>
      </c>
      <c r="B4" s="123"/>
      <c r="C4" s="123"/>
      <c r="D4" s="123"/>
      <c r="E4" s="123"/>
      <c r="F4" s="93"/>
      <c r="G4" s="41" t="s">
        <v>39</v>
      </c>
      <c r="H4" s="42"/>
      <c r="I4" s="38"/>
      <c r="J4" s="1"/>
      <c r="K4" s="46" t="s">
        <v>34</v>
      </c>
      <c r="L4" s="46">
        <v>3</v>
      </c>
      <c r="M4" s="1"/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1">
      <c r="A5" s="139" t="s">
        <v>294</v>
      </c>
      <c r="B5" s="107"/>
      <c r="C5" s="107"/>
      <c r="D5" s="107"/>
      <c r="E5" s="107"/>
      <c r="F5" s="93"/>
      <c r="G5" s="41" t="s">
        <v>32</v>
      </c>
      <c r="H5" s="63">
        <f>$D12</f>
        <v>100</v>
      </c>
      <c r="I5" s="38"/>
      <c r="J5" s="1"/>
      <c r="K5" s="47" t="s">
        <v>35</v>
      </c>
      <c r="L5" s="47">
        <v>2</v>
      </c>
      <c r="M5" s="1"/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1:23" ht="21">
      <c r="A6" s="4"/>
      <c r="B6" s="9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$F12</f>
        <v>100</v>
      </c>
      <c r="I6" s="38"/>
      <c r="J6" s="1"/>
      <c r="K6" s="48" t="s">
        <v>36</v>
      </c>
      <c r="L6" s="48">
        <v>1</v>
      </c>
      <c r="M6" s="1"/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1:23" ht="57.75">
      <c r="A7" s="4"/>
      <c r="B7" s="95" t="s">
        <v>2</v>
      </c>
      <c r="C7" s="96" t="s">
        <v>10</v>
      </c>
      <c r="D7" s="96"/>
      <c r="E7" s="17" t="s">
        <v>10</v>
      </c>
      <c r="F7" s="17"/>
      <c r="G7" s="40" t="s">
        <v>46</v>
      </c>
      <c r="H7" s="52">
        <f>AVERAGE(H5:H6)</f>
        <v>100</v>
      </c>
      <c r="I7" s="44">
        <v>0.6</v>
      </c>
      <c r="J7" s="1"/>
      <c r="K7" s="49" t="s">
        <v>37</v>
      </c>
      <c r="L7" s="49">
        <v>0</v>
      </c>
      <c r="M7" s="1"/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1:23" ht="14.25">
      <c r="A8" s="4"/>
      <c r="B8" s="95" t="s">
        <v>3</v>
      </c>
      <c r="C8" s="17" t="s">
        <v>4</v>
      </c>
      <c r="D8" s="17"/>
      <c r="E8" s="17" t="s">
        <v>12</v>
      </c>
      <c r="F8" s="17"/>
      <c r="G8" s="72" t="s">
        <v>41</v>
      </c>
      <c r="H8" s="73" t="s">
        <v>56</v>
      </c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5" t="s">
        <v>5</v>
      </c>
      <c r="C9" s="17" t="s">
        <v>31</v>
      </c>
      <c r="D9" s="17"/>
      <c r="E9" s="17" t="s">
        <v>31</v>
      </c>
      <c r="F9" s="30"/>
      <c r="G9" s="4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5">
      <c r="A10" s="8"/>
      <c r="B10" s="95" t="s">
        <v>8</v>
      </c>
      <c r="C10" s="17">
        <v>50</v>
      </c>
      <c r="D10" s="9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5">
      <c r="A11" s="4">
        <v>1</v>
      </c>
      <c r="B11" s="14">
        <v>170101170013</v>
      </c>
      <c r="C11" s="10">
        <v>37.5</v>
      </c>
      <c r="D11" s="10">
        <f>COUNTIF(C11:C82,"&gt;="&amp;D10)</f>
        <v>15</v>
      </c>
      <c r="E11" s="10">
        <v>43</v>
      </c>
      <c r="F11" s="31">
        <f>COUNTIF(E11:E82,"&gt;="&amp;F10)</f>
        <v>15</v>
      </c>
      <c r="G11" s="25" t="s">
        <v>6</v>
      </c>
      <c r="H11" s="42">
        <v>2</v>
      </c>
      <c r="I11" s="42"/>
      <c r="J11" s="42">
        <v>1</v>
      </c>
      <c r="K11" s="42">
        <v>1</v>
      </c>
      <c r="L11" s="42"/>
      <c r="M11" s="42"/>
      <c r="N11" s="42"/>
      <c r="O11" s="42"/>
      <c r="P11" s="42"/>
      <c r="Q11" s="42">
        <v>1</v>
      </c>
      <c r="R11" s="42">
        <v>1</v>
      </c>
      <c r="S11" s="42">
        <v>1</v>
      </c>
      <c r="T11" s="42">
        <v>2</v>
      </c>
      <c r="U11" s="42"/>
      <c r="V11" s="42">
        <v>1</v>
      </c>
      <c r="W11" s="21"/>
    </row>
    <row r="12" spans="1:23" ht="15">
      <c r="A12" s="4">
        <v>2</v>
      </c>
      <c r="B12" s="14">
        <v>170101170027</v>
      </c>
      <c r="C12" s="10">
        <v>37</v>
      </c>
      <c r="D12" s="63">
        <f>(D$11/15)*100</f>
        <v>100</v>
      </c>
      <c r="E12" s="10">
        <v>40</v>
      </c>
      <c r="F12" s="64">
        <f>(F$11/15)*100</f>
        <v>100</v>
      </c>
      <c r="G12" s="25" t="s">
        <v>7</v>
      </c>
      <c r="H12" s="42">
        <v>1</v>
      </c>
      <c r="I12" s="42"/>
      <c r="J12" s="42">
        <v>2</v>
      </c>
      <c r="K12" s="42">
        <v>2</v>
      </c>
      <c r="L12" s="42"/>
      <c r="M12" s="42"/>
      <c r="N12" s="42"/>
      <c r="O12" s="42">
        <v>1</v>
      </c>
      <c r="P12" s="42"/>
      <c r="Q12" s="42">
        <v>2</v>
      </c>
      <c r="R12" s="42">
        <v>1</v>
      </c>
      <c r="S12" s="42">
        <v>1</v>
      </c>
      <c r="T12" s="42">
        <v>2</v>
      </c>
      <c r="U12" s="42"/>
      <c r="V12" s="42">
        <v>2</v>
      </c>
      <c r="W12" s="21"/>
    </row>
    <row r="13" spans="1:23" ht="15">
      <c r="A13" s="4">
        <v>3</v>
      </c>
      <c r="B13" s="14">
        <v>170101170029</v>
      </c>
      <c r="C13" s="10">
        <v>38.5</v>
      </c>
      <c r="D13" s="10"/>
      <c r="E13" s="10">
        <v>43</v>
      </c>
      <c r="F13" s="32"/>
      <c r="G13" s="25" t="s">
        <v>9</v>
      </c>
      <c r="H13" s="116">
        <v>1</v>
      </c>
      <c r="I13" s="116"/>
      <c r="J13" s="42">
        <v>2</v>
      </c>
      <c r="K13" s="42"/>
      <c r="L13" s="42"/>
      <c r="M13" s="42"/>
      <c r="N13" s="42"/>
      <c r="O13" s="42">
        <v>1</v>
      </c>
      <c r="P13" s="42"/>
      <c r="Q13" s="42">
        <v>1</v>
      </c>
      <c r="R13" s="42">
        <v>2</v>
      </c>
      <c r="S13" s="42">
        <v>1</v>
      </c>
      <c r="T13" s="42"/>
      <c r="U13" s="42"/>
      <c r="V13" s="42">
        <v>2</v>
      </c>
      <c r="W13" s="21"/>
    </row>
    <row r="14" spans="1:23" ht="15">
      <c r="A14" s="4">
        <v>4</v>
      </c>
      <c r="B14" s="14">
        <v>170101170036</v>
      </c>
      <c r="C14" s="10">
        <v>36</v>
      </c>
      <c r="D14" s="10"/>
      <c r="E14" s="10">
        <v>42</v>
      </c>
      <c r="F14" s="32"/>
      <c r="G14" s="26" t="s">
        <v>45</v>
      </c>
      <c r="H14" s="20">
        <f>AVERAGE(H11:H13)</f>
        <v>1.3333333333333333</v>
      </c>
      <c r="I14" s="20"/>
      <c r="J14" s="20">
        <f aca="true" t="shared" si="0" ref="I14:V14">AVERAGE(J11:J13)</f>
        <v>1.6666666666666667</v>
      </c>
      <c r="K14" s="20">
        <f t="shared" si="0"/>
        <v>1.5</v>
      </c>
      <c r="L14" s="20"/>
      <c r="M14" s="20"/>
      <c r="N14" s="20"/>
      <c r="O14" s="20">
        <f t="shared" si="0"/>
        <v>1</v>
      </c>
      <c r="P14" s="20"/>
      <c r="Q14" s="20">
        <f t="shared" si="0"/>
        <v>1.3333333333333333</v>
      </c>
      <c r="R14" s="20">
        <f t="shared" si="0"/>
        <v>1.3333333333333333</v>
      </c>
      <c r="S14" s="20">
        <f t="shared" si="0"/>
        <v>1</v>
      </c>
      <c r="T14" s="20">
        <f t="shared" si="0"/>
        <v>2</v>
      </c>
      <c r="U14" s="20"/>
      <c r="V14" s="20">
        <f t="shared" si="0"/>
        <v>1.6666666666666667</v>
      </c>
      <c r="W14" s="21"/>
    </row>
    <row r="15" spans="1:23" ht="15">
      <c r="A15" s="4">
        <v>5</v>
      </c>
      <c r="B15" s="14">
        <v>170101170038</v>
      </c>
      <c r="C15" s="10">
        <v>39.5</v>
      </c>
      <c r="D15" s="10"/>
      <c r="E15" s="10">
        <v>41</v>
      </c>
      <c r="F15" s="32"/>
      <c r="G15" s="51" t="s">
        <v>47</v>
      </c>
      <c r="H15" s="69">
        <f>($H7*H14)/100</f>
        <v>1.333333333333333</v>
      </c>
      <c r="I15" s="69"/>
      <c r="J15" s="69">
        <f aca="true" t="shared" si="1" ref="J15:V15">($H7*J14)/100</f>
        <v>1.666666666666667</v>
      </c>
      <c r="K15" s="69">
        <f t="shared" si="1"/>
        <v>1.5</v>
      </c>
      <c r="L15" s="69"/>
      <c r="M15" s="69"/>
      <c r="N15" s="69"/>
      <c r="O15" s="69">
        <f t="shared" si="1"/>
        <v>1</v>
      </c>
      <c r="P15" s="69"/>
      <c r="Q15" s="69">
        <f t="shared" si="1"/>
        <v>1.333333333333333</v>
      </c>
      <c r="R15" s="69">
        <f t="shared" si="1"/>
        <v>1.333333333333333</v>
      </c>
      <c r="S15" s="69">
        <f t="shared" si="1"/>
        <v>1</v>
      </c>
      <c r="T15" s="69">
        <f t="shared" si="1"/>
        <v>2</v>
      </c>
      <c r="U15" s="69"/>
      <c r="V15" s="69">
        <f t="shared" si="1"/>
        <v>1.666666666666667</v>
      </c>
      <c r="W15" s="21"/>
    </row>
    <row r="16" spans="1:23" ht="14.25">
      <c r="A16" s="4">
        <v>6</v>
      </c>
      <c r="B16" s="14">
        <v>170101170041</v>
      </c>
      <c r="C16" s="10">
        <v>39</v>
      </c>
      <c r="D16" s="10"/>
      <c r="E16" s="10">
        <v>44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1"/>
    </row>
    <row r="17" spans="1:23" ht="14.25">
      <c r="A17" s="4">
        <v>7</v>
      </c>
      <c r="B17" s="14">
        <v>170101170054</v>
      </c>
      <c r="C17" s="10">
        <v>37.5</v>
      </c>
      <c r="D17" s="10"/>
      <c r="E17" s="10">
        <v>43</v>
      </c>
      <c r="F17" s="10"/>
      <c r="G17" s="4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"/>
    </row>
    <row r="18" spans="1:23" ht="14.25">
      <c r="A18" s="4">
        <v>8</v>
      </c>
      <c r="B18" s="14">
        <v>170101170064</v>
      </c>
      <c r="C18" s="10">
        <v>34.5</v>
      </c>
      <c r="D18" s="10"/>
      <c r="E18" s="10">
        <v>39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14.25">
      <c r="A19" s="4">
        <v>9</v>
      </c>
      <c r="B19" s="14">
        <v>170101170079</v>
      </c>
      <c r="C19" s="10">
        <v>37</v>
      </c>
      <c r="D19" s="10"/>
      <c r="E19" s="10">
        <v>40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6"/>
    </row>
    <row r="20" spans="1:23" ht="14.25">
      <c r="A20" s="4">
        <v>10</v>
      </c>
      <c r="B20" s="14">
        <v>170101170082</v>
      </c>
      <c r="C20" s="10">
        <v>38.5</v>
      </c>
      <c r="D20" s="10"/>
      <c r="E20" s="10">
        <v>41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4">
        <v>170101170083</v>
      </c>
      <c r="C21" s="10">
        <v>32</v>
      </c>
      <c r="D21" s="10"/>
      <c r="E21" s="10">
        <v>30</v>
      </c>
      <c r="F21" s="33"/>
      <c r="G21" s="4"/>
      <c r="H21" s="106"/>
      <c r="I21" s="121"/>
      <c r="J21" s="121"/>
      <c r="K21" s="1"/>
      <c r="L21" s="1"/>
      <c r="M21" s="36"/>
      <c r="N21" s="36"/>
      <c r="O21" s="36"/>
      <c r="P21" s="36"/>
      <c r="Q21" s="36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4">
        <v>170101170084</v>
      </c>
      <c r="C22" s="10">
        <v>43</v>
      </c>
      <c r="D22" s="10"/>
      <c r="E22" s="10">
        <v>44</v>
      </c>
      <c r="F22" s="33"/>
      <c r="G22" s="4"/>
      <c r="H22" s="57"/>
      <c r="I22" s="70"/>
      <c r="J22" s="70"/>
      <c r="K22" s="1"/>
      <c r="L22" s="1"/>
      <c r="M22" s="36"/>
      <c r="N22" s="36"/>
      <c r="O22" s="36"/>
      <c r="P22" s="36"/>
      <c r="Q22" s="36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4">
        <v>170101170089</v>
      </c>
      <c r="C23" s="10">
        <v>37</v>
      </c>
      <c r="D23" s="10"/>
      <c r="E23" s="10">
        <v>44</v>
      </c>
      <c r="F23" s="33"/>
      <c r="G23" s="4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</row>
    <row r="24" spans="1:23" ht="14.25">
      <c r="A24" s="4">
        <v>14</v>
      </c>
      <c r="B24" s="14">
        <v>170101170098</v>
      </c>
      <c r="C24" s="10">
        <v>36</v>
      </c>
      <c r="D24" s="10"/>
      <c r="E24" s="10">
        <v>40</v>
      </c>
      <c r="F24" s="33"/>
      <c r="G24" s="4"/>
      <c r="H24" s="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</row>
    <row r="25" spans="1:23" ht="15">
      <c r="A25" s="4">
        <v>15</v>
      </c>
      <c r="B25" s="14">
        <v>170101170104</v>
      </c>
      <c r="C25" s="15">
        <v>36</v>
      </c>
      <c r="D25" s="15"/>
      <c r="E25" s="15">
        <v>41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zoomScale="69" zoomScaleNormal="69" zoomScalePageLayoutView="0" workbookViewId="0" topLeftCell="F4">
      <selection activeCell="H15" sqref="H15:V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16384" width="5.8515625" style="1" customWidth="1"/>
  </cols>
  <sheetData>
    <row r="1" spans="1:13" ht="20.25" customHeight="1">
      <c r="A1" s="124" t="s">
        <v>28</v>
      </c>
      <c r="B1" s="125"/>
      <c r="C1" s="125"/>
      <c r="D1" s="125"/>
      <c r="E1" s="126"/>
      <c r="F1" s="28"/>
      <c r="G1" s="120"/>
      <c r="H1" s="120"/>
      <c r="I1" s="120"/>
      <c r="J1" s="120"/>
      <c r="K1" s="120"/>
      <c r="L1" s="120"/>
      <c r="M1" s="120"/>
    </row>
    <row r="2" spans="1:9" ht="19.5" customHeight="1">
      <c r="A2" s="122" t="s">
        <v>0</v>
      </c>
      <c r="B2" s="122"/>
      <c r="C2" s="122"/>
      <c r="D2" s="122"/>
      <c r="E2" s="122"/>
      <c r="F2" s="29"/>
      <c r="G2" s="41" t="s">
        <v>38</v>
      </c>
      <c r="H2" s="42"/>
      <c r="I2" s="38"/>
    </row>
    <row r="3" spans="1:23" ht="43.5" customHeight="1">
      <c r="A3" s="123" t="s">
        <v>95</v>
      </c>
      <c r="B3" s="122"/>
      <c r="C3" s="122"/>
      <c r="D3" s="122"/>
      <c r="E3" s="122"/>
      <c r="F3" s="29"/>
      <c r="G3" s="41" t="s">
        <v>40</v>
      </c>
      <c r="H3" s="42"/>
      <c r="I3" s="53" t="s">
        <v>48</v>
      </c>
      <c r="K3" s="45" t="s">
        <v>43</v>
      </c>
      <c r="L3" s="45" t="s">
        <v>50</v>
      </c>
      <c r="N3" s="45" t="s">
        <v>44</v>
      </c>
      <c r="O3" s="119" t="s">
        <v>27</v>
      </c>
      <c r="P3" s="119"/>
      <c r="Q3" s="119"/>
      <c r="R3" s="119"/>
      <c r="S3" s="119"/>
      <c r="T3" s="119"/>
      <c r="U3" s="119"/>
      <c r="V3" s="119"/>
      <c r="W3" s="119"/>
    </row>
    <row r="4" spans="1:23" ht="32.25" customHeight="1">
      <c r="A4" s="123" t="s">
        <v>96</v>
      </c>
      <c r="B4" s="122"/>
      <c r="C4" s="122"/>
      <c r="D4" s="122"/>
      <c r="E4" s="122"/>
      <c r="F4" s="29"/>
      <c r="G4" s="41" t="s">
        <v>39</v>
      </c>
      <c r="H4" s="42"/>
      <c r="I4" s="38"/>
      <c r="K4" s="46" t="s">
        <v>34</v>
      </c>
      <c r="L4" s="46">
        <v>3</v>
      </c>
      <c r="N4" s="65">
        <v>3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3" ht="20.25" customHeight="1">
      <c r="A5" s="124" t="s">
        <v>97</v>
      </c>
      <c r="B5" s="125"/>
      <c r="C5" s="125"/>
      <c r="D5" s="125"/>
      <c r="E5" s="126"/>
      <c r="F5" s="29"/>
      <c r="G5" s="41" t="s">
        <v>32</v>
      </c>
      <c r="H5" s="63">
        <f>21/72*100</f>
        <v>29.166666666666668</v>
      </c>
      <c r="I5" s="38"/>
      <c r="K5" s="47" t="s">
        <v>35</v>
      </c>
      <c r="L5" s="47">
        <v>2</v>
      </c>
      <c r="N5" s="66">
        <v>2</v>
      </c>
      <c r="O5" s="119"/>
      <c r="P5" s="119"/>
      <c r="Q5" s="119"/>
      <c r="R5" s="119"/>
      <c r="S5" s="119"/>
      <c r="T5" s="119"/>
      <c r="U5" s="119"/>
      <c r="V5" s="119"/>
      <c r="W5" s="119"/>
    </row>
    <row r="6" spans="2:23" ht="48.75" customHeight="1">
      <c r="B6" s="24" t="s">
        <v>1</v>
      </c>
      <c r="C6" s="6" t="s">
        <v>51</v>
      </c>
      <c r="D6" s="6" t="s">
        <v>42</v>
      </c>
      <c r="E6" s="6" t="s">
        <v>33</v>
      </c>
      <c r="F6" s="6" t="s">
        <v>42</v>
      </c>
      <c r="G6" s="41" t="s">
        <v>33</v>
      </c>
      <c r="H6" s="64">
        <f>65/72*100</f>
        <v>90.27777777777779</v>
      </c>
      <c r="I6" s="38"/>
      <c r="K6" s="48" t="s">
        <v>36</v>
      </c>
      <c r="L6" s="48">
        <v>1</v>
      </c>
      <c r="N6" s="67">
        <v>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0" t="s">
        <v>46</v>
      </c>
      <c r="H7" s="52">
        <f>AVERAGE(H5:H6)</f>
        <v>59.72222222222223</v>
      </c>
      <c r="I7" s="44">
        <v>0.6</v>
      </c>
      <c r="K7" s="49" t="s">
        <v>37</v>
      </c>
      <c r="L7" s="49">
        <v>0</v>
      </c>
      <c r="N7" s="68"/>
      <c r="O7" s="119"/>
      <c r="P7" s="119"/>
      <c r="Q7" s="119"/>
      <c r="R7" s="119"/>
      <c r="S7" s="119"/>
      <c r="T7" s="119"/>
      <c r="U7" s="119"/>
      <c r="V7" s="119"/>
      <c r="W7" s="119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72" t="s">
        <v>41</v>
      </c>
      <c r="H8" s="73" t="s">
        <v>49</v>
      </c>
      <c r="I8" s="38"/>
    </row>
    <row r="9" spans="2:23" ht="24.75" customHeight="1">
      <c r="B9" s="5" t="s">
        <v>5</v>
      </c>
      <c r="C9" s="17" t="s">
        <v>31</v>
      </c>
      <c r="D9" s="17"/>
      <c r="E9" s="17" t="s">
        <v>31</v>
      </c>
      <c r="F9" s="30"/>
      <c r="H9" s="36"/>
      <c r="I9" s="36"/>
      <c r="W9" s="21"/>
    </row>
    <row r="10" spans="1:23" s="2" customFormat="1" ht="24.75" customHeight="1">
      <c r="A10" s="8"/>
      <c r="B10" s="5" t="s">
        <v>8</v>
      </c>
      <c r="C10" s="7">
        <v>50</v>
      </c>
      <c r="D10" s="2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>
      <c r="A11" s="4">
        <v>1</v>
      </c>
      <c r="B11" s="14">
        <v>170101170007</v>
      </c>
      <c r="C11" s="10">
        <v>14</v>
      </c>
      <c r="D11" s="10">
        <f>COUNTIF(C11:C82,"&gt;="&amp;D10)</f>
        <v>21</v>
      </c>
      <c r="E11" s="10">
        <v>29</v>
      </c>
      <c r="F11" s="31">
        <f>COUNTIF(E11:E82,"&gt;="&amp;F10)</f>
        <v>65</v>
      </c>
      <c r="G11" s="25" t="s">
        <v>6</v>
      </c>
      <c r="H11" s="89">
        <v>3</v>
      </c>
      <c r="I11" s="89"/>
      <c r="J11" s="89"/>
      <c r="K11" s="89">
        <v>1</v>
      </c>
      <c r="L11" s="89"/>
      <c r="M11" s="89">
        <v>2</v>
      </c>
      <c r="N11" s="89"/>
      <c r="O11" s="89">
        <v>1</v>
      </c>
      <c r="P11" s="89"/>
      <c r="Q11" s="89">
        <v>1</v>
      </c>
      <c r="R11" s="89"/>
      <c r="S11" s="89"/>
      <c r="T11" s="89"/>
      <c r="U11" s="89">
        <v>1</v>
      </c>
      <c r="V11" s="89">
        <v>3</v>
      </c>
      <c r="W11" s="21"/>
    </row>
    <row r="12" spans="1:23" ht="24.75" customHeight="1">
      <c r="A12" s="4">
        <v>2</v>
      </c>
      <c r="B12" s="14">
        <v>170101170011</v>
      </c>
      <c r="C12" s="10">
        <v>10</v>
      </c>
      <c r="D12" s="63">
        <f>(21/72)*100</f>
        <v>29.166666666666668</v>
      </c>
      <c r="E12" s="10">
        <v>11</v>
      </c>
      <c r="F12" s="64">
        <f>(65/72)*100</f>
        <v>90.27777777777779</v>
      </c>
      <c r="G12" s="25" t="s">
        <v>7</v>
      </c>
      <c r="H12" s="89">
        <v>3</v>
      </c>
      <c r="I12" s="89"/>
      <c r="J12" s="89"/>
      <c r="K12" s="89"/>
      <c r="L12" s="89"/>
      <c r="M12" s="89">
        <v>2</v>
      </c>
      <c r="N12" s="89"/>
      <c r="O12" s="89"/>
      <c r="P12" s="89"/>
      <c r="Q12" s="89"/>
      <c r="R12" s="89"/>
      <c r="S12" s="89"/>
      <c r="T12" s="89">
        <v>1</v>
      </c>
      <c r="U12" s="89">
        <v>1</v>
      </c>
      <c r="V12" s="89">
        <v>2</v>
      </c>
      <c r="W12" s="21"/>
    </row>
    <row r="13" spans="1:23" ht="24.75" customHeight="1">
      <c r="A13" s="4">
        <v>3</v>
      </c>
      <c r="B13" s="14">
        <v>170101170013</v>
      </c>
      <c r="C13" s="10">
        <v>25</v>
      </c>
      <c r="D13" s="10"/>
      <c r="E13" s="10">
        <v>35</v>
      </c>
      <c r="F13" s="32"/>
      <c r="G13" s="25" t="s">
        <v>9</v>
      </c>
      <c r="H13" s="89">
        <v>3</v>
      </c>
      <c r="I13" s="89"/>
      <c r="J13" s="89"/>
      <c r="K13" s="89">
        <v>1</v>
      </c>
      <c r="L13" s="89"/>
      <c r="M13" s="89">
        <v>1</v>
      </c>
      <c r="N13" s="89"/>
      <c r="O13" s="89"/>
      <c r="P13" s="89"/>
      <c r="Q13" s="89">
        <v>1</v>
      </c>
      <c r="R13" s="89"/>
      <c r="S13" s="89"/>
      <c r="T13" s="89">
        <v>1</v>
      </c>
      <c r="U13" s="89"/>
      <c r="V13" s="89">
        <v>3</v>
      </c>
      <c r="W13" s="21"/>
    </row>
    <row r="14" spans="1:23" ht="35.25" customHeight="1">
      <c r="A14" s="4">
        <v>4</v>
      </c>
      <c r="B14" s="14">
        <v>170101170014</v>
      </c>
      <c r="C14" s="10">
        <v>30</v>
      </c>
      <c r="D14" s="10"/>
      <c r="E14" s="10">
        <v>42</v>
      </c>
      <c r="F14" s="32"/>
      <c r="G14" s="26" t="s">
        <v>45</v>
      </c>
      <c r="H14" s="20">
        <f>AVERAGE(H11:H13)</f>
        <v>3</v>
      </c>
      <c r="I14" s="20"/>
      <c r="J14" s="20"/>
      <c r="K14" s="20">
        <f aca="true" t="shared" si="0" ref="K14:V14">AVERAGE(K11:K13)</f>
        <v>1</v>
      </c>
      <c r="L14" s="20"/>
      <c r="M14" s="20">
        <f t="shared" si="0"/>
        <v>1.6666666666666667</v>
      </c>
      <c r="N14" s="20"/>
      <c r="O14" s="20">
        <f t="shared" si="0"/>
        <v>1</v>
      </c>
      <c r="P14" s="20"/>
      <c r="Q14" s="20">
        <f t="shared" si="0"/>
        <v>1</v>
      </c>
      <c r="R14" s="20"/>
      <c r="S14" s="20"/>
      <c r="T14" s="20">
        <f t="shared" si="0"/>
        <v>1</v>
      </c>
      <c r="U14" s="20">
        <f t="shared" si="0"/>
        <v>1</v>
      </c>
      <c r="V14" s="20">
        <f t="shared" si="0"/>
        <v>2.6666666666666665</v>
      </c>
      <c r="W14" s="21"/>
    </row>
    <row r="15" spans="1:23" ht="37.5" customHeight="1">
      <c r="A15" s="4">
        <v>5</v>
      </c>
      <c r="B15" s="14">
        <v>170101170015</v>
      </c>
      <c r="C15" s="10">
        <v>33</v>
      </c>
      <c r="D15" s="10"/>
      <c r="E15" s="10">
        <v>42</v>
      </c>
      <c r="F15" s="32"/>
      <c r="G15" s="51" t="s">
        <v>47</v>
      </c>
      <c r="H15" s="69">
        <f>(59.72*H14)/100</f>
        <v>1.7915999999999999</v>
      </c>
      <c r="I15" s="69"/>
      <c r="J15" s="69"/>
      <c r="K15" s="69">
        <f aca="true" t="shared" si="1" ref="K15:V15">(59.72*K14)/100</f>
        <v>0.5972</v>
      </c>
      <c r="L15" s="69"/>
      <c r="M15" s="69">
        <f t="shared" si="1"/>
        <v>0.9953333333333333</v>
      </c>
      <c r="N15" s="69"/>
      <c r="O15" s="69">
        <f t="shared" si="1"/>
        <v>0.5972</v>
      </c>
      <c r="P15" s="69"/>
      <c r="Q15" s="69">
        <f t="shared" si="1"/>
        <v>0.5972</v>
      </c>
      <c r="R15" s="69"/>
      <c r="S15" s="69"/>
      <c r="T15" s="69">
        <f t="shared" si="1"/>
        <v>0.5972</v>
      </c>
      <c r="U15" s="69">
        <f t="shared" si="1"/>
        <v>0.5972</v>
      </c>
      <c r="V15" s="69">
        <f t="shared" si="1"/>
        <v>1.5925333333333334</v>
      </c>
      <c r="W15" s="21"/>
    </row>
    <row r="16" spans="1:22" ht="24.75" customHeight="1">
      <c r="A16" s="4">
        <v>6</v>
      </c>
      <c r="B16" s="14">
        <v>170101170016</v>
      </c>
      <c r="C16" s="10">
        <v>27</v>
      </c>
      <c r="D16" s="10"/>
      <c r="E16" s="10">
        <v>39</v>
      </c>
      <c r="F16" s="32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40.5" customHeight="1">
      <c r="A17" s="4">
        <v>7</v>
      </c>
      <c r="B17" s="14">
        <v>170101170019</v>
      </c>
      <c r="C17" s="10">
        <v>29</v>
      </c>
      <c r="D17" s="10"/>
      <c r="E17" s="10">
        <v>44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10">
        <v>31</v>
      </c>
      <c r="D18" s="10"/>
      <c r="E18" s="10">
        <v>46</v>
      </c>
      <c r="F18" s="33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10">
        <v>10</v>
      </c>
      <c r="D19" s="10"/>
      <c r="E19" s="10">
        <v>26</v>
      </c>
      <c r="F19" s="33"/>
      <c r="G19" s="8"/>
      <c r="H19" s="21"/>
      <c r="I19" s="21"/>
      <c r="J19" s="21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10">
        <v>31</v>
      </c>
      <c r="D20" s="10"/>
      <c r="E20" s="10">
        <v>43</v>
      </c>
      <c r="F20" s="33"/>
      <c r="G20" s="8"/>
      <c r="H20" s="2"/>
      <c r="I20" s="62"/>
      <c r="J20" s="55"/>
      <c r="K20" s="55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10">
        <v>20</v>
      </c>
      <c r="D21" s="10"/>
      <c r="E21" s="10">
        <v>33</v>
      </c>
      <c r="F21" s="33"/>
      <c r="H21" s="71"/>
      <c r="I21" s="121"/>
      <c r="J21" s="121"/>
      <c r="M21" s="36"/>
      <c r="N21" s="36"/>
      <c r="O21" s="36"/>
      <c r="P21" s="36"/>
      <c r="Q21" s="36"/>
    </row>
    <row r="22" spans="1:17" ht="24.75" customHeight="1">
      <c r="A22" s="4">
        <v>12</v>
      </c>
      <c r="B22" s="14">
        <v>170101170025</v>
      </c>
      <c r="C22" s="10">
        <v>35</v>
      </c>
      <c r="D22" s="10"/>
      <c r="E22" s="10">
        <v>47</v>
      </c>
      <c r="F22" s="33"/>
      <c r="H22" s="57"/>
      <c r="I22" s="70"/>
      <c r="J22" s="70"/>
      <c r="M22" s="36"/>
      <c r="N22" s="36"/>
      <c r="O22" s="36"/>
      <c r="P22" s="36"/>
      <c r="Q22" s="36"/>
    </row>
    <row r="23" spans="1:24" ht="24.75" customHeight="1">
      <c r="A23" s="4">
        <v>13</v>
      </c>
      <c r="B23" s="14">
        <v>170101170027</v>
      </c>
      <c r="C23" s="10">
        <v>19</v>
      </c>
      <c r="D23" s="10"/>
      <c r="E23" s="10">
        <v>32</v>
      </c>
      <c r="F23" s="33"/>
      <c r="H23" s="54"/>
      <c r="I23" s="21"/>
      <c r="J23" s="21"/>
      <c r="K23" s="21"/>
      <c r="L23" s="21"/>
      <c r="M23" s="21"/>
      <c r="N23" s="55"/>
      <c r="O23" s="55"/>
      <c r="P23" s="55"/>
      <c r="Q23" s="55"/>
      <c r="R23" s="55"/>
      <c r="S23" s="21"/>
      <c r="T23" s="21"/>
      <c r="U23" s="21"/>
      <c r="V23" s="21"/>
      <c r="W23" s="21"/>
      <c r="X23" s="21"/>
    </row>
    <row r="24" spans="1:24" ht="24.75" customHeight="1">
      <c r="A24" s="4">
        <v>14</v>
      </c>
      <c r="B24" s="14">
        <v>170101170029</v>
      </c>
      <c r="C24" s="10">
        <v>19</v>
      </c>
      <c r="D24" s="10"/>
      <c r="E24" s="10">
        <v>32</v>
      </c>
      <c r="F24" s="33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21"/>
      <c r="X24" s="21"/>
    </row>
    <row r="25" spans="1:24" ht="24.75" customHeight="1">
      <c r="A25" s="4">
        <v>15</v>
      </c>
      <c r="B25" s="14">
        <v>170101170030</v>
      </c>
      <c r="C25" s="15">
        <v>18</v>
      </c>
      <c r="D25" s="15"/>
      <c r="E25" s="15">
        <v>32</v>
      </c>
      <c r="F25" s="34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21"/>
      <c r="X25" s="21"/>
    </row>
    <row r="26" spans="1:24" ht="24.75" customHeight="1">
      <c r="A26" s="4">
        <v>16</v>
      </c>
      <c r="B26" s="14">
        <v>170101170031</v>
      </c>
      <c r="C26" s="10">
        <v>27</v>
      </c>
      <c r="D26" s="10"/>
      <c r="E26" s="10">
        <v>38</v>
      </c>
      <c r="F26" s="33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21"/>
      <c r="X26" s="21"/>
    </row>
    <row r="27" spans="1:24" ht="24.75" customHeight="1">
      <c r="A27" s="4">
        <v>17</v>
      </c>
      <c r="B27" s="14">
        <v>170101170033</v>
      </c>
      <c r="C27" s="10">
        <v>32</v>
      </c>
      <c r="D27" s="10"/>
      <c r="E27" s="10">
        <v>44</v>
      </c>
      <c r="F27" s="33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21"/>
      <c r="X27" s="21"/>
    </row>
    <row r="28" spans="1:24" ht="24.75" customHeight="1">
      <c r="A28" s="4">
        <v>18</v>
      </c>
      <c r="B28" s="14">
        <v>170101170034</v>
      </c>
      <c r="C28" s="10">
        <v>17</v>
      </c>
      <c r="D28" s="10"/>
      <c r="E28" s="10">
        <v>30</v>
      </c>
      <c r="F28" s="33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21"/>
      <c r="X28" s="21"/>
    </row>
    <row r="29" spans="1:24" ht="24.75" customHeight="1">
      <c r="A29" s="4">
        <v>19</v>
      </c>
      <c r="B29" s="14">
        <v>170101170035</v>
      </c>
      <c r="C29" s="10">
        <v>22</v>
      </c>
      <c r="D29" s="10"/>
      <c r="E29" s="10">
        <v>35</v>
      </c>
      <c r="F29" s="33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21"/>
      <c r="X29" s="21"/>
    </row>
    <row r="30" spans="1:24" ht="24.75" customHeight="1">
      <c r="A30" s="4">
        <v>20</v>
      </c>
      <c r="B30" s="14">
        <v>170101170036</v>
      </c>
      <c r="C30" s="10">
        <v>26</v>
      </c>
      <c r="D30" s="10"/>
      <c r="E30" s="10">
        <v>37</v>
      </c>
      <c r="F30" s="33"/>
      <c r="G30" s="5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21"/>
      <c r="X30" s="21"/>
    </row>
    <row r="31" spans="1:24" ht="24.75" customHeight="1">
      <c r="A31" s="4">
        <v>21</v>
      </c>
      <c r="B31" s="14">
        <v>170101170037</v>
      </c>
      <c r="C31" s="10">
        <v>25</v>
      </c>
      <c r="D31" s="10"/>
      <c r="E31" s="10">
        <v>37</v>
      </c>
      <c r="F31" s="33"/>
      <c r="G31" s="56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21"/>
      <c r="X31" s="21"/>
    </row>
    <row r="32" spans="1:24" ht="24.75" customHeight="1">
      <c r="A32" s="4">
        <v>22</v>
      </c>
      <c r="B32" s="14">
        <v>170101170038</v>
      </c>
      <c r="C32" s="10">
        <v>27</v>
      </c>
      <c r="D32" s="10"/>
      <c r="E32" s="10">
        <v>38</v>
      </c>
      <c r="F32" s="33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21"/>
      <c r="X32" s="21"/>
    </row>
    <row r="33" spans="1:24" ht="24.75" customHeight="1">
      <c r="A33" s="4">
        <v>23</v>
      </c>
      <c r="B33" s="14">
        <v>170101170040</v>
      </c>
      <c r="C33" s="10">
        <v>30</v>
      </c>
      <c r="D33" s="10"/>
      <c r="E33" s="10">
        <v>41</v>
      </c>
      <c r="F33" s="33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21"/>
      <c r="X33" s="21"/>
    </row>
    <row r="34" spans="1:24" ht="24.75" customHeight="1">
      <c r="A34" s="4">
        <v>24</v>
      </c>
      <c r="B34" s="14">
        <v>170101170041</v>
      </c>
      <c r="C34" s="10">
        <v>31</v>
      </c>
      <c r="D34" s="10"/>
      <c r="E34" s="10">
        <v>42</v>
      </c>
      <c r="F34" s="33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21"/>
    </row>
    <row r="35" spans="1:24" ht="24.75" customHeight="1">
      <c r="A35" s="4">
        <v>25</v>
      </c>
      <c r="B35" s="14">
        <v>170101170042</v>
      </c>
      <c r="C35" s="10">
        <v>12</v>
      </c>
      <c r="D35" s="10"/>
      <c r="E35" s="10">
        <v>11</v>
      </c>
      <c r="F35" s="33"/>
      <c r="G35" s="58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21"/>
      <c r="X35" s="21"/>
    </row>
    <row r="36" spans="1:24" ht="24.75" customHeight="1">
      <c r="A36" s="4">
        <v>26</v>
      </c>
      <c r="B36" s="14">
        <v>170101170046</v>
      </c>
      <c r="C36" s="10">
        <v>21</v>
      </c>
      <c r="D36" s="10"/>
      <c r="E36" s="10">
        <v>35</v>
      </c>
      <c r="F36" s="33"/>
      <c r="G36" s="5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4">
        <v>27</v>
      </c>
      <c r="B37" s="14">
        <v>170101170047</v>
      </c>
      <c r="C37" s="10">
        <v>20</v>
      </c>
      <c r="D37" s="10"/>
      <c r="E37" s="10">
        <v>34</v>
      </c>
      <c r="F37" s="33"/>
      <c r="G37" s="5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4.75" customHeight="1">
      <c r="A38" s="4">
        <v>28</v>
      </c>
      <c r="B38" s="14">
        <v>170101170048</v>
      </c>
      <c r="C38" s="10">
        <v>24</v>
      </c>
      <c r="D38" s="10"/>
      <c r="E38" s="10">
        <v>36</v>
      </c>
      <c r="F38" s="33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1"/>
      <c r="X38" s="21"/>
    </row>
    <row r="39" spans="1:24" ht="24.75" customHeight="1">
      <c r="A39" s="4">
        <v>29</v>
      </c>
      <c r="B39" s="14">
        <v>170101170049</v>
      </c>
      <c r="C39" s="10">
        <v>20</v>
      </c>
      <c r="D39" s="10"/>
      <c r="E39" s="10">
        <v>34</v>
      </c>
      <c r="F39" s="33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1"/>
      <c r="X39" s="21"/>
    </row>
    <row r="40" spans="1:24" ht="24.75" customHeight="1">
      <c r="A40" s="4">
        <v>30</v>
      </c>
      <c r="B40" s="14">
        <v>170101170050</v>
      </c>
      <c r="C40" s="10">
        <v>19</v>
      </c>
      <c r="D40" s="10"/>
      <c r="E40" s="10">
        <v>32</v>
      </c>
      <c r="F40" s="33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21"/>
      <c r="X40" s="21"/>
    </row>
    <row r="41" spans="1:24" ht="24.75" customHeight="1">
      <c r="A41" s="4">
        <v>31</v>
      </c>
      <c r="B41" s="14">
        <v>170101170051</v>
      </c>
      <c r="C41" s="10">
        <v>17</v>
      </c>
      <c r="D41" s="10"/>
      <c r="E41" s="10">
        <v>33</v>
      </c>
      <c r="F41" s="33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21"/>
      <c r="X41" s="21"/>
    </row>
    <row r="42" spans="1:24" ht="24.75" customHeight="1">
      <c r="A42" s="4">
        <v>32</v>
      </c>
      <c r="B42" s="14">
        <v>170101170054</v>
      </c>
      <c r="C42" s="10">
        <v>15</v>
      </c>
      <c r="D42" s="10"/>
      <c r="E42" s="10">
        <v>0</v>
      </c>
      <c r="F42" s="33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21"/>
      <c r="X42" s="21"/>
    </row>
    <row r="43" spans="1:24" ht="24.75" customHeight="1">
      <c r="A43" s="4">
        <v>33</v>
      </c>
      <c r="B43" s="14">
        <v>170101170055</v>
      </c>
      <c r="C43" s="10">
        <v>24</v>
      </c>
      <c r="D43" s="10"/>
      <c r="E43" s="10">
        <v>36</v>
      </c>
      <c r="F43" s="33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21"/>
      <c r="X43" s="21"/>
    </row>
    <row r="44" spans="1:24" ht="24.75" customHeight="1">
      <c r="A44" s="4">
        <v>34</v>
      </c>
      <c r="B44" s="14">
        <v>170101170056</v>
      </c>
      <c r="C44" s="10">
        <v>25</v>
      </c>
      <c r="D44" s="10"/>
      <c r="E44" s="10">
        <v>39</v>
      </c>
      <c r="F44" s="33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21"/>
      <c r="X44" s="21"/>
    </row>
    <row r="45" spans="1:24" ht="24.75" customHeight="1">
      <c r="A45" s="4">
        <v>35</v>
      </c>
      <c r="B45" s="14">
        <v>170101170057</v>
      </c>
      <c r="C45" s="10">
        <v>28</v>
      </c>
      <c r="D45" s="10"/>
      <c r="E45" s="10">
        <v>40</v>
      </c>
      <c r="F45" s="33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21"/>
      <c r="X45" s="21"/>
    </row>
    <row r="46" spans="1:24" ht="24.75" customHeight="1">
      <c r="A46" s="4">
        <v>36</v>
      </c>
      <c r="B46" s="14">
        <v>170101170058</v>
      </c>
      <c r="C46" s="10">
        <v>25</v>
      </c>
      <c r="D46" s="10"/>
      <c r="E46" s="10">
        <v>39</v>
      </c>
      <c r="F46" s="33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1"/>
      <c r="X46" s="21"/>
    </row>
    <row r="47" spans="1:24" ht="24.75" customHeight="1">
      <c r="A47" s="4">
        <v>37</v>
      </c>
      <c r="B47" s="14">
        <v>170101170060</v>
      </c>
      <c r="C47" s="10">
        <v>18</v>
      </c>
      <c r="D47" s="10"/>
      <c r="E47" s="10">
        <v>30</v>
      </c>
      <c r="F47" s="33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1"/>
      <c r="X47" s="21"/>
    </row>
    <row r="48" spans="1:24" ht="24.75" customHeight="1">
      <c r="A48" s="4">
        <v>38</v>
      </c>
      <c r="B48" s="14">
        <v>170101170061</v>
      </c>
      <c r="C48" s="10">
        <v>10</v>
      </c>
      <c r="D48" s="10"/>
      <c r="E48" s="10">
        <v>26</v>
      </c>
      <c r="F48" s="33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21"/>
      <c r="X48" s="21"/>
    </row>
    <row r="49" spans="1:24" ht="24.75" customHeight="1">
      <c r="A49" s="4">
        <v>39</v>
      </c>
      <c r="B49" s="14">
        <v>170101170063</v>
      </c>
      <c r="C49" s="10">
        <v>33</v>
      </c>
      <c r="D49" s="10"/>
      <c r="E49" s="10">
        <v>45</v>
      </c>
      <c r="F49" s="33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21"/>
      <c r="X49" s="21"/>
    </row>
    <row r="50" spans="1:24" ht="24.75" customHeight="1">
      <c r="A50" s="4">
        <v>40</v>
      </c>
      <c r="B50" s="14">
        <v>170101170064</v>
      </c>
      <c r="C50" s="10">
        <v>28</v>
      </c>
      <c r="D50" s="10"/>
      <c r="E50" s="10">
        <v>40</v>
      </c>
      <c r="F50" s="33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4">
        <v>41</v>
      </c>
      <c r="B51" s="14">
        <v>170101170066</v>
      </c>
      <c r="C51" s="10">
        <v>17</v>
      </c>
      <c r="D51" s="10"/>
      <c r="E51" s="10">
        <v>33</v>
      </c>
      <c r="F51" s="33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24.75" customHeight="1">
      <c r="A52" s="4">
        <v>42</v>
      </c>
      <c r="B52" s="14">
        <v>170101170067</v>
      </c>
      <c r="C52" s="15">
        <v>33</v>
      </c>
      <c r="D52" s="15"/>
      <c r="E52" s="15">
        <v>45</v>
      </c>
      <c r="F52" s="34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21"/>
      <c r="X52" s="21"/>
    </row>
    <row r="53" spans="1:24" ht="24.75" customHeight="1">
      <c r="A53" s="4">
        <v>43</v>
      </c>
      <c r="B53" s="14">
        <v>170101170068</v>
      </c>
      <c r="C53" s="15">
        <v>20</v>
      </c>
      <c r="D53" s="15"/>
      <c r="E53" s="15">
        <v>34</v>
      </c>
      <c r="F53" s="34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21"/>
      <c r="X53" s="21"/>
    </row>
    <row r="54" spans="1:24" ht="24.75" customHeight="1">
      <c r="A54" s="4">
        <v>44</v>
      </c>
      <c r="B54" s="14">
        <v>170101170069</v>
      </c>
      <c r="C54" s="10">
        <v>27</v>
      </c>
      <c r="D54" s="10"/>
      <c r="E54" s="10">
        <v>39</v>
      </c>
      <c r="F54" s="3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21"/>
      <c r="X54" s="21"/>
    </row>
    <row r="55" spans="1:24" ht="24.75" customHeight="1">
      <c r="A55" s="4">
        <v>45</v>
      </c>
      <c r="B55" s="14">
        <v>170101170071</v>
      </c>
      <c r="C55" s="10">
        <v>34</v>
      </c>
      <c r="D55" s="10"/>
      <c r="E55" s="10">
        <v>45</v>
      </c>
      <c r="F55" s="3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21"/>
      <c r="X55" s="21"/>
    </row>
    <row r="56" spans="1:24" ht="24.75" customHeight="1">
      <c r="A56" s="4">
        <v>46</v>
      </c>
      <c r="B56" s="14">
        <v>170101170072</v>
      </c>
      <c r="C56" s="10">
        <v>15</v>
      </c>
      <c r="D56" s="10"/>
      <c r="E56" s="10">
        <v>31</v>
      </c>
      <c r="F56" s="3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21"/>
      <c r="X56" s="21"/>
    </row>
    <row r="57" spans="1:24" ht="24.75" customHeight="1">
      <c r="A57" s="4">
        <v>47</v>
      </c>
      <c r="B57" s="14">
        <v>170101170073</v>
      </c>
      <c r="C57" s="10">
        <v>32</v>
      </c>
      <c r="D57" s="10"/>
      <c r="E57" s="10">
        <v>43</v>
      </c>
      <c r="F57" s="3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21"/>
      <c r="X57" s="21"/>
    </row>
    <row r="58" spans="1:24" ht="24.75" customHeight="1">
      <c r="A58" s="4">
        <v>48</v>
      </c>
      <c r="B58" s="14">
        <v>170101170074</v>
      </c>
      <c r="C58" s="10">
        <v>20</v>
      </c>
      <c r="D58" s="10"/>
      <c r="E58" s="10">
        <v>36</v>
      </c>
      <c r="F58" s="3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21"/>
      <c r="X58" s="21"/>
    </row>
    <row r="59" spans="1:24" ht="24.75" customHeight="1">
      <c r="A59" s="4">
        <v>49</v>
      </c>
      <c r="B59" s="14">
        <v>170101170076</v>
      </c>
      <c r="C59" s="10">
        <v>34</v>
      </c>
      <c r="D59" s="10"/>
      <c r="E59" s="10">
        <v>46</v>
      </c>
      <c r="F59" s="3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21"/>
      <c r="X59" s="21"/>
    </row>
    <row r="60" spans="1:24" ht="24.75" customHeight="1">
      <c r="A60" s="4">
        <v>50</v>
      </c>
      <c r="B60" s="14">
        <v>170101170077</v>
      </c>
      <c r="C60" s="10">
        <v>11</v>
      </c>
      <c r="D60" s="10"/>
      <c r="E60" s="10">
        <v>12</v>
      </c>
      <c r="F60" s="33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21"/>
      <c r="X60" s="21"/>
    </row>
    <row r="61" spans="1:24" ht="24.75" customHeight="1">
      <c r="A61" s="4">
        <v>51</v>
      </c>
      <c r="B61" s="14">
        <v>170101170080</v>
      </c>
      <c r="C61" s="10">
        <v>25</v>
      </c>
      <c r="D61" s="10"/>
      <c r="E61" s="10">
        <v>39</v>
      </c>
      <c r="F61" s="33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21"/>
      <c r="X61" s="21"/>
    </row>
    <row r="62" spans="1:24" ht="24.75" customHeight="1">
      <c r="A62" s="4">
        <v>52</v>
      </c>
      <c r="B62" s="14">
        <v>170101170081</v>
      </c>
      <c r="C62" s="10">
        <v>20</v>
      </c>
      <c r="D62" s="10"/>
      <c r="E62" s="10">
        <v>38</v>
      </c>
      <c r="F62" s="33"/>
      <c r="G62" s="56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21"/>
      <c r="X62" s="21"/>
    </row>
    <row r="63" spans="1:24" ht="24.75" customHeight="1">
      <c r="A63" s="4">
        <v>53</v>
      </c>
      <c r="B63" s="14">
        <v>170101170082</v>
      </c>
      <c r="C63" s="10">
        <v>23</v>
      </c>
      <c r="D63" s="10"/>
      <c r="E63" s="10">
        <v>37</v>
      </c>
      <c r="F63" s="33"/>
      <c r="G63" s="5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4">
        <v>54</v>
      </c>
      <c r="B64" s="14">
        <v>170101170083</v>
      </c>
      <c r="C64" s="10">
        <v>21</v>
      </c>
      <c r="D64" s="10"/>
      <c r="E64" s="10">
        <v>37</v>
      </c>
      <c r="F64" s="33"/>
      <c r="G64" s="5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4">
        <v>55</v>
      </c>
      <c r="B65" s="14">
        <v>170101170084</v>
      </c>
      <c r="C65" s="10">
        <v>37</v>
      </c>
      <c r="D65" s="10"/>
      <c r="E65" s="10">
        <v>49</v>
      </c>
      <c r="F65" s="33"/>
      <c r="G65" s="5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4">
        <v>56</v>
      </c>
      <c r="B66" s="14">
        <v>170101170085</v>
      </c>
      <c r="C66" s="10">
        <v>20</v>
      </c>
      <c r="D66" s="10"/>
      <c r="E66" s="10">
        <v>35</v>
      </c>
      <c r="F66" s="33"/>
      <c r="G66" s="5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4">
        <v>57</v>
      </c>
      <c r="B67" s="14">
        <v>170101170088</v>
      </c>
      <c r="C67" s="10">
        <v>19</v>
      </c>
      <c r="D67" s="10"/>
      <c r="E67" s="10">
        <v>36</v>
      </c>
      <c r="F67" s="33"/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4">
        <v>58</v>
      </c>
      <c r="B68" s="14">
        <v>170101170089</v>
      </c>
      <c r="C68" s="10">
        <v>16</v>
      </c>
      <c r="D68" s="10"/>
      <c r="E68" s="10">
        <v>32</v>
      </c>
      <c r="F68" s="33"/>
      <c r="G68" s="54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4">
        <v>59</v>
      </c>
      <c r="B69" s="14">
        <v>170101170090</v>
      </c>
      <c r="C69" s="10">
        <v>28</v>
      </c>
      <c r="D69" s="10"/>
      <c r="E69" s="10">
        <v>41</v>
      </c>
      <c r="F69" s="33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4">
        <v>60</v>
      </c>
      <c r="B70" s="14">
        <v>170101170091</v>
      </c>
      <c r="C70" s="10">
        <v>18</v>
      </c>
      <c r="D70" s="10"/>
      <c r="E70" s="10">
        <v>35</v>
      </c>
      <c r="F70" s="33"/>
      <c r="G70" s="54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4">
        <v>61</v>
      </c>
      <c r="B71" s="14">
        <v>170101170092</v>
      </c>
      <c r="C71" s="10">
        <v>21</v>
      </c>
      <c r="D71" s="10"/>
      <c r="E71" s="10">
        <v>35</v>
      </c>
      <c r="F71" s="33"/>
      <c r="G71" s="5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4">
        <v>62</v>
      </c>
      <c r="B72" s="14">
        <v>170101170094</v>
      </c>
      <c r="C72" s="10">
        <v>18</v>
      </c>
      <c r="D72" s="10"/>
      <c r="E72" s="10">
        <v>31</v>
      </c>
      <c r="F72" s="33"/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4">
        <v>63</v>
      </c>
      <c r="B73" s="14">
        <v>170101170096</v>
      </c>
      <c r="C73" s="10">
        <v>22</v>
      </c>
      <c r="D73" s="10"/>
      <c r="E73" s="10">
        <v>34</v>
      </c>
      <c r="F73" s="33"/>
      <c r="G73" s="5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4">
        <v>64</v>
      </c>
      <c r="B74" s="14">
        <v>170101170098</v>
      </c>
      <c r="C74" s="10">
        <v>17</v>
      </c>
      <c r="D74" s="10"/>
      <c r="E74" s="10">
        <v>31</v>
      </c>
      <c r="F74" s="33"/>
      <c r="G74" s="54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4">
        <v>65</v>
      </c>
      <c r="B75" s="14">
        <v>170101170099</v>
      </c>
      <c r="C75" s="10">
        <v>25</v>
      </c>
      <c r="D75" s="10"/>
      <c r="E75" s="10">
        <v>38</v>
      </c>
      <c r="F75" s="33"/>
      <c r="G75" s="5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4">
        <v>66</v>
      </c>
      <c r="B76" s="14">
        <v>170101170100</v>
      </c>
      <c r="C76" s="10">
        <v>19</v>
      </c>
      <c r="D76" s="10"/>
      <c r="E76" s="10">
        <v>32</v>
      </c>
      <c r="F76" s="33"/>
      <c r="G76" s="54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4">
        <v>67</v>
      </c>
      <c r="B77" s="14">
        <v>170101170101</v>
      </c>
      <c r="C77" s="10">
        <v>24</v>
      </c>
      <c r="D77" s="10"/>
      <c r="E77" s="10">
        <v>37</v>
      </c>
      <c r="F77" s="33"/>
      <c r="G77" s="54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4">
        <v>68</v>
      </c>
      <c r="B78" s="14">
        <v>170101170102</v>
      </c>
      <c r="C78" s="10">
        <v>28</v>
      </c>
      <c r="D78" s="10"/>
      <c r="E78" s="10">
        <v>40</v>
      </c>
      <c r="F78" s="33"/>
      <c r="G78" s="5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4">
        <v>69</v>
      </c>
      <c r="B79" s="14">
        <v>170101170103</v>
      </c>
      <c r="C79" s="10">
        <v>10</v>
      </c>
      <c r="D79" s="10"/>
      <c r="E79" s="10">
        <v>24</v>
      </c>
      <c r="F79" s="33"/>
      <c r="G79" s="6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4">
        <v>70</v>
      </c>
      <c r="B80" s="14">
        <v>170101170104</v>
      </c>
      <c r="C80" s="15">
        <v>11</v>
      </c>
      <c r="D80" s="15"/>
      <c r="E80" s="15">
        <v>29</v>
      </c>
      <c r="F80" s="34"/>
      <c r="G80" s="60"/>
      <c r="H80" s="61"/>
      <c r="I80" s="6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4">
        <v>71</v>
      </c>
      <c r="B81" s="14">
        <v>170101170105</v>
      </c>
      <c r="C81" s="15">
        <v>38</v>
      </c>
      <c r="D81" s="15"/>
      <c r="E81" s="15">
        <v>49</v>
      </c>
      <c r="F81" s="34"/>
      <c r="G81" s="60"/>
      <c r="H81" s="61"/>
      <c r="I81" s="6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4">
        <v>72</v>
      </c>
      <c r="B82" s="14">
        <v>170101170108</v>
      </c>
      <c r="C82" s="10">
        <v>31</v>
      </c>
      <c r="D82" s="10"/>
      <c r="E82" s="10">
        <v>45</v>
      </c>
      <c r="F82" s="33"/>
      <c r="G82" s="60"/>
      <c r="H82" s="61"/>
      <c r="I82" s="6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4.25">
      <c r="A83" s="11"/>
      <c r="B83" s="11"/>
      <c r="C83" s="11"/>
      <c r="D83" s="11"/>
      <c r="E83" s="11"/>
      <c r="F83" s="11"/>
      <c r="G83" s="60"/>
      <c r="H83" s="61"/>
      <c r="I83" s="6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8">
    <mergeCell ref="I21:J21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HP</cp:lastModifiedBy>
  <dcterms:created xsi:type="dcterms:W3CDTF">2021-09-06T09:19:21Z</dcterms:created>
  <dcterms:modified xsi:type="dcterms:W3CDTF">2022-11-28T11:40:55Z</dcterms:modified>
  <cp:category/>
  <cp:version/>
  <cp:contentType/>
  <cp:contentStatus/>
</cp:coreProperties>
</file>