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15" activeTab="17"/>
  </bookViews>
  <sheets>
    <sheet name="CUTM1421" sheetId="1" r:id="rId1"/>
    <sheet name="MSCC1104" sheetId="2" r:id="rId2"/>
    <sheet name="Advaned C T" sheetId="3" r:id="rId3"/>
    <sheet name="Adv Inorganic Chem-I" sheetId="4" r:id="rId4"/>
    <sheet name="Adv Ingoganic Chem-II" sheetId="5" r:id="rId5"/>
    <sheet name="Adv.Organic Chem-I" sheetId="6" r:id="rId6"/>
    <sheet name="Adv.Organic Chem-II" sheetId="7" r:id="rId7"/>
    <sheet name="Nano Pharm &amp; Biomedical Sc" sheetId="8" r:id="rId8"/>
    <sheet name="Synthesis &amp; Applications of NC" sheetId="9" r:id="rId9"/>
    <sheet name="Synthesis Route of NM" sheetId="10" r:id="rId10"/>
    <sheet name="Adv.Phy Chem-I" sheetId="11" r:id="rId11"/>
    <sheet name="Adv.Phy Chem-II" sheetId="12" r:id="rId12"/>
    <sheet name="Analytical Technique" sheetId="13" r:id="rId13"/>
    <sheet name="water quality analysis" sheetId="14" r:id="rId14"/>
    <sheet name="Nuclear Chemistry" sheetId="15" r:id="rId15"/>
    <sheet name="Chemistry of Biomolecules" sheetId="16" r:id="rId16"/>
    <sheet name="Chem Lab-1" sheetId="17" r:id="rId17"/>
    <sheet name="Chem Lab-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<sst xmlns="http://schemas.openxmlformats.org/spreadsheetml/2006/main" count="1984" uniqueCount="168">
  <si>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</si>
  <si>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</si>
  <si>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</si>
  <si>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</si>
  <si>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</si>
  <si>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</si>
  <si>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</si>
  <si>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</si>
  <si>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</si>
  <si>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</si>
  <si>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</si>
  <si>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</si>
  <si>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</si>
  <si>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</si>
  <si>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</si>
  <si>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</si>
  <si>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</si>
  <si>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</si>
  <si>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</si>
  <si>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</si>
  <si>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</si>
  <si>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</si>
  <si>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</si>
  <si>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</si>
  <si>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</si>
  <si>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</si>
  <si>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</si>
  <si>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</si>
  <si>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</si>
  <si>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</si>
  <si>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</si>
  <si>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</si>
  <si>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</si>
  <si>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</si>
  <si>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</si>
  <si>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</si>
  <si>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</si>
  <si>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</si>
  <si>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</si>
  <si>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</si>
  <si>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</si>
  <si>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</si>
  <si>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</si>
  <si>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</si>
  <si>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</si>
  <si>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</si>
  <si>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</si>
  <si>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Not Achieved</t>
  </si>
  <si>
    <t>Attaintment level</t>
  </si>
  <si>
    <t xml:space="preserve">CA </t>
  </si>
  <si>
    <t>CO4</t>
  </si>
  <si>
    <t>CO5</t>
  </si>
  <si>
    <t>190705100002</t>
  </si>
  <si>
    <t>190705100003</t>
  </si>
  <si>
    <t>190705100004</t>
  </si>
  <si>
    <t>190705100005</t>
  </si>
  <si>
    <t>190705100006</t>
  </si>
  <si>
    <t>190705100007</t>
  </si>
  <si>
    <t>190705100008</t>
  </si>
  <si>
    <t>190705100009</t>
  </si>
  <si>
    <t>190705100010</t>
  </si>
  <si>
    <t>190705100011</t>
  </si>
  <si>
    <t>190705100012</t>
  </si>
  <si>
    <t>190705100013</t>
  </si>
  <si>
    <t>190705100014</t>
  </si>
  <si>
    <t>190705100015</t>
  </si>
  <si>
    <t>190705100016</t>
  </si>
  <si>
    <t>190705100017</t>
  </si>
  <si>
    <t>190705100018</t>
  </si>
  <si>
    <t>190705100019</t>
  </si>
  <si>
    <t>190705100020</t>
  </si>
  <si>
    <t>190705100021</t>
  </si>
  <si>
    <t>190705100022</t>
  </si>
  <si>
    <t>190705100023</t>
  </si>
  <si>
    <t>190705100024</t>
  </si>
  <si>
    <t>190705100025</t>
  </si>
  <si>
    <t>190705100026</t>
  </si>
  <si>
    <t>190705100027</t>
  </si>
  <si>
    <t>190705100028</t>
  </si>
  <si>
    <t>190705100029</t>
  </si>
  <si>
    <t>190705100030</t>
  </si>
  <si>
    <t>190705100031</t>
  </si>
  <si>
    <t>190705100032</t>
  </si>
  <si>
    <t>190705100033</t>
  </si>
  <si>
    <t>190705100034</t>
  </si>
  <si>
    <t>190705100035</t>
  </si>
  <si>
    <t>190705100036</t>
  </si>
  <si>
    <t>190705100037</t>
  </si>
  <si>
    <t>190705100038</t>
  </si>
  <si>
    <t>190705100039</t>
  </si>
  <si>
    <t>190705100040</t>
  </si>
  <si>
    <t>190705100041</t>
  </si>
  <si>
    <t>190705100042</t>
  </si>
  <si>
    <t>190705100043</t>
  </si>
  <si>
    <t>190705100044</t>
  </si>
  <si>
    <t>190705100046</t>
  </si>
  <si>
    <t>190705100047</t>
  </si>
  <si>
    <t>190705100048</t>
  </si>
  <si>
    <t>190705100049</t>
  </si>
  <si>
    <t>190705100050</t>
  </si>
  <si>
    <t>190705100051</t>
  </si>
  <si>
    <t>190705100052</t>
  </si>
  <si>
    <t>190705100053</t>
  </si>
  <si>
    <t>190705100054</t>
  </si>
  <si>
    <t>190705100055</t>
  </si>
  <si>
    <t>190705100056</t>
  </si>
  <si>
    <t>190705100057</t>
  </si>
  <si>
    <t>190705100058</t>
  </si>
  <si>
    <t>190705100059</t>
  </si>
  <si>
    <t>190705100060</t>
  </si>
  <si>
    <t>190705100061</t>
  </si>
  <si>
    <t>190705100062</t>
  </si>
  <si>
    <t>190705100063</t>
  </si>
  <si>
    <t>190705100064</t>
  </si>
  <si>
    <t>190705100065</t>
  </si>
  <si>
    <t>190705100066</t>
  </si>
  <si>
    <t>190705100067</t>
  </si>
  <si>
    <t>190705100068</t>
  </si>
  <si>
    <t>Course Code : MSCC1104                                            Max Marks :100</t>
  </si>
  <si>
    <t>Question Paper: BIOPOLYMER &amp; HYDROGEL</t>
  </si>
  <si>
    <t>CO 1, 2, 3,4,5</t>
  </si>
  <si>
    <t>Question Paper: POLYMER CHEMISTRY</t>
  </si>
  <si>
    <t>Course Name : POLYMER CHEMISTRY        Department : M.Sc-Chemistry</t>
  </si>
  <si>
    <t>Course Name : BIOPOLYMER &amp; HYDROGEL          Department : M.Sc-Chemistry</t>
  </si>
  <si>
    <t>Course Code : CUTM1421                                            Max Marks :100</t>
  </si>
  <si>
    <t>Achieved</t>
  </si>
  <si>
    <t>Program Name: M.Sc.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</si>
  <si>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</si>
  <si>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Advanced Characterization Techniques          Department : Chemistry</t>
  </si>
  <si>
    <t>Course Code : BTAB1105                                            Max Marks :100</t>
  </si>
  <si>
    <t>Course Name : Advanced Inorganic Chemistry I       Department : Chemistry</t>
  </si>
  <si>
    <t>PO13</t>
  </si>
  <si>
    <t>190705100001</t>
  </si>
  <si>
    <t>Course Name : Advanced Inorganic Chemistry II     Department : Chemistry</t>
  </si>
  <si>
    <t>Question Paper: Advanced Organic Chemistry I (MSc)</t>
  </si>
  <si>
    <t>Course Name : Advanced Organic Chemistry I (MSc )         Department : Chemistry (SoAS)</t>
  </si>
  <si>
    <t>Question Paper:  Advance Organic Chemistry II</t>
  </si>
  <si>
    <t>Course Name :  Advance Organic Chemistry II (MSc Chemistry)          Department : Chemistry (SoAS)</t>
  </si>
  <si>
    <t>Question Paper:  Nano Pharmaceutical Biomedical Science (MSc Chemistry)</t>
  </si>
  <si>
    <t>Course Name :  Nano Pharmaceutical Biomedical Science (MSc Chemistry)         Department : Chemistry (SoAS).</t>
  </si>
  <si>
    <t>Question Paper: SYNTHESIS AND APPLICATION OF NANO COMPOSITES</t>
  </si>
  <si>
    <t>Course Name :  SYNTHESIS AND APPLICATION OF NANO COMPOSITES      Department : Applied Chemistry</t>
  </si>
  <si>
    <t>Course Name : SYNTHESIS ROUTES OF NANOMATERIALS      Department : Applied Chemistry</t>
  </si>
  <si>
    <r>
      <t>Question Paper: SYNTHESIS</t>
    </r>
    <r>
      <rPr>
        <b/>
        <sz val="11"/>
        <color indexed="8"/>
        <rFont val="Calibri"/>
        <family val="2"/>
      </rPr>
      <t xml:space="preserve"> ROUTES OF NANOMATERIALS</t>
    </r>
  </si>
  <si>
    <t>Question Paper: Advanced Physical Chemistry-I</t>
  </si>
  <si>
    <t>Course Name : Advanced Physical Chemistry-I           Department : Chemistry</t>
  </si>
  <si>
    <t>P013</t>
  </si>
  <si>
    <t>Question Paper: Advanced Physical Chemistry-II</t>
  </si>
  <si>
    <t>Course Name : Advanced Physical Chemistry-II          Department : Chemistry</t>
  </si>
  <si>
    <t>Question Paper: Analytical Techniques</t>
  </si>
  <si>
    <t>Course Name : Analytical Techniques          Department : Chemistry</t>
  </si>
  <si>
    <t>Question Paper: WATER QUALITY ANALYSIS</t>
  </si>
  <si>
    <t>Course Name : WATER QUALITY ANALYSIS       Department : M.Sc-Chemistry</t>
  </si>
  <si>
    <t>Course Code : SBFE3107                                            Max Marks :100</t>
  </si>
  <si>
    <t>Question Paper:  Nuclear Chemistry</t>
  </si>
  <si>
    <t>Course Name : Nuclear Chemistry                                                  Department : M.Sc. Chemistry</t>
  </si>
  <si>
    <t>CO 1, 2, 3,4.5</t>
  </si>
  <si>
    <t xml:space="preserve">Question Paper: Chemistry of Biomolecules </t>
  </si>
  <si>
    <t>Course Name : Chemistry of Biomolecules                                                 Department : M.Sc. Chemistry</t>
  </si>
  <si>
    <t>&gt;=50%</t>
  </si>
  <si>
    <t>&gt;=40%</t>
  </si>
  <si>
    <t>&gt;=30%</t>
  </si>
  <si>
    <t>&lt;30%</t>
  </si>
  <si>
    <t>Question Paper: CHEMISTRY LAB 1</t>
  </si>
  <si>
    <t>Course Name : CHEMISTRY LAB1        Department : M.Sc-Chemistry</t>
  </si>
  <si>
    <t>Course Code : MSCC1105                                           Max Marks :100</t>
  </si>
  <si>
    <t>Question Paper: CHEMISTRY LAB II</t>
  </si>
  <si>
    <t>Course Name : CHEMISTRY LAB II        Department : M.Sc-Chemistry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</si>
</sst>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7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0" fillId="21" borderId="12" xfId="0" applyNumberFormat="1" applyFont="1" applyFill="1" applyBorder="1" applyAlignment="1">
      <alignment vertical="center"/>
    </xf>
    <xf numFmtId="1" fontId="50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7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7" fillId="0" borderId="10" xfId="59" applyNumberFormat="1" applyFont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2" fontId="47" fillId="36" borderId="10" xfId="0" applyNumberFormat="1" applyFont="1" applyFill="1" applyBorder="1" applyAlignment="1">
      <alignment horizontal="center" vertical="center"/>
    </xf>
    <xf numFmtId="1" fontId="50" fillId="37" borderId="10" xfId="0" applyNumberFormat="1" applyFont="1" applyFill="1" applyBorder="1" applyAlignment="1">
      <alignment vertical="center"/>
    </xf>
    <xf numFmtId="2" fontId="5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" fontId="50" fillId="0" borderId="0" xfId="0" applyNumberFormat="1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183" fontId="0" fillId="38" borderId="12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3" fontId="47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47" fillId="21" borderId="10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50" fillId="39" borderId="12" xfId="0" applyNumberFormat="1" applyFont="1" applyFill="1" applyBorder="1" applyAlignment="1">
      <alignment vertical="center"/>
    </xf>
    <xf numFmtId="0" fontId="56" fillId="0" borderId="14" xfId="0" applyFont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1" fontId="50" fillId="39" borderId="10" xfId="0" applyNumberFormat="1" applyFont="1" applyFill="1" applyBorder="1" applyAlignment="1">
      <alignment vertical="center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1" fontId="50" fillId="39" borderId="13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vertical="top" wrapText="1"/>
    </xf>
    <xf numFmtId="2" fontId="47" fillId="35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82" fontId="47" fillId="36" borderId="10" xfId="0" applyNumberFormat="1" applyFont="1" applyFill="1" applyBorder="1" applyAlignment="1">
      <alignment horizontal="center" vertical="center"/>
    </xf>
    <xf numFmtId="182" fontId="0" fillId="36" borderId="10" xfId="0" applyNumberFormat="1" applyFill="1" applyBorder="1" applyAlignment="1">
      <alignment horizontal="center" vertical="center"/>
    </xf>
    <xf numFmtId="182" fontId="47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" fontId="0" fillId="33" borderId="0" xfId="0" applyNumberFormat="1" applyFill="1" applyAlignment="1">
      <alignment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9" fillId="21" borderId="10" xfId="0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1" fontId="0" fillId="21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21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21" borderId="10" xfId="0" applyFill="1" applyBorder="1" applyAlignment="1">
      <alignment/>
    </xf>
    <xf numFmtId="2" fontId="4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/>
    </xf>
    <xf numFmtId="1" fontId="50" fillId="21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20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PO-ATTAINMENT%20FILE\M.Sc\MSC-BB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-PO-2022_MSc_%20Advance%20Organic%20Chemistry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Mark%20Conversion%20of%20Ad.%20OC-I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-PO-2022_MSc_%20Advance%20Organic%20Chemistry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nversion%20of%20Marks%20Ad%20ORGANIC%20CHEMISTRY%20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-PO-2022_MSc_%20Nano%20Pharmaceutical%20Biomedical%20Sci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915">
          <cell r="S5915">
            <v>45.38461538461539</v>
          </cell>
        </row>
        <row r="5916">
          <cell r="S5916">
            <v>47.69230769230769</v>
          </cell>
        </row>
        <row r="5917">
          <cell r="S5917">
            <v>48.46153846153846</v>
          </cell>
        </row>
        <row r="5918">
          <cell r="S5918">
            <v>45.38461538461539</v>
          </cell>
        </row>
        <row r="5919">
          <cell r="S5919">
            <v>46.15384615384615</v>
          </cell>
        </row>
        <row r="5920">
          <cell r="S5920">
            <v>48.46153846153846</v>
          </cell>
        </row>
        <row r="5921">
          <cell r="S5921">
            <v>39.23076923076923</v>
          </cell>
        </row>
        <row r="5922">
          <cell r="S5922">
            <v>46.15384615384615</v>
          </cell>
        </row>
        <row r="5923">
          <cell r="S5923">
            <v>46.15384615384615</v>
          </cell>
        </row>
        <row r="5924">
          <cell r="S5924">
            <v>48.46153846153846</v>
          </cell>
        </row>
        <row r="5925">
          <cell r="S5925">
            <v>45.38461538461539</v>
          </cell>
        </row>
        <row r="5926">
          <cell r="S5926">
            <v>48.46153846153846</v>
          </cell>
        </row>
        <row r="5927">
          <cell r="S5927">
            <v>44.61538461538462</v>
          </cell>
        </row>
        <row r="5928">
          <cell r="S5928">
            <v>45.38461538461539</v>
          </cell>
        </row>
        <row r="5929">
          <cell r="S5929">
            <v>42.30769230769231</v>
          </cell>
        </row>
        <row r="5930">
          <cell r="S5930">
            <v>47.69230769230769</v>
          </cell>
        </row>
        <row r="5931">
          <cell r="S5931">
            <v>46.92307692307692</v>
          </cell>
        </row>
        <row r="5932">
          <cell r="S5932">
            <v>46.92307692307692</v>
          </cell>
        </row>
        <row r="5933">
          <cell r="S5933">
            <v>43.84615384615385</v>
          </cell>
        </row>
        <row r="5934">
          <cell r="S5934">
            <v>48.46153846153846</v>
          </cell>
        </row>
        <row r="5935">
          <cell r="S5935">
            <v>48.46153846153846</v>
          </cell>
        </row>
        <row r="5936">
          <cell r="S5936">
            <v>49.23076923076923</v>
          </cell>
        </row>
        <row r="5937">
          <cell r="S5937">
            <v>48.46153846153846</v>
          </cell>
        </row>
        <row r="5938">
          <cell r="S5938">
            <v>45.38461538461539</v>
          </cell>
        </row>
        <row r="5939">
          <cell r="S5939">
            <v>48.46153846153846</v>
          </cell>
        </row>
        <row r="5940">
          <cell r="S5940">
            <v>48.46153846153846</v>
          </cell>
        </row>
        <row r="5941">
          <cell r="S5941">
            <v>45.38461538461539</v>
          </cell>
        </row>
        <row r="5942">
          <cell r="S5942">
            <v>47.69230769230769</v>
          </cell>
        </row>
        <row r="5943">
          <cell r="S5943">
            <v>44.61538461538462</v>
          </cell>
        </row>
        <row r="5944">
          <cell r="S5944">
            <v>48.46153846153846</v>
          </cell>
        </row>
        <row r="5945">
          <cell r="S5945">
            <v>46.15384615384615</v>
          </cell>
        </row>
        <row r="5946">
          <cell r="S5946">
            <v>45.38461538461539</v>
          </cell>
        </row>
        <row r="5947">
          <cell r="S5947">
            <v>47.69230769230769</v>
          </cell>
        </row>
        <row r="5948">
          <cell r="S5948">
            <v>47.69230769230769</v>
          </cell>
        </row>
        <row r="5949">
          <cell r="S5949">
            <v>48.46153846153846</v>
          </cell>
        </row>
        <row r="5950">
          <cell r="S5950">
            <v>46.15384615384615</v>
          </cell>
        </row>
        <row r="5951">
          <cell r="S5951">
            <v>39.23076923076923</v>
          </cell>
        </row>
        <row r="5952">
          <cell r="S5952">
            <v>48.46153846153846</v>
          </cell>
        </row>
        <row r="5953">
          <cell r="S5953">
            <v>48.46153846153846</v>
          </cell>
        </row>
        <row r="5954">
          <cell r="S5954">
            <v>49.23076923076923</v>
          </cell>
        </row>
        <row r="5955">
          <cell r="S5955">
            <v>48.46153846153846</v>
          </cell>
        </row>
        <row r="5956">
          <cell r="S5956">
            <v>41.53846153846154</v>
          </cell>
        </row>
        <row r="5957">
          <cell r="S5957">
            <v>42.30769230769231</v>
          </cell>
        </row>
        <row r="5958">
          <cell r="S5958">
            <v>46.92307692307692</v>
          </cell>
        </row>
        <row r="5959">
          <cell r="S5959">
            <v>46.15384615384615</v>
          </cell>
        </row>
        <row r="5960">
          <cell r="S5960">
            <v>48.46153846153846</v>
          </cell>
        </row>
        <row r="5961">
          <cell r="S5961">
            <v>47.69230769230769</v>
          </cell>
        </row>
        <row r="5962">
          <cell r="S5962">
            <v>46.15384615384615</v>
          </cell>
        </row>
        <row r="5963">
          <cell r="S5963">
            <v>43.84615384615385</v>
          </cell>
        </row>
        <row r="5964">
          <cell r="S5964">
            <v>47.69230769230769</v>
          </cell>
        </row>
        <row r="5965">
          <cell r="S5965">
            <v>42.30769230769231</v>
          </cell>
        </row>
        <row r="5966">
          <cell r="S5966">
            <v>44.61538461538462</v>
          </cell>
        </row>
        <row r="5967">
          <cell r="S5967">
            <v>40.76923076923077</v>
          </cell>
        </row>
        <row r="5968">
          <cell r="S5968">
            <v>46.15384615384615</v>
          </cell>
        </row>
        <row r="5969">
          <cell r="S5969">
            <v>45.38461538461539</v>
          </cell>
        </row>
        <row r="5970">
          <cell r="S5970">
            <v>47.69230769230769</v>
          </cell>
        </row>
        <row r="5971">
          <cell r="S5971">
            <v>48.46153846153846</v>
          </cell>
        </row>
        <row r="5972">
          <cell r="S5972">
            <v>45.38461538461539</v>
          </cell>
        </row>
        <row r="5973">
          <cell r="S5973">
            <v>43.84615384615385</v>
          </cell>
        </row>
        <row r="5974">
          <cell r="S5974">
            <v>47.69230769230769</v>
          </cell>
        </row>
        <row r="5975">
          <cell r="S5975">
            <v>43.84615384615385</v>
          </cell>
        </row>
        <row r="5976">
          <cell r="S5976">
            <v>45.38461538461539</v>
          </cell>
        </row>
        <row r="5977">
          <cell r="S5977">
            <v>46.15384615384615</v>
          </cell>
        </row>
        <row r="5978">
          <cell r="S5978">
            <v>44.61538461538462</v>
          </cell>
        </row>
        <row r="5979">
          <cell r="S5979">
            <v>39.23076923076923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inment of COs &amp; POs"/>
    </sheetNames>
    <sheetDataSet>
      <sheetData sheetId="0">
        <row r="11">
          <cell r="D11">
            <v>10.833333333333334</v>
          </cell>
        </row>
        <row r="12">
          <cell r="D12">
            <v>33.33333333333333</v>
          </cell>
        </row>
        <row r="13">
          <cell r="D13">
            <v>30.833333333333336</v>
          </cell>
        </row>
        <row r="14">
          <cell r="D14">
            <v>26.666666666666668</v>
          </cell>
        </row>
        <row r="15">
          <cell r="D15">
            <v>14.166666666666666</v>
          </cell>
        </row>
        <row r="16">
          <cell r="D16">
            <v>6.666666666666667</v>
          </cell>
        </row>
        <row r="17">
          <cell r="D17">
            <v>20.833333333333336</v>
          </cell>
        </row>
        <row r="18">
          <cell r="D18">
            <v>23.333333333333332</v>
          </cell>
        </row>
        <row r="19">
          <cell r="D19">
            <v>40.833333333333336</v>
          </cell>
        </row>
        <row r="20">
          <cell r="D20">
            <v>16.666666666666664</v>
          </cell>
        </row>
        <row r="21">
          <cell r="D21">
            <v>13.333333333333334</v>
          </cell>
        </row>
        <row r="22">
          <cell r="D22">
            <v>15</v>
          </cell>
        </row>
        <row r="23">
          <cell r="D23">
            <v>6.666666666666667</v>
          </cell>
        </row>
        <row r="24">
          <cell r="D24">
            <v>10.833333333333334</v>
          </cell>
        </row>
        <row r="25">
          <cell r="D25">
            <v>18.333333333333332</v>
          </cell>
        </row>
        <row r="26">
          <cell r="D26">
            <v>15</v>
          </cell>
        </row>
        <row r="27">
          <cell r="D27">
            <v>17.5</v>
          </cell>
        </row>
        <row r="28">
          <cell r="D28">
            <v>20</v>
          </cell>
        </row>
        <row r="29">
          <cell r="D29">
            <v>20</v>
          </cell>
        </row>
        <row r="30">
          <cell r="D30">
            <v>21.666666666666668</v>
          </cell>
        </row>
        <row r="31">
          <cell r="D31">
            <v>26.666666666666668</v>
          </cell>
        </row>
        <row r="32">
          <cell r="D32">
            <v>22.5</v>
          </cell>
        </row>
        <row r="33">
          <cell r="D33">
            <v>10.833333333333334</v>
          </cell>
        </row>
        <row r="34">
          <cell r="D34">
            <v>20</v>
          </cell>
        </row>
        <row r="35">
          <cell r="D35">
            <v>20</v>
          </cell>
        </row>
        <row r="36">
          <cell r="D36">
            <v>35</v>
          </cell>
        </row>
        <row r="37">
          <cell r="D37">
            <v>5.833333333333333</v>
          </cell>
        </row>
        <row r="38">
          <cell r="D38">
            <v>20</v>
          </cell>
        </row>
        <row r="39">
          <cell r="D39">
            <v>35</v>
          </cell>
        </row>
        <row r="40">
          <cell r="D40">
            <v>10.833333333333334</v>
          </cell>
        </row>
        <row r="41">
          <cell r="D41">
            <v>9.166666666666666</v>
          </cell>
        </row>
        <row r="42">
          <cell r="D42">
            <v>16.666666666666664</v>
          </cell>
        </row>
        <row r="43">
          <cell r="D43">
            <v>0</v>
          </cell>
        </row>
        <row r="44">
          <cell r="D44">
            <v>35</v>
          </cell>
        </row>
        <row r="45">
          <cell r="D45">
            <v>10.833333333333334</v>
          </cell>
        </row>
        <row r="46">
          <cell r="D46">
            <v>29.166666666666668</v>
          </cell>
        </row>
        <row r="47">
          <cell r="D47">
            <v>30.833333333333336</v>
          </cell>
        </row>
        <row r="48">
          <cell r="D48">
            <v>40.833333333333336</v>
          </cell>
        </row>
        <row r="49">
          <cell r="D49">
            <v>35.833333333333336</v>
          </cell>
        </row>
        <row r="50">
          <cell r="D50">
            <v>30</v>
          </cell>
        </row>
        <row r="51">
          <cell r="D51">
            <v>26.666666666666668</v>
          </cell>
        </row>
        <row r="52">
          <cell r="D52">
            <v>14.166666666666666</v>
          </cell>
        </row>
        <row r="53">
          <cell r="D53">
            <v>0</v>
          </cell>
        </row>
        <row r="54">
          <cell r="D54">
            <v>24.166666666666668</v>
          </cell>
        </row>
        <row r="55">
          <cell r="D55">
            <v>22.5</v>
          </cell>
        </row>
        <row r="56">
          <cell r="D56">
            <v>16.666666666666664</v>
          </cell>
        </row>
        <row r="57">
          <cell r="D57">
            <v>33.33333333333333</v>
          </cell>
        </row>
        <row r="58">
          <cell r="D58">
            <v>20</v>
          </cell>
        </row>
        <row r="59">
          <cell r="D59">
            <v>15</v>
          </cell>
        </row>
        <row r="60">
          <cell r="D60">
            <v>23.333333333333332</v>
          </cell>
        </row>
        <row r="61">
          <cell r="D61">
            <v>20</v>
          </cell>
        </row>
        <row r="62">
          <cell r="D62">
            <v>24.166666666666668</v>
          </cell>
        </row>
        <row r="63">
          <cell r="D63">
            <v>10</v>
          </cell>
        </row>
        <row r="64">
          <cell r="D64">
            <v>8.333333333333332</v>
          </cell>
        </row>
        <row r="65">
          <cell r="D65">
            <v>0</v>
          </cell>
        </row>
        <row r="66">
          <cell r="D66">
            <v>25</v>
          </cell>
        </row>
        <row r="67">
          <cell r="D67">
            <v>20.833333333333336</v>
          </cell>
        </row>
        <row r="68">
          <cell r="D68">
            <v>7.5</v>
          </cell>
        </row>
        <row r="69">
          <cell r="D69">
            <v>36.666666666666664</v>
          </cell>
        </row>
        <row r="70">
          <cell r="D70">
            <v>16.666666666666664</v>
          </cell>
        </row>
        <row r="71">
          <cell r="D71">
            <v>15.833333333333332</v>
          </cell>
        </row>
        <row r="72">
          <cell r="D72">
            <v>21.666666666666668</v>
          </cell>
        </row>
        <row r="73">
          <cell r="D73">
            <v>14.166666666666666</v>
          </cell>
        </row>
        <row r="74">
          <cell r="D74">
            <v>20</v>
          </cell>
        </row>
        <row r="75">
          <cell r="D75">
            <v>27.500000000000004</v>
          </cell>
        </row>
        <row r="76">
          <cell r="D76">
            <v>14.166666666666666</v>
          </cell>
        </row>
        <row r="77">
          <cell r="D77">
            <v>22.5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L2">
            <v>40</v>
          </cell>
        </row>
        <row r="3">
          <cell r="L3">
            <v>43.75</v>
          </cell>
        </row>
        <row r="4">
          <cell r="L4">
            <v>40</v>
          </cell>
        </row>
        <row r="5">
          <cell r="L5">
            <v>47.5</v>
          </cell>
        </row>
        <row r="6">
          <cell r="L6">
            <v>42.5</v>
          </cell>
        </row>
        <row r="7">
          <cell r="L7">
            <v>43.75</v>
          </cell>
        </row>
        <row r="8">
          <cell r="L8">
            <v>45</v>
          </cell>
        </row>
        <row r="9">
          <cell r="L9">
            <v>41.25</v>
          </cell>
        </row>
        <row r="10">
          <cell r="L10">
            <v>46.25</v>
          </cell>
        </row>
        <row r="11">
          <cell r="L11">
            <v>41.25</v>
          </cell>
        </row>
        <row r="12">
          <cell r="L12">
            <v>42.5</v>
          </cell>
        </row>
        <row r="13">
          <cell r="L13">
            <v>41.25</v>
          </cell>
        </row>
        <row r="14">
          <cell r="L14">
            <v>36.25</v>
          </cell>
        </row>
        <row r="15">
          <cell r="L15">
            <v>41.25</v>
          </cell>
        </row>
        <row r="16">
          <cell r="L16">
            <v>41.25</v>
          </cell>
        </row>
        <row r="17">
          <cell r="L17">
            <v>36.25</v>
          </cell>
        </row>
        <row r="18">
          <cell r="L18">
            <v>43.75</v>
          </cell>
        </row>
        <row r="19">
          <cell r="L19">
            <v>42.5</v>
          </cell>
        </row>
        <row r="20">
          <cell r="L20">
            <v>41.25</v>
          </cell>
        </row>
        <row r="21">
          <cell r="L21">
            <v>41.25</v>
          </cell>
        </row>
        <row r="22">
          <cell r="L22">
            <v>43.75</v>
          </cell>
        </row>
        <row r="23">
          <cell r="L23">
            <v>46.25</v>
          </cell>
        </row>
        <row r="24">
          <cell r="L24">
            <v>40</v>
          </cell>
        </row>
        <row r="25">
          <cell r="L25">
            <v>41.25</v>
          </cell>
        </row>
        <row r="26">
          <cell r="L26">
            <v>40</v>
          </cell>
        </row>
        <row r="27">
          <cell r="L27">
            <v>46.25</v>
          </cell>
        </row>
        <row r="28">
          <cell r="L28">
            <v>43.75</v>
          </cell>
        </row>
        <row r="29">
          <cell r="L29">
            <v>41.25</v>
          </cell>
        </row>
        <row r="30">
          <cell r="L30">
            <v>43.75</v>
          </cell>
        </row>
        <row r="31">
          <cell r="L31">
            <v>42.5</v>
          </cell>
        </row>
        <row r="32">
          <cell r="L32">
            <v>40</v>
          </cell>
        </row>
        <row r="33">
          <cell r="L33">
            <v>40</v>
          </cell>
        </row>
        <row r="34">
          <cell r="L34">
            <v>45</v>
          </cell>
        </row>
        <row r="35">
          <cell r="L35">
            <v>41.25</v>
          </cell>
        </row>
        <row r="36">
          <cell r="L36">
            <v>45</v>
          </cell>
        </row>
        <row r="37">
          <cell r="L37">
            <v>43.75</v>
          </cell>
        </row>
        <row r="38">
          <cell r="L38">
            <v>45</v>
          </cell>
        </row>
        <row r="39">
          <cell r="L39">
            <v>48.75</v>
          </cell>
        </row>
        <row r="40">
          <cell r="L40">
            <v>45</v>
          </cell>
        </row>
        <row r="41">
          <cell r="L41">
            <v>45</v>
          </cell>
        </row>
        <row r="42">
          <cell r="L42">
            <v>43.75</v>
          </cell>
        </row>
        <row r="43">
          <cell r="L43">
            <v>41.25</v>
          </cell>
        </row>
        <row r="44">
          <cell r="L44">
            <v>38.75</v>
          </cell>
        </row>
        <row r="45">
          <cell r="L45">
            <v>43.75</v>
          </cell>
        </row>
        <row r="46">
          <cell r="L46">
            <v>41.25</v>
          </cell>
        </row>
        <row r="47">
          <cell r="L47">
            <v>46.25</v>
          </cell>
        </row>
        <row r="48">
          <cell r="L48">
            <v>42.5</v>
          </cell>
        </row>
        <row r="49">
          <cell r="L49">
            <v>43.75</v>
          </cell>
        </row>
        <row r="50">
          <cell r="L50">
            <v>43.75</v>
          </cell>
        </row>
        <row r="51">
          <cell r="L51">
            <v>43.75</v>
          </cell>
        </row>
        <row r="52">
          <cell r="L52">
            <v>40</v>
          </cell>
        </row>
        <row r="53">
          <cell r="L53">
            <v>36.25</v>
          </cell>
        </row>
        <row r="54">
          <cell r="L54">
            <v>36.25</v>
          </cell>
        </row>
        <row r="55">
          <cell r="L55">
            <v>41.25</v>
          </cell>
        </row>
        <row r="56">
          <cell r="L56">
            <v>41.25</v>
          </cell>
        </row>
        <row r="57">
          <cell r="L57">
            <v>42.5</v>
          </cell>
        </row>
        <row r="58">
          <cell r="L58">
            <v>43.75</v>
          </cell>
        </row>
        <row r="59">
          <cell r="L59">
            <v>42.5</v>
          </cell>
        </row>
        <row r="60">
          <cell r="L60">
            <v>35</v>
          </cell>
        </row>
        <row r="61">
          <cell r="L61">
            <v>42.5</v>
          </cell>
        </row>
        <row r="62">
          <cell r="L62">
            <v>43.75</v>
          </cell>
        </row>
        <row r="63">
          <cell r="L63">
            <v>40</v>
          </cell>
        </row>
        <row r="64">
          <cell r="L64">
            <v>42.5</v>
          </cell>
        </row>
        <row r="65">
          <cell r="L65">
            <v>41.25</v>
          </cell>
        </row>
        <row r="66">
          <cell r="L66">
            <v>36.25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tainment of COs &amp; POs"/>
    </sheetNames>
    <sheetDataSet>
      <sheetData sheetId="0">
        <row r="11">
          <cell r="D11">
            <v>39.166666666666664</v>
          </cell>
        </row>
        <row r="12">
          <cell r="D12">
            <v>32.5</v>
          </cell>
        </row>
        <row r="13">
          <cell r="D13">
            <v>27.500000000000004</v>
          </cell>
        </row>
        <row r="14">
          <cell r="D14">
            <v>36.666666666666664</v>
          </cell>
        </row>
        <row r="15">
          <cell r="D15">
            <v>43.333333333333336</v>
          </cell>
        </row>
        <row r="16">
          <cell r="D16">
            <v>40.833333333333336</v>
          </cell>
        </row>
        <row r="17">
          <cell r="D17">
            <v>18.333333333333332</v>
          </cell>
        </row>
        <row r="18">
          <cell r="D18">
            <v>44.166666666666664</v>
          </cell>
        </row>
        <row r="19">
          <cell r="D19">
            <v>48.333333333333336</v>
          </cell>
        </row>
        <row r="20">
          <cell r="D20">
            <v>31.666666666666664</v>
          </cell>
        </row>
        <row r="21">
          <cell r="D21">
            <v>11.666666666666666</v>
          </cell>
        </row>
        <row r="22">
          <cell r="D22">
            <v>40</v>
          </cell>
        </row>
        <row r="23">
          <cell r="D23">
            <v>42.5</v>
          </cell>
        </row>
        <row r="24">
          <cell r="D24">
            <v>43.333333333333336</v>
          </cell>
        </row>
        <row r="25">
          <cell r="D25">
            <v>40</v>
          </cell>
        </row>
        <row r="26">
          <cell r="D26">
            <v>29.166666666666668</v>
          </cell>
        </row>
        <row r="27">
          <cell r="D27">
            <v>46.666666666666664</v>
          </cell>
        </row>
        <row r="28">
          <cell r="D28">
            <v>41.66666666666667</v>
          </cell>
        </row>
        <row r="29">
          <cell r="D29">
            <v>28.333333333333332</v>
          </cell>
        </row>
        <row r="30">
          <cell r="D30">
            <v>34.166666666666664</v>
          </cell>
        </row>
        <row r="31">
          <cell r="D31">
            <v>43.333333333333336</v>
          </cell>
        </row>
        <row r="32">
          <cell r="D32">
            <v>37.5</v>
          </cell>
        </row>
        <row r="33">
          <cell r="D33">
            <v>35.833333333333336</v>
          </cell>
        </row>
        <row r="34">
          <cell r="D34">
            <v>21.666666666666668</v>
          </cell>
        </row>
        <row r="35">
          <cell r="D35">
            <v>26.666666666666668</v>
          </cell>
        </row>
        <row r="36">
          <cell r="D36">
            <v>36.666666666666664</v>
          </cell>
        </row>
        <row r="37">
          <cell r="D37">
            <v>38.333333333333336</v>
          </cell>
        </row>
        <row r="38">
          <cell r="D38">
            <v>34.166666666666664</v>
          </cell>
        </row>
        <row r="39">
          <cell r="D39">
            <v>38.333333333333336</v>
          </cell>
        </row>
        <row r="40">
          <cell r="D40">
            <v>28.333333333333332</v>
          </cell>
        </row>
        <row r="41">
          <cell r="D41">
            <v>41.66666666666667</v>
          </cell>
        </row>
        <row r="42">
          <cell r="D42">
            <v>31.666666666666664</v>
          </cell>
        </row>
        <row r="43">
          <cell r="D43">
            <v>39.166666666666664</v>
          </cell>
        </row>
        <row r="44">
          <cell r="D44">
            <v>30.833333333333336</v>
          </cell>
        </row>
        <row r="45">
          <cell r="D45">
            <v>45.83333333333333</v>
          </cell>
        </row>
        <row r="46">
          <cell r="D46">
            <v>33.33333333333333</v>
          </cell>
        </row>
        <row r="47">
          <cell r="D47">
            <v>37.5</v>
          </cell>
        </row>
        <row r="48">
          <cell r="D48">
            <v>41.66666666666667</v>
          </cell>
        </row>
        <row r="49">
          <cell r="D49">
            <v>35</v>
          </cell>
        </row>
        <row r="50">
          <cell r="D50">
            <v>37.5</v>
          </cell>
        </row>
        <row r="51">
          <cell r="D51">
            <v>31.666666666666664</v>
          </cell>
        </row>
        <row r="52">
          <cell r="D52">
            <v>31.666666666666664</v>
          </cell>
        </row>
        <row r="53">
          <cell r="D53">
            <v>9.166666666666666</v>
          </cell>
        </row>
        <row r="54">
          <cell r="D54">
            <v>40.833333333333336</v>
          </cell>
        </row>
        <row r="55">
          <cell r="D55">
            <v>35.833333333333336</v>
          </cell>
        </row>
        <row r="56">
          <cell r="D56">
            <v>45.83333333333333</v>
          </cell>
        </row>
        <row r="57">
          <cell r="D57">
            <v>27.500000000000004</v>
          </cell>
        </row>
        <row r="58">
          <cell r="D58">
            <v>30.833333333333336</v>
          </cell>
        </row>
        <row r="59">
          <cell r="D59">
            <v>36.666666666666664</v>
          </cell>
        </row>
        <row r="60">
          <cell r="D60">
            <v>40.833333333333336</v>
          </cell>
        </row>
        <row r="61">
          <cell r="D61">
            <v>25.833333333333336</v>
          </cell>
        </row>
        <row r="62">
          <cell r="D62">
            <v>23.333333333333332</v>
          </cell>
        </row>
        <row r="63">
          <cell r="D63">
            <v>19.166666666666668</v>
          </cell>
        </row>
        <row r="64">
          <cell r="D64">
            <v>29.166666666666668</v>
          </cell>
        </row>
        <row r="65">
          <cell r="D65">
            <v>23.333333333333332</v>
          </cell>
        </row>
        <row r="66">
          <cell r="D66">
            <v>15.833333333333332</v>
          </cell>
        </row>
        <row r="67">
          <cell r="D67">
            <v>41.66666666666667</v>
          </cell>
        </row>
        <row r="68">
          <cell r="D68">
            <v>28.333333333333332</v>
          </cell>
        </row>
        <row r="69">
          <cell r="D69">
            <v>28.333333333333332</v>
          </cell>
        </row>
        <row r="70">
          <cell r="D70">
            <v>27.500000000000004</v>
          </cell>
        </row>
        <row r="71">
          <cell r="D71">
            <v>32.5</v>
          </cell>
        </row>
        <row r="72">
          <cell r="D72">
            <v>38.333333333333336</v>
          </cell>
        </row>
        <row r="73">
          <cell r="D73">
            <v>42.5</v>
          </cell>
        </row>
        <row r="74">
          <cell r="D74">
            <v>40.833333333333336</v>
          </cell>
        </row>
        <row r="75">
          <cell r="D75">
            <v>24.166666666666668</v>
          </cell>
        </row>
        <row r="76">
          <cell r="D76">
            <v>14.166666666666666</v>
          </cell>
        </row>
        <row r="77">
          <cell r="D77">
            <v>22.5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TAB1105   "/>
      <sheetName val="Sheet1"/>
    </sheetNames>
    <sheetDataSet>
      <sheetData sheetId="1">
        <row r="67">
          <cell r="O67">
            <v>32.5</v>
          </cell>
        </row>
        <row r="68">
          <cell r="O68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43.07692307692308</v>
          </cell>
        </row>
        <row r="3">
          <cell r="N3">
            <v>43.84615384615385</v>
          </cell>
        </row>
        <row r="4">
          <cell r="N4">
            <v>43.84615384615385</v>
          </cell>
        </row>
        <row r="5">
          <cell r="N5">
            <v>46.15384615384615</v>
          </cell>
        </row>
        <row r="6">
          <cell r="N6">
            <v>44.61538461538462</v>
          </cell>
        </row>
        <row r="7">
          <cell r="N7">
            <v>43.84615384615385</v>
          </cell>
        </row>
        <row r="8">
          <cell r="N8">
            <v>44.61538461538462</v>
          </cell>
        </row>
        <row r="9">
          <cell r="N9">
            <v>42.30769230769231</v>
          </cell>
        </row>
        <row r="10">
          <cell r="N10">
            <v>45.38461538461539</v>
          </cell>
        </row>
        <row r="11">
          <cell r="N11">
            <v>43.84615384615385</v>
          </cell>
        </row>
        <row r="12">
          <cell r="N12">
            <v>44.61538461538462</v>
          </cell>
        </row>
        <row r="13">
          <cell r="N13">
            <v>43.84615384615385</v>
          </cell>
        </row>
        <row r="14">
          <cell r="N14">
            <v>43.07692307692308</v>
          </cell>
        </row>
        <row r="15">
          <cell r="N15">
            <v>43.84615384615385</v>
          </cell>
        </row>
        <row r="16">
          <cell r="N16">
            <v>43.07692307692308</v>
          </cell>
        </row>
        <row r="17">
          <cell r="N17">
            <v>43.07692307692308</v>
          </cell>
        </row>
        <row r="18">
          <cell r="N18">
            <v>43.07692307692308</v>
          </cell>
        </row>
        <row r="19">
          <cell r="N19">
            <v>43.84615384615385</v>
          </cell>
        </row>
        <row r="20">
          <cell r="N20">
            <v>44.61538461538462</v>
          </cell>
        </row>
        <row r="21">
          <cell r="N21">
            <v>43.84615384615385</v>
          </cell>
        </row>
        <row r="22">
          <cell r="N22">
            <v>44.61538461538462</v>
          </cell>
        </row>
        <row r="23">
          <cell r="N23">
            <v>43.84615384615385</v>
          </cell>
        </row>
        <row r="24">
          <cell r="N24">
            <v>43.84615384615385</v>
          </cell>
        </row>
        <row r="25">
          <cell r="N25">
            <v>43.84615384615385</v>
          </cell>
        </row>
        <row r="26">
          <cell r="N26">
            <v>44.61538461538462</v>
          </cell>
        </row>
        <row r="27">
          <cell r="N27">
            <v>47.69230769230769</v>
          </cell>
        </row>
        <row r="28">
          <cell r="N28">
            <v>44.61538461538462</v>
          </cell>
        </row>
        <row r="29">
          <cell r="N29">
            <v>44.61538461538462</v>
          </cell>
        </row>
        <row r="30">
          <cell r="N30">
            <v>43.07692307692308</v>
          </cell>
        </row>
        <row r="31">
          <cell r="N31">
            <v>43.84615384615385</v>
          </cell>
        </row>
        <row r="32">
          <cell r="N32">
            <v>43.84615384615385</v>
          </cell>
        </row>
        <row r="33">
          <cell r="N33">
            <v>43.07692307692308</v>
          </cell>
        </row>
        <row r="34">
          <cell r="N34">
            <v>46.92307692307692</v>
          </cell>
        </row>
        <row r="35">
          <cell r="N35">
            <v>43.84615384615385</v>
          </cell>
        </row>
        <row r="36">
          <cell r="N36">
            <v>43.84615384615385</v>
          </cell>
        </row>
        <row r="37">
          <cell r="N37">
            <v>46.15384615384615</v>
          </cell>
        </row>
        <row r="38">
          <cell r="N38">
            <v>43.84615384615385</v>
          </cell>
        </row>
        <row r="39">
          <cell r="N39">
            <v>43.84615384615385</v>
          </cell>
        </row>
        <row r="40">
          <cell r="N40">
            <v>43.84615384615385</v>
          </cell>
        </row>
        <row r="41">
          <cell r="N41">
            <v>46.92307692307692</v>
          </cell>
        </row>
        <row r="42">
          <cell r="N42">
            <v>43.84615384615385</v>
          </cell>
        </row>
        <row r="43">
          <cell r="N43">
            <v>34.61538461538461</v>
          </cell>
        </row>
        <row r="44">
          <cell r="N44">
            <v>40</v>
          </cell>
        </row>
        <row r="45">
          <cell r="N45">
            <v>45.38461538461539</v>
          </cell>
        </row>
        <row r="46">
          <cell r="N46">
            <v>43.84615384615385</v>
          </cell>
        </row>
        <row r="47">
          <cell r="N47">
            <v>45.38461538461539</v>
          </cell>
        </row>
        <row r="48">
          <cell r="N48">
            <v>46.15384615384615</v>
          </cell>
        </row>
        <row r="49">
          <cell r="N49">
            <v>43.07692307692308</v>
          </cell>
        </row>
        <row r="50">
          <cell r="N50">
            <v>43.07692307692308</v>
          </cell>
        </row>
        <row r="51">
          <cell r="N51">
            <v>45.38461538461539</v>
          </cell>
        </row>
        <row r="52">
          <cell r="N52">
            <v>43.07692307692308</v>
          </cell>
        </row>
        <row r="53">
          <cell r="N53">
            <v>43.84615384615385</v>
          </cell>
        </row>
        <row r="54">
          <cell r="N54">
            <v>40</v>
          </cell>
        </row>
        <row r="55">
          <cell r="N55">
            <v>43.84615384615385</v>
          </cell>
        </row>
        <row r="56">
          <cell r="N56">
            <v>42.30769230769231</v>
          </cell>
        </row>
        <row r="57">
          <cell r="N57">
            <v>43.07692307692308</v>
          </cell>
        </row>
        <row r="58">
          <cell r="N58">
            <v>43.84615384615385</v>
          </cell>
        </row>
        <row r="59">
          <cell r="N59">
            <v>45.38461538461539</v>
          </cell>
        </row>
        <row r="60">
          <cell r="N60">
            <v>43.07692307692308</v>
          </cell>
        </row>
        <row r="61">
          <cell r="N61">
            <v>43.84615384615385</v>
          </cell>
        </row>
        <row r="62">
          <cell r="N62">
            <v>40</v>
          </cell>
        </row>
        <row r="63">
          <cell r="N63">
            <v>43.07692307692308</v>
          </cell>
        </row>
        <row r="64">
          <cell r="N64">
            <v>43.07692307692308</v>
          </cell>
        </row>
        <row r="65">
          <cell r="N65">
            <v>44.61538461538462</v>
          </cell>
        </row>
        <row r="66">
          <cell r="N66">
            <v>31.538461538461537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tainment of COs &amp; POs"/>
    </sheetNames>
    <sheetDataSet>
      <sheetData sheetId="0">
        <row r="11">
          <cell r="D11">
            <v>43.529411764705884</v>
          </cell>
        </row>
        <row r="12">
          <cell r="D12">
            <v>44.70588235294118</v>
          </cell>
        </row>
        <row r="13">
          <cell r="D13">
            <v>41.76470588235294</v>
          </cell>
        </row>
        <row r="14">
          <cell r="D14">
            <v>48.23529411764706</v>
          </cell>
        </row>
        <row r="15">
          <cell r="D15">
            <v>45.88235294117647</v>
          </cell>
        </row>
        <row r="16">
          <cell r="D16">
            <v>47.647058823529406</v>
          </cell>
        </row>
        <row r="17">
          <cell r="D17">
            <v>41.76470588235294</v>
          </cell>
        </row>
        <row r="18">
          <cell r="D18">
            <v>41.17647058823529</v>
          </cell>
        </row>
        <row r="19">
          <cell r="D19">
            <v>47.05882352941176</v>
          </cell>
        </row>
        <row r="20">
          <cell r="D20">
            <v>42.94117647058823</v>
          </cell>
        </row>
        <row r="21">
          <cell r="D21">
            <v>40</v>
          </cell>
        </row>
        <row r="22">
          <cell r="D22">
            <v>46.470588235294116</v>
          </cell>
        </row>
        <row r="23">
          <cell r="D23">
            <v>44.11764705882353</v>
          </cell>
        </row>
        <row r="24">
          <cell r="D24">
            <v>43.529411764705884</v>
          </cell>
        </row>
        <row r="25">
          <cell r="D25">
            <v>44.11764705882353</v>
          </cell>
        </row>
        <row r="26">
          <cell r="D26">
            <v>47.647058823529406</v>
          </cell>
        </row>
        <row r="27">
          <cell r="D27">
            <v>46.470588235294116</v>
          </cell>
        </row>
        <row r="28">
          <cell r="D28">
            <v>45.294117647058826</v>
          </cell>
        </row>
        <row r="29">
          <cell r="D29">
            <v>41.76470588235294</v>
          </cell>
        </row>
        <row r="30">
          <cell r="D30">
            <v>44.11764705882353</v>
          </cell>
        </row>
        <row r="31">
          <cell r="D31">
            <v>44.11764705882353</v>
          </cell>
        </row>
        <row r="32">
          <cell r="D32">
            <v>45.294117647058826</v>
          </cell>
        </row>
        <row r="33">
          <cell r="D33">
            <v>44.11764705882353</v>
          </cell>
        </row>
        <row r="34">
          <cell r="D34">
            <v>43.529411764705884</v>
          </cell>
        </row>
        <row r="35">
          <cell r="D35">
            <v>45.88235294117647</v>
          </cell>
        </row>
        <row r="36">
          <cell r="D36">
            <v>45.294117647058826</v>
          </cell>
        </row>
        <row r="37">
          <cell r="D37">
            <v>42.35294117647059</v>
          </cell>
        </row>
        <row r="38">
          <cell r="D38">
            <v>44.70588235294118</v>
          </cell>
        </row>
        <row r="39">
          <cell r="D39">
            <v>44.70588235294118</v>
          </cell>
        </row>
        <row r="40">
          <cell r="D40">
            <v>44.11764705882353</v>
          </cell>
        </row>
        <row r="41">
          <cell r="D41">
            <v>46.470588235294116</v>
          </cell>
        </row>
        <row r="42">
          <cell r="D42">
            <v>44.70588235294118</v>
          </cell>
        </row>
        <row r="43">
          <cell r="D43">
            <v>45.294117647058826</v>
          </cell>
        </row>
        <row r="44">
          <cell r="D44">
            <v>44.70588235294118</v>
          </cell>
        </row>
        <row r="45">
          <cell r="D45">
            <v>45.294117647058826</v>
          </cell>
        </row>
        <row r="46">
          <cell r="D46">
            <v>42.94117647058823</v>
          </cell>
        </row>
        <row r="47">
          <cell r="D47">
            <v>45.294117647058826</v>
          </cell>
        </row>
        <row r="48">
          <cell r="D48">
            <v>47.05882352941176</v>
          </cell>
        </row>
        <row r="49">
          <cell r="D49">
            <v>44.70588235294118</v>
          </cell>
        </row>
        <row r="50">
          <cell r="D50">
            <v>45.88235294117647</v>
          </cell>
        </row>
        <row r="51">
          <cell r="D51">
            <v>45.88235294117647</v>
          </cell>
        </row>
        <row r="52">
          <cell r="D52">
            <v>38.23529411764706</v>
          </cell>
        </row>
        <row r="53">
          <cell r="D53">
            <v>32.35294117647059</v>
          </cell>
        </row>
        <row r="54">
          <cell r="D54">
            <v>47.647058823529406</v>
          </cell>
        </row>
        <row r="55">
          <cell r="D55">
            <v>44.11764705882353</v>
          </cell>
        </row>
        <row r="56">
          <cell r="D56">
            <v>46.470588235294116</v>
          </cell>
        </row>
        <row r="57">
          <cell r="D57">
            <v>45.294117647058826</v>
          </cell>
        </row>
        <row r="58">
          <cell r="D58">
            <v>42.94117647058823</v>
          </cell>
        </row>
        <row r="59">
          <cell r="D59">
            <v>45.294117647058826</v>
          </cell>
        </row>
        <row r="60">
          <cell r="D60">
            <v>42.94117647058823</v>
          </cell>
        </row>
        <row r="61">
          <cell r="D61">
            <v>45.294117647058826</v>
          </cell>
        </row>
        <row r="62">
          <cell r="D62">
            <v>41.76470588235294</v>
          </cell>
        </row>
        <row r="63">
          <cell r="D63">
            <v>42.35294117647059</v>
          </cell>
        </row>
        <row r="64">
          <cell r="D64">
            <v>45.294117647058826</v>
          </cell>
        </row>
        <row r="65">
          <cell r="D65">
            <v>44.11764705882353</v>
          </cell>
        </row>
        <row r="66">
          <cell r="D66">
            <v>41.17647058823529</v>
          </cell>
        </row>
        <row r="67">
          <cell r="D67">
            <v>45.88235294117647</v>
          </cell>
        </row>
        <row r="68">
          <cell r="D68">
            <v>46.470588235294116</v>
          </cell>
        </row>
        <row r="69">
          <cell r="D69">
            <v>42.94117647058823</v>
          </cell>
        </row>
        <row r="70">
          <cell r="D70">
            <v>41.17647058823529</v>
          </cell>
        </row>
        <row r="71">
          <cell r="D71">
            <v>43.529411764705884</v>
          </cell>
        </row>
        <row r="72">
          <cell r="D72">
            <v>44.11764705882353</v>
          </cell>
        </row>
        <row r="73">
          <cell r="D73">
            <v>45.88235294117647</v>
          </cell>
        </row>
        <row r="74">
          <cell r="D74">
            <v>42.35294117647059</v>
          </cell>
        </row>
        <row r="75">
          <cell r="D75">
            <v>41.76470588235294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="34" zoomScaleNormal="34" zoomScalePageLayoutView="0" workbookViewId="0" topLeftCell="A1">
      <selection activeCell="AD19" sqref="AD19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5" t="s">
        <v>0</v>
      </c>
      <c r="B2" s="135"/>
      <c r="C2" s="135"/>
      <c r="D2" s="135"/>
      <c r="E2" s="135"/>
      <c r="F2" s="29"/>
      <c r="G2" s="43" t="s">
        <v>36</v>
      </c>
      <c r="H2" s="44"/>
      <c r="I2" s="40"/>
    </row>
    <row r="3" spans="1:23" ht="43.5" customHeight="1">
      <c r="A3" s="136" t="s">
        <v>119</v>
      </c>
      <c r="B3" s="135"/>
      <c r="C3" s="135"/>
      <c r="D3" s="135"/>
      <c r="E3" s="135"/>
      <c r="F3" s="29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123</v>
      </c>
      <c r="B4" s="135"/>
      <c r="C4" s="135"/>
      <c r="D4" s="135"/>
      <c r="E4" s="135"/>
      <c r="F4" s="29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74" t="s">
        <v>124</v>
      </c>
      <c r="B5" s="41"/>
      <c r="C5" s="41"/>
      <c r="D5" s="41"/>
      <c r="E5" s="41"/>
      <c r="F5" s="29"/>
      <c r="G5" s="43" t="s">
        <v>30</v>
      </c>
      <c r="H5" s="37">
        <v>97.01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95.522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2" t="s">
        <v>44</v>
      </c>
      <c r="H7" s="53">
        <f>AVERAGE(H5:H6)</f>
        <v>96.266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2" t="s">
        <v>39</v>
      </c>
      <c r="H8" s="43" t="s">
        <v>125</v>
      </c>
      <c r="I8" s="40"/>
    </row>
    <row r="9" spans="2:23" ht="24.75" customHeight="1">
      <c r="B9" s="5" t="s">
        <v>5</v>
      </c>
      <c r="C9" s="17" t="s">
        <v>120</v>
      </c>
      <c r="D9" s="17"/>
      <c r="E9" s="17" t="s">
        <v>120</v>
      </c>
      <c r="F9" s="30"/>
      <c r="H9" s="38"/>
      <c r="I9" s="38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190705100001</v>
      </c>
      <c r="C11" s="77">
        <f>'[1]Sheet1'!S5915</f>
        <v>45.38461538461539</v>
      </c>
      <c r="D11" s="10">
        <f>COUNTIF(C11:C82,"&gt;="&amp;D10)</f>
        <v>65</v>
      </c>
      <c r="E11" s="78">
        <v>42.94117647058823</v>
      </c>
      <c r="F11" s="31">
        <f>COUNTIF(E11:E82,"&gt;="&amp;F10)</f>
        <v>64</v>
      </c>
      <c r="G11" s="25" t="s">
        <v>6</v>
      </c>
      <c r="H11" s="51">
        <v>3</v>
      </c>
      <c r="I11" s="51">
        <v>2</v>
      </c>
      <c r="J11" s="81">
        <v>1</v>
      </c>
      <c r="K11" s="82">
        <v>2</v>
      </c>
      <c r="L11" s="81">
        <v>2</v>
      </c>
      <c r="M11" s="81">
        <v>2</v>
      </c>
      <c r="N11" s="81">
        <v>2</v>
      </c>
      <c r="O11" s="81">
        <v>1</v>
      </c>
      <c r="P11" s="81"/>
      <c r="Q11" s="81">
        <v>1</v>
      </c>
      <c r="R11" s="81">
        <v>1</v>
      </c>
      <c r="S11" s="81">
        <v>1</v>
      </c>
      <c r="T11" s="81">
        <v>3</v>
      </c>
      <c r="U11" s="81">
        <v>3</v>
      </c>
      <c r="V11" s="81">
        <v>3</v>
      </c>
      <c r="W11" s="21"/>
    </row>
    <row r="12" spans="1:23" ht="24.75" customHeight="1">
      <c r="A12" s="4">
        <v>2</v>
      </c>
      <c r="B12" s="14" t="s">
        <v>52</v>
      </c>
      <c r="C12" s="77">
        <f>'[1]Sheet1'!S5916</f>
        <v>47.69230769230769</v>
      </c>
      <c r="D12" s="64">
        <f>(65/67)*100</f>
        <v>97.01492537313433</v>
      </c>
      <c r="E12" s="78">
        <v>48.8235294117647</v>
      </c>
      <c r="F12" s="65">
        <f>(64/67)*100</f>
        <v>95.52238805970148</v>
      </c>
      <c r="G12" s="25" t="s">
        <v>7</v>
      </c>
      <c r="H12" s="20">
        <v>3</v>
      </c>
      <c r="I12" s="20"/>
      <c r="J12" s="83"/>
      <c r="K12" s="81">
        <v>2</v>
      </c>
      <c r="L12" s="83">
        <v>1</v>
      </c>
      <c r="M12" s="83">
        <v>2</v>
      </c>
      <c r="N12" s="83"/>
      <c r="O12" s="83"/>
      <c r="P12" s="83">
        <v>1</v>
      </c>
      <c r="Q12" s="83"/>
      <c r="R12" s="83">
        <v>1</v>
      </c>
      <c r="S12" s="83">
        <v>1</v>
      </c>
      <c r="T12" s="83">
        <v>2</v>
      </c>
      <c r="U12" s="83">
        <v>1</v>
      </c>
      <c r="V12" s="83">
        <v>3</v>
      </c>
      <c r="W12" s="21"/>
    </row>
    <row r="13" spans="1:23" ht="24.75" customHeight="1">
      <c r="A13" s="4">
        <v>3</v>
      </c>
      <c r="B13" s="14" t="s">
        <v>53</v>
      </c>
      <c r="C13" s="77">
        <f>'[1]Sheet1'!S5917</f>
        <v>48.46153846153846</v>
      </c>
      <c r="D13" s="10"/>
      <c r="E13" s="78">
        <v>47.647058823529406</v>
      </c>
      <c r="F13" s="32"/>
      <c r="G13" s="25" t="s">
        <v>9</v>
      </c>
      <c r="H13" s="20">
        <v>3</v>
      </c>
      <c r="I13" s="20">
        <v>1</v>
      </c>
      <c r="J13" s="83">
        <v>2</v>
      </c>
      <c r="K13" s="83">
        <v>1</v>
      </c>
      <c r="L13" s="83"/>
      <c r="M13" s="83">
        <v>1</v>
      </c>
      <c r="N13" s="83">
        <v>1</v>
      </c>
      <c r="O13" s="83"/>
      <c r="P13" s="83"/>
      <c r="Q13" s="83">
        <v>1</v>
      </c>
      <c r="R13" s="83"/>
      <c r="S13" s="83"/>
      <c r="T13" s="83"/>
      <c r="U13" s="83"/>
      <c r="V13" s="83"/>
      <c r="W13" s="21"/>
    </row>
    <row r="14" spans="1:23" ht="35.25" customHeight="1">
      <c r="A14" s="4">
        <v>4</v>
      </c>
      <c r="B14" s="14" t="s">
        <v>54</v>
      </c>
      <c r="C14" s="77">
        <f>'[1]Sheet1'!S5918</f>
        <v>45.38461538461539</v>
      </c>
      <c r="D14" s="10"/>
      <c r="E14" s="78">
        <v>45.88235294117647</v>
      </c>
      <c r="F14" s="32"/>
      <c r="G14" s="75" t="s">
        <v>50</v>
      </c>
      <c r="H14" s="83">
        <v>3</v>
      </c>
      <c r="I14" s="84">
        <v>2</v>
      </c>
      <c r="J14" s="84"/>
      <c r="K14" s="84"/>
      <c r="L14" s="84">
        <v>2</v>
      </c>
      <c r="M14" s="84"/>
      <c r="N14" s="84">
        <v>2</v>
      </c>
      <c r="O14" s="84">
        <v>1</v>
      </c>
      <c r="P14" s="84">
        <v>1</v>
      </c>
      <c r="Q14" s="84"/>
      <c r="R14" s="84">
        <v>2</v>
      </c>
      <c r="S14" s="84">
        <v>2</v>
      </c>
      <c r="T14" s="84">
        <v>2</v>
      </c>
      <c r="U14" s="84">
        <v>2</v>
      </c>
      <c r="V14" s="84">
        <v>2</v>
      </c>
      <c r="W14" s="21"/>
    </row>
    <row r="15" spans="1:23" ht="37.5" customHeight="1">
      <c r="A15" s="4">
        <v>5</v>
      </c>
      <c r="B15" s="14" t="s">
        <v>55</v>
      </c>
      <c r="C15" s="77">
        <f>'[1]Sheet1'!S5919</f>
        <v>46.15384615384615</v>
      </c>
      <c r="D15" s="10"/>
      <c r="E15" s="78">
        <v>46.470588235294116</v>
      </c>
      <c r="F15" s="32"/>
      <c r="G15" s="75" t="s">
        <v>51</v>
      </c>
      <c r="H15" s="83">
        <v>1</v>
      </c>
      <c r="I15" s="84"/>
      <c r="J15" s="84"/>
      <c r="K15" s="84">
        <v>1</v>
      </c>
      <c r="L15" s="84"/>
      <c r="M15" s="84"/>
      <c r="N15" s="84">
        <v>1</v>
      </c>
      <c r="O15" s="84"/>
      <c r="P15" s="84"/>
      <c r="Q15" s="84"/>
      <c r="R15" s="84"/>
      <c r="S15" s="84">
        <v>1</v>
      </c>
      <c r="T15" s="84"/>
      <c r="U15" s="84"/>
      <c r="V15" s="84"/>
      <c r="W15" s="21"/>
    </row>
    <row r="16" spans="1:22" ht="24.75" customHeight="1">
      <c r="A16" s="4">
        <v>6</v>
      </c>
      <c r="B16" s="14" t="s">
        <v>56</v>
      </c>
      <c r="C16" s="77">
        <f>'[1]Sheet1'!S5920</f>
        <v>48.46153846153846</v>
      </c>
      <c r="D16" s="10"/>
      <c r="E16" s="78">
        <v>48.23529411764706</v>
      </c>
      <c r="F16" s="32"/>
      <c r="G16" s="26" t="s">
        <v>43</v>
      </c>
      <c r="H16" s="20">
        <f>AVERAGE(H11:H15)</f>
        <v>2.6</v>
      </c>
      <c r="I16" s="20">
        <f aca="true" t="shared" si="0" ref="I16:V16">AVERAGE(I11:I15)</f>
        <v>1.6666666666666667</v>
      </c>
      <c r="J16" s="20">
        <f t="shared" si="0"/>
        <v>1.5</v>
      </c>
      <c r="K16" s="20">
        <f t="shared" si="0"/>
        <v>1.5</v>
      </c>
      <c r="L16" s="20">
        <f t="shared" si="0"/>
        <v>1.6666666666666667</v>
      </c>
      <c r="M16" s="20">
        <f t="shared" si="0"/>
        <v>1.6666666666666667</v>
      </c>
      <c r="N16" s="20">
        <f t="shared" si="0"/>
        <v>1.5</v>
      </c>
      <c r="O16" s="20">
        <f t="shared" si="0"/>
        <v>1</v>
      </c>
      <c r="P16" s="20">
        <f t="shared" si="0"/>
        <v>1</v>
      </c>
      <c r="Q16" s="20">
        <f t="shared" si="0"/>
        <v>1</v>
      </c>
      <c r="R16" s="20">
        <f t="shared" si="0"/>
        <v>1.3333333333333333</v>
      </c>
      <c r="S16" s="20">
        <f t="shared" si="0"/>
        <v>1.25</v>
      </c>
      <c r="T16" s="20">
        <f t="shared" si="0"/>
        <v>2.3333333333333335</v>
      </c>
      <c r="U16" s="20">
        <f t="shared" si="0"/>
        <v>2</v>
      </c>
      <c r="V16" s="20">
        <f t="shared" si="0"/>
        <v>2.6666666666666665</v>
      </c>
    </row>
    <row r="17" spans="1:22" ht="40.5" customHeight="1">
      <c r="A17" s="4">
        <v>7</v>
      </c>
      <c r="B17" s="14" t="s">
        <v>57</v>
      </c>
      <c r="C17" s="77">
        <f>'[1]Sheet1'!S5921</f>
        <v>39.23076923076923</v>
      </c>
      <c r="D17" s="10"/>
      <c r="E17" s="78">
        <v>30</v>
      </c>
      <c r="F17" s="10"/>
      <c r="G17" s="52" t="s">
        <v>45</v>
      </c>
      <c r="H17" s="70">
        <f>(96.27*H16)/100</f>
        <v>2.50302</v>
      </c>
      <c r="I17" s="70">
        <f aca="true" t="shared" si="1" ref="I17:V17">(96.27*I16)/100</f>
        <v>1.6044999999999998</v>
      </c>
      <c r="J17" s="70">
        <f t="shared" si="1"/>
        <v>1.44405</v>
      </c>
      <c r="K17" s="70">
        <f t="shared" si="1"/>
        <v>1.44405</v>
      </c>
      <c r="L17" s="70">
        <f t="shared" si="1"/>
        <v>1.6044999999999998</v>
      </c>
      <c r="M17" s="70">
        <f t="shared" si="1"/>
        <v>1.6044999999999998</v>
      </c>
      <c r="N17" s="70">
        <f t="shared" si="1"/>
        <v>1.44405</v>
      </c>
      <c r="O17" s="70">
        <f t="shared" si="1"/>
        <v>0.9627</v>
      </c>
      <c r="P17" s="70">
        <f t="shared" si="1"/>
        <v>0.9627</v>
      </c>
      <c r="Q17" s="70">
        <f t="shared" si="1"/>
        <v>0.9627</v>
      </c>
      <c r="R17" s="70">
        <f t="shared" si="1"/>
        <v>1.2835999999999999</v>
      </c>
      <c r="S17" s="70">
        <f t="shared" si="1"/>
        <v>1.2033749999999999</v>
      </c>
      <c r="T17" s="70">
        <f t="shared" si="1"/>
        <v>2.2462999999999997</v>
      </c>
      <c r="U17" s="70">
        <f t="shared" si="1"/>
        <v>1.9254</v>
      </c>
      <c r="V17" s="70">
        <f t="shared" si="1"/>
        <v>2.5671999999999997</v>
      </c>
    </row>
    <row r="18" spans="1:23" ht="24.75" customHeight="1">
      <c r="A18" s="4">
        <v>8</v>
      </c>
      <c r="B18" s="14" t="s">
        <v>58</v>
      </c>
      <c r="C18" s="77">
        <f>'[1]Sheet1'!S5922</f>
        <v>46.15384615384615</v>
      </c>
      <c r="D18" s="10"/>
      <c r="E18" s="78">
        <v>47.647058823529406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 t="s">
        <v>59</v>
      </c>
      <c r="C19" s="77">
        <f>'[1]Sheet1'!S5923</f>
        <v>46.15384615384615</v>
      </c>
      <c r="D19" s="10"/>
      <c r="E19" s="78">
        <v>49.411764705882355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 t="s">
        <v>60</v>
      </c>
      <c r="C20" s="77">
        <f>'[1]Sheet1'!S5924</f>
        <v>48.46153846153846</v>
      </c>
      <c r="D20" s="10"/>
      <c r="E20" s="78">
        <v>48.8235294117647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</row>
    <row r="21" spans="1:17" ht="31.5" customHeight="1">
      <c r="A21" s="4">
        <v>11</v>
      </c>
      <c r="B21" s="14" t="s">
        <v>61</v>
      </c>
      <c r="C21" s="77">
        <f>'[1]Sheet1'!S5925</f>
        <v>45.38461538461539</v>
      </c>
      <c r="D21" s="10"/>
      <c r="E21" s="78">
        <v>48.23529411764706</v>
      </c>
      <c r="F21" s="33"/>
      <c r="H21" s="39"/>
      <c r="I21" s="134"/>
      <c r="J21" s="134"/>
      <c r="M21" s="38"/>
      <c r="N21" s="38"/>
      <c r="O21" s="38"/>
      <c r="P21" s="38"/>
      <c r="Q21" s="38"/>
    </row>
    <row r="22" spans="1:17" ht="24.75" customHeight="1">
      <c r="A22" s="4">
        <v>12</v>
      </c>
      <c r="B22" s="14" t="s">
        <v>62</v>
      </c>
      <c r="C22" s="77">
        <f>'[1]Sheet1'!S5926</f>
        <v>48.46153846153846</v>
      </c>
      <c r="D22" s="10"/>
      <c r="E22" s="78">
        <v>48.8235294117647</v>
      </c>
      <c r="F22" s="33"/>
      <c r="H22" s="58"/>
      <c r="I22" s="71"/>
      <c r="J22" s="71"/>
      <c r="M22" s="38"/>
      <c r="N22" s="38"/>
      <c r="O22" s="38"/>
      <c r="P22" s="38"/>
      <c r="Q22" s="38"/>
    </row>
    <row r="23" spans="1:24" ht="24.75" customHeight="1">
      <c r="A23" s="4">
        <v>13</v>
      </c>
      <c r="B23" s="14" t="s">
        <v>63</v>
      </c>
      <c r="C23" s="77">
        <f>'[1]Sheet1'!S5927</f>
        <v>44.61538461538462</v>
      </c>
      <c r="D23" s="10"/>
      <c r="E23" s="78">
        <v>48.23529411764706</v>
      </c>
      <c r="F23" s="33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 t="s">
        <v>64</v>
      </c>
      <c r="C24" s="77">
        <f>'[1]Sheet1'!S5928</f>
        <v>45.38461538461539</v>
      </c>
      <c r="D24" s="10"/>
      <c r="E24" s="78">
        <v>48.8235294117647</v>
      </c>
      <c r="F24" s="3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  <c r="X24" s="21"/>
    </row>
    <row r="25" spans="1:24" ht="24.75" customHeight="1">
      <c r="A25" s="4">
        <v>15</v>
      </c>
      <c r="B25" s="14" t="s">
        <v>65</v>
      </c>
      <c r="C25" s="77">
        <f>'[1]Sheet1'!S5929</f>
        <v>42.30769230769231</v>
      </c>
      <c r="D25" s="15"/>
      <c r="E25" s="78">
        <v>47.05882352941176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  <c r="X25" s="21"/>
    </row>
    <row r="26" spans="1:24" ht="24.75" customHeight="1">
      <c r="A26" s="4">
        <v>16</v>
      </c>
      <c r="B26" s="14" t="s">
        <v>66</v>
      </c>
      <c r="C26" s="77">
        <f>'[1]Sheet1'!S5930</f>
        <v>47.69230769230769</v>
      </c>
      <c r="D26" s="10"/>
      <c r="E26" s="78">
        <v>48.23529411764706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 t="s">
        <v>67</v>
      </c>
      <c r="C27" s="77">
        <f>'[1]Sheet1'!S5931</f>
        <v>46.92307692307692</v>
      </c>
      <c r="D27" s="10"/>
      <c r="E27" s="78">
        <v>45.294117647058826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 t="s">
        <v>68</v>
      </c>
      <c r="C28" s="77">
        <f>'[1]Sheet1'!S5932</f>
        <v>46.92307692307692</v>
      </c>
      <c r="D28" s="10"/>
      <c r="E28" s="78">
        <v>47.647058823529406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 t="s">
        <v>69</v>
      </c>
      <c r="C29" s="77">
        <f>'[1]Sheet1'!S5933</f>
        <v>43.84615384615385</v>
      </c>
      <c r="D29" s="10"/>
      <c r="E29" s="78">
        <v>45.88235294117647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 t="s">
        <v>70</v>
      </c>
      <c r="C30" s="77">
        <f>'[1]Sheet1'!S5934</f>
        <v>48.46153846153846</v>
      </c>
      <c r="D30" s="10"/>
      <c r="E30" s="78">
        <v>48.23529411764706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 t="s">
        <v>71</v>
      </c>
      <c r="C31" s="77">
        <f>'[1]Sheet1'!S5935</f>
        <v>48.46153846153846</v>
      </c>
      <c r="D31" s="10"/>
      <c r="E31" s="78">
        <v>48.8235294117647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 t="s">
        <v>72</v>
      </c>
      <c r="C32" s="77">
        <f>'[1]Sheet1'!S5936</f>
        <v>49.23076923076923</v>
      </c>
      <c r="D32" s="10"/>
      <c r="E32" s="78">
        <v>49.411764705882355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 t="s">
        <v>73</v>
      </c>
      <c r="C33" s="77">
        <f>'[1]Sheet1'!S5937</f>
        <v>48.46153846153846</v>
      </c>
      <c r="D33" s="10"/>
      <c r="E33" s="78">
        <v>47.647058823529406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 t="s">
        <v>74</v>
      </c>
      <c r="C34" s="77">
        <f>'[1]Sheet1'!S5938</f>
        <v>45.38461538461539</v>
      </c>
      <c r="D34" s="10"/>
      <c r="E34" s="78">
        <v>45.294117647058826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1"/>
    </row>
    <row r="35" spans="1:24" ht="24.75" customHeight="1">
      <c r="A35" s="4">
        <v>25</v>
      </c>
      <c r="B35" s="14" t="s">
        <v>75</v>
      </c>
      <c r="C35" s="77">
        <f>'[1]Sheet1'!S5939</f>
        <v>48.46153846153846</v>
      </c>
      <c r="D35" s="10"/>
      <c r="E35" s="78">
        <v>49.411764705882355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  <c r="X35" s="21"/>
    </row>
    <row r="36" spans="1:24" ht="24.75" customHeight="1">
      <c r="A36" s="4">
        <v>26</v>
      </c>
      <c r="B36" s="14" t="s">
        <v>76</v>
      </c>
      <c r="C36" s="77">
        <f>'[1]Sheet1'!S5940</f>
        <v>48.46153846153846</v>
      </c>
      <c r="D36" s="10"/>
      <c r="E36" s="78">
        <v>49.411764705882355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 t="s">
        <v>77</v>
      </c>
      <c r="C37" s="77">
        <f>'[1]Sheet1'!S5941</f>
        <v>45.38461538461539</v>
      </c>
      <c r="D37" s="10"/>
      <c r="E37" s="78">
        <v>47.647058823529406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 t="s">
        <v>78</v>
      </c>
      <c r="C38" s="77">
        <f>'[1]Sheet1'!S5942</f>
        <v>47.69230769230769</v>
      </c>
      <c r="D38" s="10"/>
      <c r="E38" s="78">
        <v>48.23529411764706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  <c r="X38" s="21"/>
    </row>
    <row r="39" spans="1:24" ht="24.75" customHeight="1">
      <c r="A39" s="4">
        <v>29</v>
      </c>
      <c r="B39" s="14" t="s">
        <v>79</v>
      </c>
      <c r="C39" s="77">
        <f>'[1]Sheet1'!S5943</f>
        <v>44.61538461538462</v>
      </c>
      <c r="D39" s="10"/>
      <c r="E39" s="78">
        <v>47.647058823529406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  <c r="X39" s="21"/>
    </row>
    <row r="40" spans="1:24" ht="24.75" customHeight="1">
      <c r="A40" s="4">
        <v>30</v>
      </c>
      <c r="B40" s="14" t="s">
        <v>80</v>
      </c>
      <c r="C40" s="77">
        <f>'[1]Sheet1'!S5944</f>
        <v>48.46153846153846</v>
      </c>
      <c r="D40" s="10"/>
      <c r="E40" s="78">
        <v>47.647058823529406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 t="s">
        <v>81</v>
      </c>
      <c r="C41" s="77">
        <f>'[1]Sheet1'!S5945</f>
        <v>46.15384615384615</v>
      </c>
      <c r="D41" s="10"/>
      <c r="E41" s="78">
        <v>48.23529411764706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 t="s">
        <v>82</v>
      </c>
      <c r="C42" s="77">
        <f>'[1]Sheet1'!S5946</f>
        <v>45.38461538461539</v>
      </c>
      <c r="D42" s="10"/>
      <c r="E42" s="78">
        <v>47.647058823529406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 t="s">
        <v>83</v>
      </c>
      <c r="C43" s="77">
        <f>'[1]Sheet1'!S5947</f>
        <v>47.69230769230769</v>
      </c>
      <c r="D43" s="10"/>
      <c r="E43" s="78">
        <v>48.8235294117647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 t="s">
        <v>84</v>
      </c>
      <c r="C44" s="77">
        <f>'[1]Sheet1'!S5948</f>
        <v>47.69230769230769</v>
      </c>
      <c r="D44" s="10"/>
      <c r="E44" s="78">
        <v>47.05882352941176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 t="s">
        <v>85</v>
      </c>
      <c r="C45" s="77">
        <f>'[1]Sheet1'!S5949</f>
        <v>48.46153846153846</v>
      </c>
      <c r="D45" s="10"/>
      <c r="E45" s="78">
        <v>47.05882352941176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 t="s">
        <v>86</v>
      </c>
      <c r="C46" s="77">
        <f>'[1]Sheet1'!S5950</f>
        <v>46.15384615384615</v>
      </c>
      <c r="D46" s="10"/>
      <c r="E46" s="78">
        <v>48.23529411764706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 t="s">
        <v>87</v>
      </c>
      <c r="C47" s="77">
        <f>'[1]Sheet1'!S5951</f>
        <v>39.23076923076923</v>
      </c>
      <c r="D47" s="10"/>
      <c r="E47" s="78">
        <v>41.76470588235294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 t="s">
        <v>88</v>
      </c>
      <c r="C48" s="77">
        <f>'[1]Sheet1'!S5952</f>
        <v>48.46153846153846</v>
      </c>
      <c r="D48" s="10"/>
      <c r="E48" s="78">
        <v>48.8235294117647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 t="s">
        <v>89</v>
      </c>
      <c r="C49" s="77">
        <f>'[1]Sheet1'!S5953</f>
        <v>48.46153846153846</v>
      </c>
      <c r="D49" s="10"/>
      <c r="E49" s="78">
        <v>41.76470588235294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  <c r="X49" s="21"/>
    </row>
    <row r="50" spans="1:24" ht="24.75" customHeight="1">
      <c r="A50" s="4">
        <v>40</v>
      </c>
      <c r="B50" s="14" t="s">
        <v>90</v>
      </c>
      <c r="C50" s="77">
        <f>'[1]Sheet1'!S5954</f>
        <v>49.23076923076923</v>
      </c>
      <c r="D50" s="10"/>
      <c r="E50" s="78">
        <v>49.411764705882355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 t="s">
        <v>91</v>
      </c>
      <c r="C51" s="77">
        <f>'[1]Sheet1'!S5955</f>
        <v>48.46153846153846</v>
      </c>
      <c r="D51" s="10"/>
      <c r="E51" s="78">
        <v>48.23529411764706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 t="s">
        <v>92</v>
      </c>
      <c r="C52" s="77">
        <f>'[1]Sheet1'!S5956</f>
        <v>41.53846153846154</v>
      </c>
      <c r="D52" s="15"/>
      <c r="E52" s="78">
        <v>45.294117647058826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  <c r="X52" s="21"/>
    </row>
    <row r="53" spans="1:24" ht="24.75" customHeight="1">
      <c r="A53" s="4">
        <v>43</v>
      </c>
      <c r="B53" s="14" t="s">
        <v>93</v>
      </c>
      <c r="C53" s="77">
        <f>'[1]Sheet1'!S5957</f>
        <v>42.30769230769231</v>
      </c>
      <c r="D53" s="15"/>
      <c r="E53" s="78">
        <v>41.17647058823529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  <c r="X53" s="21"/>
    </row>
    <row r="54" spans="1:24" ht="24.75" customHeight="1">
      <c r="A54" s="4">
        <v>44</v>
      </c>
      <c r="B54" s="14" t="s">
        <v>94</v>
      </c>
      <c r="C54" s="77">
        <f>'[1]Sheet1'!S5958</f>
        <v>46.92307692307692</v>
      </c>
      <c r="D54" s="10"/>
      <c r="E54" s="78">
        <v>48.8235294117647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 t="s">
        <v>95</v>
      </c>
      <c r="C55" s="77">
        <f>'[1]Sheet1'!S5959</f>
        <v>46.15384615384615</v>
      </c>
      <c r="D55" s="10"/>
      <c r="E55" s="78">
        <v>48.8235294117647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 t="s">
        <v>96</v>
      </c>
      <c r="C56" s="77">
        <f>'[1]Sheet1'!S5960</f>
        <v>48.46153846153846</v>
      </c>
      <c r="D56" s="10"/>
      <c r="E56" s="78">
        <v>49.411764705882355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 t="s">
        <v>97</v>
      </c>
      <c r="C57" s="77">
        <f>'[1]Sheet1'!S5961</f>
        <v>47.69230769230769</v>
      </c>
      <c r="D57" s="10"/>
      <c r="E57" s="78">
        <v>49.411764705882355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 t="s">
        <v>98</v>
      </c>
      <c r="C58" s="77">
        <f>'[1]Sheet1'!S5962</f>
        <v>46.15384615384615</v>
      </c>
      <c r="D58" s="10"/>
      <c r="E58" s="78">
        <v>48.8235294117647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 t="s">
        <v>99</v>
      </c>
      <c r="C59" s="77">
        <f>'[1]Sheet1'!S5963</f>
        <v>43.84615384615385</v>
      </c>
      <c r="D59" s="10"/>
      <c r="E59" s="78">
        <v>47.05882352941176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 t="s">
        <v>100</v>
      </c>
      <c r="C60" s="77">
        <f>'[1]Sheet1'!S5964</f>
        <v>47.69230769230769</v>
      </c>
      <c r="D60" s="10"/>
      <c r="E60" s="78">
        <v>48.23529411764706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 t="s">
        <v>101</v>
      </c>
      <c r="C61" s="77">
        <f>'[1]Sheet1'!S5965</f>
        <v>42.30769230769231</v>
      </c>
      <c r="D61" s="10"/>
      <c r="E61" s="78">
        <v>24.705882352941178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 t="s">
        <v>102</v>
      </c>
      <c r="C62" s="77">
        <f>'[1]Sheet1'!S5966</f>
        <v>44.61538461538462</v>
      </c>
      <c r="D62" s="10"/>
      <c r="E62" s="78">
        <v>45.294117647058826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 t="s">
        <v>103</v>
      </c>
      <c r="C63" s="77">
        <f>'[1]Sheet1'!S5967</f>
        <v>40.76923076923077</v>
      </c>
      <c r="D63" s="10"/>
      <c r="E63" s="78">
        <v>12.352941176470589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 t="s">
        <v>104</v>
      </c>
      <c r="C64" s="77">
        <f>'[1]Sheet1'!S5968</f>
        <v>46.15384615384615</v>
      </c>
      <c r="D64" s="10"/>
      <c r="E64" s="78">
        <v>48.23529411764706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 t="s">
        <v>105</v>
      </c>
      <c r="C65" s="77">
        <f>'[1]Sheet1'!S5969</f>
        <v>45.38461538461539</v>
      </c>
      <c r="D65" s="10"/>
      <c r="E65" s="78">
        <v>40.588235294117645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 t="s">
        <v>106</v>
      </c>
      <c r="C66" s="77">
        <f>'[1]Sheet1'!S5970</f>
        <v>47.69230769230769</v>
      </c>
      <c r="D66" s="10"/>
      <c r="E66" s="78">
        <v>42.35294117647059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 t="s">
        <v>107</v>
      </c>
      <c r="C67" s="77">
        <f>'[1]Sheet1'!S5971</f>
        <v>48.46153846153846</v>
      </c>
      <c r="D67" s="10"/>
      <c r="E67" s="78">
        <v>49.411764705882355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 t="s">
        <v>108</v>
      </c>
      <c r="C68" s="77">
        <f>'[1]Sheet1'!S5972</f>
        <v>45.38461538461539</v>
      </c>
      <c r="D68" s="10"/>
      <c r="E68" s="78">
        <v>36.470588235294116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 t="s">
        <v>109</v>
      </c>
      <c r="C69" s="77">
        <f>'[1]Sheet1'!S5973</f>
        <v>43.84615384615385</v>
      </c>
      <c r="D69" s="10"/>
      <c r="E69" s="78">
        <v>48.23529411764706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 t="s">
        <v>110</v>
      </c>
      <c r="C70" s="77">
        <f>'[1]Sheet1'!S5974</f>
        <v>47.69230769230769</v>
      </c>
      <c r="D70" s="10"/>
      <c r="E70" s="78">
        <v>45.294117647058826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 t="s">
        <v>111</v>
      </c>
      <c r="C71" s="77">
        <f>'[1]Sheet1'!S5975</f>
        <v>43.84615384615385</v>
      </c>
      <c r="D71" s="10"/>
      <c r="E71" s="78">
        <v>38.82352941176471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 t="s">
        <v>112</v>
      </c>
      <c r="C72" s="77">
        <f>'[1]Sheet1'!S5976</f>
        <v>45.38461538461539</v>
      </c>
      <c r="D72" s="10"/>
      <c r="E72" s="78">
        <v>46.470588235294116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 t="s">
        <v>113</v>
      </c>
      <c r="C73" s="77">
        <f>'[1]Sheet1'!S5977</f>
        <v>46.15384615384615</v>
      </c>
      <c r="D73" s="10"/>
      <c r="E73" s="78">
        <v>44.11764705882353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 t="s">
        <v>114</v>
      </c>
      <c r="C74" s="77">
        <f>'[1]Sheet1'!S5978</f>
        <v>44.61538461538462</v>
      </c>
      <c r="D74" s="10"/>
      <c r="E74" s="78">
        <v>47.05882352941176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 t="s">
        <v>115</v>
      </c>
      <c r="C75" s="77">
        <f>'[1]Sheet1'!S5979</f>
        <v>39.23076923076923</v>
      </c>
      <c r="D75" s="10"/>
      <c r="E75" s="78">
        <v>30.58823529411765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 t="s">
        <v>116</v>
      </c>
      <c r="C76" s="76">
        <v>22</v>
      </c>
      <c r="D76" s="10"/>
      <c r="E76" s="76">
        <v>20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 t="s">
        <v>117</v>
      </c>
      <c r="C77" s="76">
        <v>22</v>
      </c>
      <c r="D77" s="10"/>
      <c r="E77" s="76">
        <v>33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W7"/>
    <mergeCell ref="G1:M1"/>
    <mergeCell ref="I21:J21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H1">
      <selection activeCell="A3" sqref="A3:E3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3" ht="43.5" customHeight="1">
      <c r="A3" s="136" t="s">
        <v>143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142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f>65/65*100</f>
        <v>100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f>65/65*100</f>
        <v>100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100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</row>
    <row r="9" spans="2:23" ht="24.75" customHeight="1">
      <c r="B9" s="87" t="s">
        <v>5</v>
      </c>
      <c r="C9" s="17" t="s">
        <v>120</v>
      </c>
      <c r="D9" s="17"/>
      <c r="E9" s="17" t="s">
        <v>120</v>
      </c>
      <c r="F9" s="30"/>
      <c r="H9" s="38"/>
      <c r="I9" s="38"/>
      <c r="W9" s="21"/>
    </row>
    <row r="10" spans="1:23" s="2" customFormat="1" ht="24.75" customHeigh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190705100001</v>
      </c>
      <c r="C11" s="10">
        <v>44.61538461538462</v>
      </c>
      <c r="D11" s="10">
        <f>COUNTIF(C11:C82,"&gt;="&amp;D10)</f>
        <v>65</v>
      </c>
      <c r="E11" s="10">
        <v>44.11764705882353</v>
      </c>
      <c r="F11" s="31">
        <f>COUNTIF(E11:E82,"&gt;="&amp;F10)</f>
        <v>65</v>
      </c>
      <c r="G11" s="25" t="s">
        <v>6</v>
      </c>
      <c r="H11" s="51">
        <v>3</v>
      </c>
      <c r="I11" s="51">
        <v>3</v>
      </c>
      <c r="J11" s="81">
        <v>3</v>
      </c>
      <c r="K11" s="126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2</v>
      </c>
      <c r="V11" s="81">
        <v>2</v>
      </c>
      <c r="W11" s="21"/>
    </row>
    <row r="12" spans="1:23" ht="24.75" customHeight="1">
      <c r="A12" s="4">
        <v>2</v>
      </c>
      <c r="B12" s="14">
        <v>190705100002</v>
      </c>
      <c r="C12" s="10">
        <v>45.38461538461539</v>
      </c>
      <c r="D12" s="64">
        <f>(65/65)*100</f>
        <v>100</v>
      </c>
      <c r="E12" s="10">
        <v>45.88235294117647</v>
      </c>
      <c r="F12" s="65">
        <f>(65/65)*100</f>
        <v>100</v>
      </c>
      <c r="G12" s="25" t="s">
        <v>7</v>
      </c>
      <c r="H12" s="20">
        <v>3</v>
      </c>
      <c r="I12" s="20">
        <v>3</v>
      </c>
      <c r="J12" s="83">
        <v>3</v>
      </c>
      <c r="K12" s="81">
        <v>3</v>
      </c>
      <c r="L12" s="83">
        <v>3</v>
      </c>
      <c r="M12" s="83">
        <v>3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83">
        <v>3</v>
      </c>
      <c r="T12" s="83">
        <v>2</v>
      </c>
      <c r="U12" s="83">
        <v>2</v>
      </c>
      <c r="V12" s="83">
        <v>2</v>
      </c>
      <c r="W12" s="21"/>
    </row>
    <row r="13" spans="1:23" ht="24.75" customHeight="1">
      <c r="A13" s="4">
        <v>3</v>
      </c>
      <c r="B13" s="14">
        <v>190705100003</v>
      </c>
      <c r="C13" s="10">
        <v>46.15384615384615</v>
      </c>
      <c r="D13" s="10"/>
      <c r="E13" s="10">
        <v>46.470588235294116</v>
      </c>
      <c r="F13" s="32"/>
      <c r="G13" s="25" t="s">
        <v>9</v>
      </c>
      <c r="H13" s="20">
        <v>3</v>
      </c>
      <c r="I13" s="20">
        <v>3</v>
      </c>
      <c r="J13" s="83">
        <v>3</v>
      </c>
      <c r="K13" s="83">
        <v>3</v>
      </c>
      <c r="L13" s="83">
        <v>3</v>
      </c>
      <c r="M13" s="83">
        <v>2</v>
      </c>
      <c r="N13" s="83">
        <v>2</v>
      </c>
      <c r="O13" s="83">
        <v>3</v>
      </c>
      <c r="P13" s="83">
        <v>3</v>
      </c>
      <c r="Q13" s="83">
        <v>3</v>
      </c>
      <c r="R13" s="83">
        <v>3</v>
      </c>
      <c r="S13" s="83">
        <v>3</v>
      </c>
      <c r="T13" s="83">
        <v>2</v>
      </c>
      <c r="U13" s="83">
        <v>2</v>
      </c>
      <c r="V13" s="83">
        <v>2</v>
      </c>
      <c r="W13" s="21"/>
    </row>
    <row r="14" spans="1:23" ht="35.25" customHeight="1">
      <c r="A14" s="4">
        <v>4</v>
      </c>
      <c r="B14" s="14">
        <v>190705100004</v>
      </c>
      <c r="C14" s="10">
        <v>48.46153846153846</v>
      </c>
      <c r="D14" s="10"/>
      <c r="E14" s="10">
        <v>44.11764705882353</v>
      </c>
      <c r="F14" s="32"/>
      <c r="G14" s="125" t="s">
        <v>50</v>
      </c>
      <c r="H14" s="84">
        <v>2</v>
      </c>
      <c r="I14" s="84">
        <v>2</v>
      </c>
      <c r="J14" s="84"/>
      <c r="K14" s="84">
        <v>2</v>
      </c>
      <c r="L14" s="84">
        <v>2</v>
      </c>
      <c r="M14" s="84">
        <v>2</v>
      </c>
      <c r="N14" s="84"/>
      <c r="O14" s="84">
        <v>2</v>
      </c>
      <c r="P14" s="84">
        <v>2</v>
      </c>
      <c r="Q14" s="84">
        <v>2</v>
      </c>
      <c r="R14" s="84">
        <v>2</v>
      </c>
      <c r="S14" s="84">
        <v>2</v>
      </c>
      <c r="T14" s="84">
        <v>1</v>
      </c>
      <c r="U14" s="84"/>
      <c r="V14" s="84">
        <v>2</v>
      </c>
      <c r="W14" s="21"/>
    </row>
    <row r="15" spans="1:23" ht="37.5" customHeight="1">
      <c r="A15" s="4">
        <v>5</v>
      </c>
      <c r="B15" s="14">
        <v>190705100005</v>
      </c>
      <c r="C15" s="10">
        <v>46.15384615384615</v>
      </c>
      <c r="D15" s="10"/>
      <c r="E15" s="10">
        <v>44.70588235294118</v>
      </c>
      <c r="F15" s="32"/>
      <c r="G15" s="125" t="s">
        <v>51</v>
      </c>
      <c r="H15" s="84"/>
      <c r="I15" s="84">
        <v>1</v>
      </c>
      <c r="J15" s="84">
        <v>1</v>
      </c>
      <c r="K15" s="84"/>
      <c r="L15" s="84">
        <v>1</v>
      </c>
      <c r="M15" s="84"/>
      <c r="N15" s="84">
        <v>1</v>
      </c>
      <c r="O15" s="84">
        <v>1</v>
      </c>
      <c r="P15" s="84"/>
      <c r="Q15" s="84"/>
      <c r="R15" s="84">
        <v>1</v>
      </c>
      <c r="S15" s="84">
        <v>1</v>
      </c>
      <c r="T15" s="84"/>
      <c r="U15" s="84">
        <v>2</v>
      </c>
      <c r="V15" s="84"/>
      <c r="W15" s="21"/>
    </row>
    <row r="16" spans="1:22" ht="24.75" customHeight="1">
      <c r="A16" s="4">
        <v>6</v>
      </c>
      <c r="B16" s="14">
        <v>190705100006</v>
      </c>
      <c r="C16" s="10">
        <v>47.69230769230769</v>
      </c>
      <c r="D16" s="10"/>
      <c r="E16" s="10">
        <v>46.470588235294116</v>
      </c>
      <c r="F16" s="32"/>
      <c r="G16" s="26" t="s">
        <v>43</v>
      </c>
      <c r="H16" s="20">
        <f>AVERAGE(H11:H15)</f>
        <v>2.75</v>
      </c>
      <c r="I16" s="20">
        <f aca="true" t="shared" si="0" ref="I16:V16">AVERAGE(I11:I15)</f>
        <v>2.4</v>
      </c>
      <c r="J16" s="20">
        <f t="shared" si="0"/>
        <v>2.5</v>
      </c>
      <c r="K16" s="20">
        <f t="shared" si="0"/>
        <v>2.75</v>
      </c>
      <c r="L16" s="20">
        <f t="shared" si="0"/>
        <v>2.4</v>
      </c>
      <c r="M16" s="20">
        <f t="shared" si="0"/>
        <v>2.5</v>
      </c>
      <c r="N16" s="20">
        <f t="shared" si="0"/>
        <v>2.25</v>
      </c>
      <c r="O16" s="20">
        <f t="shared" si="0"/>
        <v>2.4</v>
      </c>
      <c r="P16" s="20">
        <f t="shared" si="0"/>
        <v>2.75</v>
      </c>
      <c r="Q16" s="20">
        <f t="shared" si="0"/>
        <v>2.75</v>
      </c>
      <c r="R16" s="20">
        <f t="shared" si="0"/>
        <v>2.4</v>
      </c>
      <c r="S16" s="20">
        <f t="shared" si="0"/>
        <v>2.4</v>
      </c>
      <c r="T16" s="20">
        <f t="shared" si="0"/>
        <v>2</v>
      </c>
      <c r="U16" s="20">
        <f t="shared" si="0"/>
        <v>2</v>
      </c>
      <c r="V16" s="20">
        <f t="shared" si="0"/>
        <v>2</v>
      </c>
    </row>
    <row r="17" spans="1:22" ht="40.5" customHeight="1">
      <c r="A17" s="4">
        <v>7</v>
      </c>
      <c r="B17" s="14">
        <v>190705100007</v>
      </c>
      <c r="C17" s="10">
        <v>43.84615384615385</v>
      </c>
      <c r="D17" s="10"/>
      <c r="E17" s="10">
        <v>31.76470588235294</v>
      </c>
      <c r="F17" s="10"/>
      <c r="G17" s="52" t="s">
        <v>45</v>
      </c>
      <c r="H17" s="70">
        <f>(100*H16)/100</f>
        <v>2.75</v>
      </c>
      <c r="I17" s="70">
        <f aca="true" t="shared" si="1" ref="I17:V17">(100*I16)/100</f>
        <v>2.4</v>
      </c>
      <c r="J17" s="70">
        <f t="shared" si="1"/>
        <v>2.5</v>
      </c>
      <c r="K17" s="70">
        <f t="shared" si="1"/>
        <v>2.75</v>
      </c>
      <c r="L17" s="70">
        <f t="shared" si="1"/>
        <v>2.4</v>
      </c>
      <c r="M17" s="70">
        <f t="shared" si="1"/>
        <v>2.5</v>
      </c>
      <c r="N17" s="70">
        <f t="shared" si="1"/>
        <v>2.25</v>
      </c>
      <c r="O17" s="70">
        <f t="shared" si="1"/>
        <v>2.4</v>
      </c>
      <c r="P17" s="70">
        <f t="shared" si="1"/>
        <v>2.75</v>
      </c>
      <c r="Q17" s="70">
        <f t="shared" si="1"/>
        <v>2.75</v>
      </c>
      <c r="R17" s="70">
        <f t="shared" si="1"/>
        <v>2.4</v>
      </c>
      <c r="S17" s="70">
        <f t="shared" si="1"/>
        <v>2.4</v>
      </c>
      <c r="T17" s="70">
        <f t="shared" si="1"/>
        <v>2</v>
      </c>
      <c r="U17" s="70">
        <f t="shared" si="1"/>
        <v>2</v>
      </c>
      <c r="V17" s="70">
        <f t="shared" si="1"/>
        <v>2</v>
      </c>
    </row>
    <row r="18" spans="1:23" ht="24.75" customHeight="1">
      <c r="A18" s="4">
        <v>8</v>
      </c>
      <c r="B18" s="14">
        <v>190705100008</v>
      </c>
      <c r="C18" s="10">
        <v>44.61538461538462</v>
      </c>
      <c r="D18" s="10"/>
      <c r="E18" s="10">
        <v>44.70588235294118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190705100009</v>
      </c>
      <c r="C19" s="10">
        <v>50</v>
      </c>
      <c r="D19" s="10"/>
      <c r="E19" s="10">
        <v>48.23529411764706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190705100010</v>
      </c>
      <c r="C20" s="10">
        <v>42.30769230769231</v>
      </c>
      <c r="D20" s="10"/>
      <c r="E20" s="10">
        <v>45.294117647058826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190705100011</v>
      </c>
      <c r="C21" s="10">
        <v>44.61538461538462</v>
      </c>
      <c r="D21" s="10"/>
      <c r="E21" s="10">
        <v>42.35294117647059</v>
      </c>
      <c r="F21" s="33"/>
      <c r="H21" s="79"/>
      <c r="I21" s="134"/>
      <c r="J21" s="134"/>
      <c r="M21" s="38"/>
      <c r="N21" s="38"/>
      <c r="O21" s="38"/>
      <c r="P21" s="38"/>
      <c r="Q21" s="38"/>
    </row>
    <row r="22" spans="1:17" ht="24.75" customHeight="1">
      <c r="A22" s="4">
        <v>12</v>
      </c>
      <c r="B22" s="14">
        <v>190705100012</v>
      </c>
      <c r="C22" s="10">
        <v>42.30769230769231</v>
      </c>
      <c r="D22" s="10"/>
      <c r="E22" s="10">
        <v>43.529411764705884</v>
      </c>
      <c r="F22" s="33"/>
      <c r="H22" s="58"/>
      <c r="I22" s="71"/>
      <c r="J22" s="71"/>
      <c r="M22" s="38"/>
      <c r="N22" s="38"/>
      <c r="O22" s="38"/>
      <c r="P22" s="38"/>
      <c r="Q22" s="38"/>
    </row>
    <row r="23" spans="1:24" ht="24.75" customHeight="1">
      <c r="A23" s="4">
        <v>13</v>
      </c>
      <c r="B23" s="14">
        <v>190705100013</v>
      </c>
      <c r="C23" s="10">
        <v>43.84615384615385</v>
      </c>
      <c r="D23" s="10"/>
      <c r="E23" s="10">
        <v>44.70588235294118</v>
      </c>
      <c r="F23" s="33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190705100014</v>
      </c>
      <c r="C24" s="10">
        <v>46.15384615384615</v>
      </c>
      <c r="D24" s="10"/>
      <c r="E24" s="10">
        <v>44.11764705882353</v>
      </c>
      <c r="F24" s="3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  <c r="X24" s="21"/>
    </row>
    <row r="25" spans="1:24" ht="24.75" customHeight="1">
      <c r="A25" s="4">
        <v>15</v>
      </c>
      <c r="B25" s="14">
        <v>190705100015</v>
      </c>
      <c r="C25" s="15">
        <v>45.38461538461539</v>
      </c>
      <c r="D25" s="15"/>
      <c r="E25" s="15">
        <v>47.647058823529406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  <c r="X25" s="21"/>
    </row>
    <row r="26" spans="1:24" ht="24.75" customHeight="1">
      <c r="A26" s="4">
        <v>16</v>
      </c>
      <c r="B26" s="14">
        <v>190705100016</v>
      </c>
      <c r="C26" s="10">
        <v>43.07692307692308</v>
      </c>
      <c r="D26" s="10"/>
      <c r="E26" s="10">
        <v>44.11764705882353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>
        <v>190705100017</v>
      </c>
      <c r="C27" s="10">
        <v>46.15384615384615</v>
      </c>
      <c r="D27" s="10"/>
      <c r="E27" s="10">
        <v>45.88235294117647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>
        <v>190705100018</v>
      </c>
      <c r="C28" s="10">
        <v>45.38461538461539</v>
      </c>
      <c r="D28" s="10"/>
      <c r="E28" s="10">
        <v>46.470588235294116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>
        <v>190705100019</v>
      </c>
      <c r="C29" s="10">
        <v>44.61538461538462</v>
      </c>
      <c r="D29" s="10"/>
      <c r="E29" s="10">
        <v>45.294117647058826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>
        <v>190705100020</v>
      </c>
      <c r="C30" s="10">
        <v>46.92307692307692</v>
      </c>
      <c r="D30" s="10"/>
      <c r="E30" s="10">
        <v>45.294117647058826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>
        <v>190705100021</v>
      </c>
      <c r="C31" s="10">
        <v>46.15384615384615</v>
      </c>
      <c r="D31" s="10"/>
      <c r="E31" s="10">
        <v>45.88235294117647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>
        <v>190705100022</v>
      </c>
      <c r="C32" s="10">
        <v>46.92307692307692</v>
      </c>
      <c r="D32" s="10"/>
      <c r="E32" s="10">
        <v>47.05882352941176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>
        <v>190705100023</v>
      </c>
      <c r="C33" s="10">
        <v>43.84615384615385</v>
      </c>
      <c r="D33" s="10"/>
      <c r="E33" s="10">
        <v>47.05882352941176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>
        <v>190705100024</v>
      </c>
      <c r="C34" s="10">
        <v>46.15384615384615</v>
      </c>
      <c r="D34" s="10"/>
      <c r="E34" s="10">
        <v>47.05882352941176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1"/>
    </row>
    <row r="35" spans="1:24" ht="24.75" customHeight="1">
      <c r="A35" s="4">
        <v>25</v>
      </c>
      <c r="B35" s="14">
        <v>190705100025</v>
      </c>
      <c r="C35" s="10">
        <v>45.38461538461539</v>
      </c>
      <c r="D35" s="10"/>
      <c r="E35" s="10">
        <v>47.05882352941176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  <c r="X35" s="21"/>
    </row>
    <row r="36" spans="1:24" ht="24.75" customHeight="1">
      <c r="A36" s="4">
        <v>26</v>
      </c>
      <c r="B36" s="14">
        <v>190705100026</v>
      </c>
      <c r="C36" s="10">
        <v>49.23076923076923</v>
      </c>
      <c r="D36" s="10"/>
      <c r="E36" s="10">
        <v>48.23529411764706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190705100027</v>
      </c>
      <c r="C37" s="10">
        <v>46.15384615384615</v>
      </c>
      <c r="D37" s="10"/>
      <c r="E37" s="10">
        <v>44.11764705882353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190705100028</v>
      </c>
      <c r="C38" s="10">
        <v>46.92307692307692</v>
      </c>
      <c r="D38" s="10"/>
      <c r="E38" s="10">
        <v>47.05882352941176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  <c r="X38" s="21"/>
    </row>
    <row r="39" spans="1:24" ht="24.75" customHeight="1">
      <c r="A39" s="4">
        <v>29</v>
      </c>
      <c r="B39" s="14">
        <v>190705100029</v>
      </c>
      <c r="C39" s="10">
        <v>46.92307692307692</v>
      </c>
      <c r="D39" s="10"/>
      <c r="E39" s="10">
        <v>45.88235294117647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  <c r="X39" s="21"/>
    </row>
    <row r="40" spans="1:24" ht="24.75" customHeight="1">
      <c r="A40" s="4">
        <v>30</v>
      </c>
      <c r="B40" s="14">
        <v>190705100030</v>
      </c>
      <c r="C40" s="10">
        <v>46.15384615384615</v>
      </c>
      <c r="D40" s="10"/>
      <c r="E40" s="10">
        <v>45.88235294117647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>
        <v>190705100031</v>
      </c>
      <c r="C41" s="10">
        <v>44.61538461538462</v>
      </c>
      <c r="D41" s="10"/>
      <c r="E41" s="10">
        <v>45.88235294117647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>
        <v>190705100032</v>
      </c>
      <c r="C42" s="10">
        <v>46.15384615384615</v>
      </c>
      <c r="D42" s="10"/>
      <c r="E42" s="10">
        <v>45.88235294117647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>
        <v>190705100034</v>
      </c>
      <c r="C43" s="10">
        <v>49.23076923076923</v>
      </c>
      <c r="D43" s="10"/>
      <c r="E43" s="10">
        <v>47.647058823529406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>
        <v>190705100035</v>
      </c>
      <c r="C44" s="10">
        <v>45.38461538461539</v>
      </c>
      <c r="D44" s="10"/>
      <c r="E44" s="10">
        <v>43.529411764705884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>
        <v>190705100036</v>
      </c>
      <c r="C45" s="10">
        <v>47.69230769230769</v>
      </c>
      <c r="D45" s="10"/>
      <c r="E45" s="10">
        <v>47.647058823529406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>
        <v>190705100037</v>
      </c>
      <c r="C46" s="10">
        <v>46.92307692307692</v>
      </c>
      <c r="D46" s="10"/>
      <c r="E46" s="10">
        <v>46.470588235294116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>
        <v>190705100038</v>
      </c>
      <c r="C47" s="10">
        <v>47.69230769230769</v>
      </c>
      <c r="D47" s="10"/>
      <c r="E47" s="10">
        <v>43.529411764705884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>
        <v>190705100039</v>
      </c>
      <c r="C48" s="10">
        <v>46.92307692307692</v>
      </c>
      <c r="D48" s="10"/>
      <c r="E48" s="10">
        <v>47.05882352941176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>
        <v>190705100040</v>
      </c>
      <c r="C49" s="10">
        <v>48.46153846153846</v>
      </c>
      <c r="D49" s="10"/>
      <c r="E49" s="10">
        <v>47.05882352941176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  <c r="X49" s="21"/>
    </row>
    <row r="50" spans="1:24" ht="24.75" customHeight="1">
      <c r="A50" s="4">
        <v>40</v>
      </c>
      <c r="B50" s="14">
        <v>190705100041</v>
      </c>
      <c r="C50" s="10">
        <v>46.15384615384615</v>
      </c>
      <c r="D50" s="10"/>
      <c r="E50" s="10">
        <v>47.647058823529406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190705100042</v>
      </c>
      <c r="C51" s="10">
        <v>45.38461538461539</v>
      </c>
      <c r="D51" s="10"/>
      <c r="E51" s="10">
        <v>42.94117647058823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190705100043</v>
      </c>
      <c r="C52" s="15">
        <v>40</v>
      </c>
      <c r="D52" s="15"/>
      <c r="E52" s="15">
        <v>44.11764705882353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  <c r="X52" s="21"/>
    </row>
    <row r="53" spans="1:24" ht="24.75" customHeight="1">
      <c r="A53" s="4">
        <v>43</v>
      </c>
      <c r="B53" s="14">
        <v>190705100044</v>
      </c>
      <c r="C53" s="15">
        <v>41.53846153846154</v>
      </c>
      <c r="D53" s="15"/>
      <c r="E53" s="15">
        <v>41.17647058823529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  <c r="X53" s="21"/>
    </row>
    <row r="54" spans="1:24" ht="24.75" customHeight="1">
      <c r="A54" s="4">
        <v>44</v>
      </c>
      <c r="B54" s="14">
        <v>190705100046</v>
      </c>
      <c r="C54" s="10">
        <v>45.38461538461539</v>
      </c>
      <c r="D54" s="10"/>
      <c r="E54" s="10">
        <v>47.05882352941176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>
        <v>190705100047</v>
      </c>
      <c r="C55" s="10">
        <v>46.15384615384615</v>
      </c>
      <c r="D55" s="10"/>
      <c r="E55" s="10">
        <v>46.470588235294116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>
        <v>190705100048</v>
      </c>
      <c r="C56" s="10">
        <v>48.46153846153846</v>
      </c>
      <c r="D56" s="10"/>
      <c r="E56" s="10">
        <v>48.23529411764706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>
        <v>190705100049</v>
      </c>
      <c r="C57" s="10">
        <v>46.15384615384615</v>
      </c>
      <c r="D57" s="10"/>
      <c r="E57" s="10">
        <v>46.470588235294116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>
        <v>190705100050</v>
      </c>
      <c r="C58" s="10">
        <v>46.15384615384615</v>
      </c>
      <c r="D58" s="10"/>
      <c r="E58" s="10">
        <v>46.470588235294116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>
        <v>190705100051</v>
      </c>
      <c r="C59" s="10">
        <v>46.15384615384615</v>
      </c>
      <c r="D59" s="10"/>
      <c r="E59" s="10">
        <v>44.70588235294118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>
        <v>190705100052</v>
      </c>
      <c r="C60" s="10">
        <v>47.69230769230769</v>
      </c>
      <c r="D60" s="10"/>
      <c r="E60" s="10">
        <v>45.88235294117647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>
        <v>190705100053</v>
      </c>
      <c r="C61" s="10">
        <v>45.38461538461539</v>
      </c>
      <c r="D61" s="10"/>
      <c r="E61" s="10">
        <v>45.294117647058826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>
        <v>190705100054</v>
      </c>
      <c r="C62" s="10">
        <v>44.61538461538462</v>
      </c>
      <c r="D62" s="10"/>
      <c r="E62" s="10">
        <v>45.88235294117647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>
        <v>190705100055</v>
      </c>
      <c r="C63" s="10">
        <v>43.84615384615385</v>
      </c>
      <c r="D63" s="10"/>
      <c r="E63" s="10">
        <v>38.23529411764706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190705100057</v>
      </c>
      <c r="C64" s="10">
        <v>45.38461538461539</v>
      </c>
      <c r="D64" s="10"/>
      <c r="E64" s="10">
        <v>45.88235294117647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190705100058</v>
      </c>
      <c r="C65" s="10">
        <v>44.61538461538462</v>
      </c>
      <c r="D65" s="10"/>
      <c r="E65" s="10">
        <v>40.588235294117645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190705100059</v>
      </c>
      <c r="C66" s="10">
        <v>44.61538461538462</v>
      </c>
      <c r="D66" s="10"/>
      <c r="E66" s="10">
        <v>45.294117647058826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190705100060</v>
      </c>
      <c r="C67" s="10">
        <v>48.46153846153846</v>
      </c>
      <c r="D67" s="10"/>
      <c r="E67" s="10">
        <v>47.647058823529406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190705100061</v>
      </c>
      <c r="C68" s="10">
        <v>45.38461538461539</v>
      </c>
      <c r="D68" s="10"/>
      <c r="E68" s="10">
        <v>45.88235294117647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190705100062</v>
      </c>
      <c r="C69" s="10">
        <v>46.15384615384615</v>
      </c>
      <c r="D69" s="10"/>
      <c r="E69" s="10">
        <v>45.294117647058826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190705100063</v>
      </c>
      <c r="C70" s="10">
        <v>47.69230769230769</v>
      </c>
      <c r="D70" s="10"/>
      <c r="E70" s="10">
        <v>41.76470588235294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190705100064</v>
      </c>
      <c r="C71" s="10">
        <v>42.30769230769231</v>
      </c>
      <c r="D71" s="10"/>
      <c r="E71" s="10">
        <v>45.88235294117647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190705100065</v>
      </c>
      <c r="C72" s="10">
        <v>45.38461538461539</v>
      </c>
      <c r="D72" s="10"/>
      <c r="E72" s="10">
        <v>42.35294117647059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190705100066</v>
      </c>
      <c r="C73" s="10">
        <v>46.15384615384615</v>
      </c>
      <c r="D73" s="10"/>
      <c r="E73" s="10">
        <v>46.470588235294116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190705100067</v>
      </c>
      <c r="C74" s="10">
        <v>46.15384615384615</v>
      </c>
      <c r="D74" s="10"/>
      <c r="E74" s="10">
        <v>47.05882352941176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190705100068</v>
      </c>
      <c r="C75" s="10">
        <v>32.30769230769231</v>
      </c>
      <c r="D75" s="10"/>
      <c r="E75" s="10">
        <v>30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10"/>
      <c r="D76" s="10"/>
      <c r="E76" s="10"/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10"/>
      <c r="D77" s="10"/>
      <c r="E77" s="10"/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F4">
      <selection activeCell="H17" sqref="H17:W17"/>
    </sheetView>
  </sheetViews>
  <sheetFormatPr defaultColWidth="9.140625" defaultRowHeight="15"/>
  <cols>
    <col min="2" max="2" width="26.140625" style="0" customWidth="1"/>
    <col min="3" max="3" width="13.57421875" style="0" customWidth="1"/>
    <col min="5" max="5" width="20.7109375" style="0" customWidth="1"/>
    <col min="7" max="7" width="14.42187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144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145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f>(39/67)*100</f>
        <v>58.2089552238806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f>(42/67)*100</f>
        <v>62.68656716417911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43.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60.44776119402985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125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29</v>
      </c>
      <c r="D9" s="17"/>
      <c r="E9" s="17" t="s">
        <v>29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146</v>
      </c>
      <c r="U10" s="13" t="s">
        <v>23</v>
      </c>
      <c r="V10" s="13" t="s">
        <v>24</v>
      </c>
      <c r="W10" s="13" t="s">
        <v>25</v>
      </c>
    </row>
    <row r="11" spans="1:23" ht="15">
      <c r="A11" s="4">
        <v>1</v>
      </c>
      <c r="B11" s="14">
        <v>190705100001</v>
      </c>
      <c r="C11" s="76">
        <v>23</v>
      </c>
      <c r="D11" s="10">
        <f>COUNTIF(C11:C77,"&gt;="&amp;D10)</f>
        <v>39</v>
      </c>
      <c r="E11" s="76">
        <v>18</v>
      </c>
      <c r="F11" s="31">
        <f>COUNTIF(E11:E82,"&gt;="&amp;F10)</f>
        <v>42</v>
      </c>
      <c r="G11" s="25" t="s">
        <v>6</v>
      </c>
      <c r="H11" s="128">
        <v>2</v>
      </c>
      <c r="I11" s="128">
        <v>2</v>
      </c>
      <c r="J11" s="129">
        <v>1</v>
      </c>
      <c r="K11" s="129">
        <v>2</v>
      </c>
      <c r="L11" s="129"/>
      <c r="M11" s="129">
        <v>2</v>
      </c>
      <c r="N11" s="129">
        <v>2</v>
      </c>
      <c r="O11" s="129">
        <v>2</v>
      </c>
      <c r="P11" s="129">
        <v>1</v>
      </c>
      <c r="Q11" s="129"/>
      <c r="R11" s="129">
        <v>2</v>
      </c>
      <c r="S11" s="129"/>
      <c r="T11" s="129">
        <v>1</v>
      </c>
      <c r="U11" s="129">
        <v>2</v>
      </c>
      <c r="V11" s="129">
        <v>2</v>
      </c>
      <c r="W11" s="129">
        <v>1</v>
      </c>
    </row>
    <row r="12" spans="1:23" ht="15">
      <c r="A12" s="4">
        <v>2</v>
      </c>
      <c r="B12" s="14">
        <v>190705100002</v>
      </c>
      <c r="C12" s="76">
        <v>31</v>
      </c>
      <c r="D12" s="64">
        <f>(39/67)*100</f>
        <v>58.2089552238806</v>
      </c>
      <c r="E12" s="76">
        <v>29</v>
      </c>
      <c r="F12" s="65">
        <f>(42/67)*100</f>
        <v>62.68656716417911</v>
      </c>
      <c r="G12" s="25" t="s">
        <v>7</v>
      </c>
      <c r="H12" s="20">
        <v>3</v>
      </c>
      <c r="I12" s="20">
        <v>2</v>
      </c>
      <c r="J12" s="84">
        <v>2</v>
      </c>
      <c r="K12" s="84"/>
      <c r="L12" s="84">
        <v>2</v>
      </c>
      <c r="M12" s="84">
        <v>2</v>
      </c>
      <c r="N12" s="84">
        <v>1</v>
      </c>
      <c r="O12" s="84"/>
      <c r="P12" s="84"/>
      <c r="Q12" s="84">
        <v>1</v>
      </c>
      <c r="R12" s="84">
        <v>1</v>
      </c>
      <c r="S12" s="84"/>
      <c r="T12" s="84">
        <v>1</v>
      </c>
      <c r="U12" s="84"/>
      <c r="V12" s="84">
        <v>2</v>
      </c>
      <c r="W12" s="84">
        <v>1</v>
      </c>
    </row>
    <row r="13" spans="1:23" ht="15">
      <c r="A13" s="4">
        <v>3</v>
      </c>
      <c r="B13" s="14">
        <v>190705100003</v>
      </c>
      <c r="C13" s="76">
        <v>29</v>
      </c>
      <c r="D13" s="10"/>
      <c r="E13" s="76">
        <v>33</v>
      </c>
      <c r="F13" s="32"/>
      <c r="G13" s="25" t="s">
        <v>9</v>
      </c>
      <c r="H13" s="20">
        <v>2</v>
      </c>
      <c r="I13" s="20">
        <v>1</v>
      </c>
      <c r="J13" s="84">
        <v>1</v>
      </c>
      <c r="K13" s="84">
        <v>2</v>
      </c>
      <c r="L13" s="84">
        <v>2</v>
      </c>
      <c r="M13" s="84">
        <v>1</v>
      </c>
      <c r="N13" s="84"/>
      <c r="O13" s="84">
        <v>2</v>
      </c>
      <c r="P13" s="84">
        <v>2</v>
      </c>
      <c r="Q13" s="84">
        <v>2</v>
      </c>
      <c r="R13" s="84"/>
      <c r="S13" s="84">
        <v>2</v>
      </c>
      <c r="T13" s="84">
        <v>2</v>
      </c>
      <c r="U13" s="84">
        <v>2</v>
      </c>
      <c r="V13" s="84"/>
      <c r="W13" s="84">
        <v>2</v>
      </c>
    </row>
    <row r="14" spans="1:23" ht="14.25">
      <c r="A14" s="4">
        <v>4</v>
      </c>
      <c r="B14" s="14" t="s">
        <v>54</v>
      </c>
      <c r="C14" s="76">
        <v>21</v>
      </c>
      <c r="D14" s="10"/>
      <c r="E14" s="76">
        <v>27</v>
      </c>
      <c r="F14" s="32"/>
      <c r="G14" s="127" t="s">
        <v>50</v>
      </c>
      <c r="H14" s="130">
        <v>2</v>
      </c>
      <c r="I14" s="130">
        <v>1</v>
      </c>
      <c r="J14" s="130">
        <v>1</v>
      </c>
      <c r="K14" s="130">
        <v>1</v>
      </c>
      <c r="L14" s="130">
        <v>1</v>
      </c>
      <c r="M14" s="130">
        <v>2</v>
      </c>
      <c r="N14" s="130">
        <v>1</v>
      </c>
      <c r="O14" s="130">
        <v>2</v>
      </c>
      <c r="P14" s="130">
        <v>2</v>
      </c>
      <c r="Q14" s="130">
        <v>1</v>
      </c>
      <c r="R14" s="130">
        <v>1</v>
      </c>
      <c r="S14" s="130">
        <v>2</v>
      </c>
      <c r="T14" s="130"/>
      <c r="U14" s="130">
        <v>2</v>
      </c>
      <c r="V14" s="130">
        <v>2</v>
      </c>
      <c r="W14" s="130">
        <v>2</v>
      </c>
    </row>
    <row r="15" spans="1:23" ht="14.25">
      <c r="A15" s="4">
        <v>5</v>
      </c>
      <c r="B15" s="14" t="s">
        <v>55</v>
      </c>
      <c r="C15" s="76">
        <v>29</v>
      </c>
      <c r="D15" s="10"/>
      <c r="E15" s="76">
        <v>29</v>
      </c>
      <c r="F15" s="32"/>
      <c r="G15" s="127" t="s">
        <v>51</v>
      </c>
      <c r="H15" s="130">
        <v>1</v>
      </c>
      <c r="I15" s="130"/>
      <c r="J15" s="130"/>
      <c r="K15" s="130">
        <v>1</v>
      </c>
      <c r="L15" s="130"/>
      <c r="M15" s="130"/>
      <c r="N15" s="130">
        <v>1</v>
      </c>
      <c r="O15" s="130"/>
      <c r="P15" s="130">
        <v>1</v>
      </c>
      <c r="Q15" s="130"/>
      <c r="R15" s="130">
        <v>1</v>
      </c>
      <c r="S15" s="130"/>
      <c r="T15" s="130">
        <v>1</v>
      </c>
      <c r="U15" s="130"/>
      <c r="V15" s="130">
        <v>1</v>
      </c>
      <c r="W15" s="130">
        <v>1</v>
      </c>
    </row>
    <row r="16" spans="1:23" ht="15">
      <c r="A16" s="4">
        <v>6</v>
      </c>
      <c r="B16" s="14" t="s">
        <v>56</v>
      </c>
      <c r="C16" s="76">
        <v>31</v>
      </c>
      <c r="D16" s="10"/>
      <c r="E16" s="76">
        <v>26</v>
      </c>
      <c r="F16" s="32"/>
      <c r="G16" s="26" t="s">
        <v>43</v>
      </c>
      <c r="H16" s="20">
        <f>AVERAGE(H11:H15)</f>
        <v>2</v>
      </c>
      <c r="I16" s="20">
        <f aca="true" t="shared" si="0" ref="I16:W16">AVERAGE(I11:I15)</f>
        <v>1.5</v>
      </c>
      <c r="J16" s="20">
        <f t="shared" si="0"/>
        <v>1.25</v>
      </c>
      <c r="K16" s="20">
        <f t="shared" si="0"/>
        <v>1.5</v>
      </c>
      <c r="L16" s="20">
        <f t="shared" si="0"/>
        <v>1.6666666666666667</v>
      </c>
      <c r="M16" s="20">
        <f t="shared" si="0"/>
        <v>1.75</v>
      </c>
      <c r="N16" s="20">
        <f t="shared" si="0"/>
        <v>1.25</v>
      </c>
      <c r="O16" s="20">
        <f t="shared" si="0"/>
        <v>2</v>
      </c>
      <c r="P16" s="20">
        <f t="shared" si="0"/>
        <v>1.5</v>
      </c>
      <c r="Q16" s="20">
        <f t="shared" si="0"/>
        <v>1.3333333333333333</v>
      </c>
      <c r="R16" s="20">
        <f t="shared" si="0"/>
        <v>1.25</v>
      </c>
      <c r="S16" s="20">
        <f t="shared" si="0"/>
        <v>2</v>
      </c>
      <c r="T16" s="20">
        <f t="shared" si="0"/>
        <v>1.25</v>
      </c>
      <c r="U16" s="20">
        <f t="shared" si="0"/>
        <v>2</v>
      </c>
      <c r="V16" s="20">
        <f t="shared" si="0"/>
        <v>1.75</v>
      </c>
      <c r="W16" s="20">
        <f t="shared" si="0"/>
        <v>1.4</v>
      </c>
    </row>
    <row r="17" spans="1:23" ht="15">
      <c r="A17" s="4">
        <v>7</v>
      </c>
      <c r="B17" s="14" t="s">
        <v>57</v>
      </c>
      <c r="C17" s="76">
        <v>24</v>
      </c>
      <c r="D17" s="10"/>
      <c r="E17" s="76">
        <v>38</v>
      </c>
      <c r="F17" s="10"/>
      <c r="G17" s="52" t="s">
        <v>45</v>
      </c>
      <c r="H17" s="70">
        <f>(60.45*H16)/100</f>
        <v>1.209</v>
      </c>
      <c r="I17" s="70">
        <f aca="true" t="shared" si="1" ref="I17:W17">(60.45*I16)/100</f>
        <v>0.9067500000000002</v>
      </c>
      <c r="J17" s="70">
        <f t="shared" si="1"/>
        <v>0.755625</v>
      </c>
      <c r="K17" s="70">
        <f t="shared" si="1"/>
        <v>0.9067500000000002</v>
      </c>
      <c r="L17" s="70">
        <f t="shared" si="1"/>
        <v>1.0075</v>
      </c>
      <c r="M17" s="70">
        <f t="shared" si="1"/>
        <v>1.0578750000000001</v>
      </c>
      <c r="N17" s="70">
        <f t="shared" si="1"/>
        <v>0.755625</v>
      </c>
      <c r="O17" s="70">
        <f t="shared" si="1"/>
        <v>1.209</v>
      </c>
      <c r="P17" s="70">
        <f t="shared" si="1"/>
        <v>0.9067500000000002</v>
      </c>
      <c r="Q17" s="70">
        <f t="shared" si="1"/>
        <v>0.8059999999999999</v>
      </c>
      <c r="R17" s="70">
        <f t="shared" si="1"/>
        <v>0.755625</v>
      </c>
      <c r="S17" s="70">
        <f t="shared" si="1"/>
        <v>1.209</v>
      </c>
      <c r="T17" s="70">
        <f t="shared" si="1"/>
        <v>0.755625</v>
      </c>
      <c r="U17" s="70">
        <f t="shared" si="1"/>
        <v>1.209</v>
      </c>
      <c r="V17" s="70">
        <f t="shared" si="1"/>
        <v>1.0578750000000001</v>
      </c>
      <c r="W17" s="70">
        <f t="shared" si="1"/>
        <v>0.8462999999999999</v>
      </c>
    </row>
    <row r="18" spans="1:23" ht="14.25">
      <c r="A18" s="4">
        <v>8</v>
      </c>
      <c r="B18" s="14" t="s">
        <v>58</v>
      </c>
      <c r="C18" s="76">
        <v>27</v>
      </c>
      <c r="D18" s="10"/>
      <c r="E18" s="76">
        <v>29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32</v>
      </c>
      <c r="D19" s="10"/>
      <c r="E19" s="76">
        <v>45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30</v>
      </c>
      <c r="D20" s="10"/>
      <c r="E20" s="76">
        <v>25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3" t="s">
        <v>61</v>
      </c>
      <c r="C21" s="76">
        <v>28</v>
      </c>
      <c r="D21" s="10"/>
      <c r="E21" s="76">
        <v>36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29</v>
      </c>
      <c r="D22" s="10"/>
      <c r="E22" s="76">
        <v>41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26</v>
      </c>
      <c r="D23" s="10"/>
      <c r="E23" s="76">
        <v>28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29</v>
      </c>
      <c r="D24" s="10"/>
      <c r="E24" s="76">
        <v>32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31</v>
      </c>
      <c r="D25" s="15"/>
      <c r="E25" s="76">
        <v>33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27</v>
      </c>
      <c r="D26" s="10"/>
      <c r="E26" s="76">
        <v>48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29</v>
      </c>
      <c r="D27" s="10"/>
      <c r="E27" s="76">
        <v>25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24</v>
      </c>
      <c r="D28" s="10"/>
      <c r="E28" s="76">
        <v>23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30</v>
      </c>
      <c r="D29" s="10"/>
      <c r="E29" s="76">
        <v>35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27</v>
      </c>
      <c r="D30" s="10"/>
      <c r="E30" s="76">
        <v>28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27</v>
      </c>
      <c r="D31" s="10"/>
      <c r="E31" s="76">
        <v>39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32</v>
      </c>
      <c r="D32" s="10"/>
      <c r="E32" s="76">
        <v>43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23</v>
      </c>
      <c r="D33" s="10"/>
      <c r="E33" s="76">
        <v>37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28</v>
      </c>
      <c r="D34" s="10"/>
      <c r="E34" s="76">
        <v>23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30</v>
      </c>
      <c r="D35" s="10"/>
      <c r="E35" s="76">
        <v>31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35</v>
      </c>
      <c r="D36" s="10"/>
      <c r="E36" s="76">
        <v>45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30</v>
      </c>
      <c r="D37" s="10"/>
      <c r="E37" s="76">
        <v>37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26</v>
      </c>
      <c r="D38" s="10"/>
      <c r="E38" s="76">
        <v>36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26</v>
      </c>
      <c r="D39" s="10"/>
      <c r="E39" s="76">
        <v>43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29</v>
      </c>
      <c r="D40" s="10"/>
      <c r="E40" s="76">
        <v>3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28</v>
      </c>
      <c r="D41" s="10"/>
      <c r="E41" s="76">
        <v>28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26</v>
      </c>
      <c r="D42" s="10"/>
      <c r="E42" s="76">
        <v>5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6">
        <v>2</v>
      </c>
      <c r="D43" s="10"/>
      <c r="E43" s="76">
        <v>0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33</v>
      </c>
      <c r="D44" s="10"/>
      <c r="E44" s="76">
        <v>45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22</v>
      </c>
      <c r="D45" s="10"/>
      <c r="E45" s="76">
        <v>18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30</v>
      </c>
      <c r="D46" s="10"/>
      <c r="E46" s="76">
        <v>32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31</v>
      </c>
      <c r="D47" s="10"/>
      <c r="E47" s="76">
        <v>43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23</v>
      </c>
      <c r="D48" s="10"/>
      <c r="E48" s="76">
        <v>39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29</v>
      </c>
      <c r="D49" s="10"/>
      <c r="E49" s="76">
        <v>35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29</v>
      </c>
      <c r="D50" s="10"/>
      <c r="E50" s="76">
        <v>31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36</v>
      </c>
      <c r="D51" s="10"/>
      <c r="E51" s="76">
        <v>50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31</v>
      </c>
      <c r="D52" s="15"/>
      <c r="E52" s="76">
        <v>33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20</v>
      </c>
      <c r="D53" s="15"/>
      <c r="E53" s="76">
        <v>0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24</v>
      </c>
      <c r="D54" s="10"/>
      <c r="E54" s="76">
        <v>37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32</v>
      </c>
      <c r="D55" s="10"/>
      <c r="E55" s="76">
        <v>38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25</v>
      </c>
      <c r="D56" s="10"/>
      <c r="E56" s="76">
        <v>23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33</v>
      </c>
      <c r="D57" s="10"/>
      <c r="E57" s="76">
        <v>39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26</v>
      </c>
      <c r="D58" s="10"/>
      <c r="E58" s="76">
        <v>22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24</v>
      </c>
      <c r="D59" s="10"/>
      <c r="E59" s="76">
        <v>24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33</v>
      </c>
      <c r="D60" s="10"/>
      <c r="E60" s="76">
        <v>25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33</v>
      </c>
      <c r="D61" s="10"/>
      <c r="E61" s="76">
        <v>25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27</v>
      </c>
      <c r="D62" s="10"/>
      <c r="E62" s="76">
        <v>40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27</v>
      </c>
      <c r="D63" s="10"/>
      <c r="E63" s="76">
        <v>22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22</v>
      </c>
      <c r="D64" s="10"/>
      <c r="E64" s="76">
        <v>18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6">
        <v>1</v>
      </c>
      <c r="D65" s="10"/>
      <c r="E65" s="76">
        <v>0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32</v>
      </c>
      <c r="D66" s="10"/>
      <c r="E66" s="76">
        <v>35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30</v>
      </c>
      <c r="D67" s="10"/>
      <c r="E67" s="76">
        <v>37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29</v>
      </c>
      <c r="D68" s="10"/>
      <c r="E68" s="76">
        <v>37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34</v>
      </c>
      <c r="D69" s="10"/>
      <c r="E69" s="76">
        <v>44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29</v>
      </c>
      <c r="D70" s="10"/>
      <c r="E70" s="76">
        <v>29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27</v>
      </c>
      <c r="D71" s="10"/>
      <c r="E71" s="76">
        <v>21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33</v>
      </c>
      <c r="D72" s="10"/>
      <c r="E72" s="76">
        <v>33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21</v>
      </c>
      <c r="D73" s="10"/>
      <c r="E73" s="76">
        <v>25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22</v>
      </c>
      <c r="D74" s="10"/>
      <c r="E74" s="76">
        <v>22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29</v>
      </c>
      <c r="D75" s="10"/>
      <c r="E75" s="76">
        <v>27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28</v>
      </c>
      <c r="D76" s="10"/>
      <c r="E76" s="76">
        <v>18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30</v>
      </c>
      <c r="D77" s="10"/>
      <c r="E77" s="76">
        <v>38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E4">
      <selection activeCell="N22" sqref="N22"/>
    </sheetView>
  </sheetViews>
  <sheetFormatPr defaultColWidth="9.140625" defaultRowHeight="15"/>
  <cols>
    <col min="2" max="2" width="15.00390625" style="0" customWidth="1"/>
    <col min="3" max="3" width="11.7109375" style="0" customWidth="1"/>
    <col min="5" max="5" width="14.5742187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147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148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f>(50/67)*100</f>
        <v>74.6268656716418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f>(37/67)*100</f>
        <v>55.223880597014926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64.92537313432837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125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146</v>
      </c>
      <c r="U10" s="13" t="s">
        <v>23</v>
      </c>
      <c r="V10" s="13" t="s">
        <v>24</v>
      </c>
      <c r="W10" s="13" t="s">
        <v>25</v>
      </c>
    </row>
    <row r="11" spans="1:23" ht="15">
      <c r="A11" s="4">
        <v>1</v>
      </c>
      <c r="B11" s="14">
        <v>190705100001</v>
      </c>
      <c r="C11" s="76">
        <v>26</v>
      </c>
      <c r="D11" s="10">
        <f>COUNTIF(C11:C77,"&gt;="&amp;D10)</f>
        <v>50</v>
      </c>
      <c r="E11" s="76">
        <v>28</v>
      </c>
      <c r="F11" s="31">
        <f>COUNTIF(E11:E82,"&gt;="&amp;F10)</f>
        <v>37</v>
      </c>
      <c r="G11" s="25" t="s">
        <v>6</v>
      </c>
      <c r="H11" s="128">
        <v>1</v>
      </c>
      <c r="I11" s="128"/>
      <c r="J11" s="129">
        <v>1</v>
      </c>
      <c r="K11" s="129">
        <v>2</v>
      </c>
      <c r="L11" s="129">
        <v>1</v>
      </c>
      <c r="M11" s="129">
        <v>1</v>
      </c>
      <c r="N11" s="129">
        <v>2</v>
      </c>
      <c r="O11" s="129">
        <v>2</v>
      </c>
      <c r="P11" s="129">
        <v>1</v>
      </c>
      <c r="Q11" s="129">
        <v>1</v>
      </c>
      <c r="R11" s="129">
        <v>2</v>
      </c>
      <c r="S11" s="129">
        <v>1</v>
      </c>
      <c r="T11" s="129">
        <v>1</v>
      </c>
      <c r="U11" s="129">
        <v>2</v>
      </c>
      <c r="V11" s="129">
        <v>2</v>
      </c>
      <c r="W11" s="129">
        <v>1</v>
      </c>
    </row>
    <row r="12" spans="1:23" ht="15">
      <c r="A12" s="4">
        <v>2</v>
      </c>
      <c r="B12" s="14">
        <v>190705100002</v>
      </c>
      <c r="C12" s="76">
        <v>34</v>
      </c>
      <c r="D12" s="64">
        <f>(50/67)*100</f>
        <v>74.6268656716418</v>
      </c>
      <c r="E12" s="76">
        <v>38</v>
      </c>
      <c r="F12" s="65">
        <f>(37/67)*100</f>
        <v>55.223880597014926</v>
      </c>
      <c r="G12" s="25" t="s">
        <v>7</v>
      </c>
      <c r="H12" s="20">
        <v>3</v>
      </c>
      <c r="I12" s="20">
        <v>2</v>
      </c>
      <c r="J12" s="84">
        <v>1</v>
      </c>
      <c r="K12" s="84">
        <v>1</v>
      </c>
      <c r="L12" s="84"/>
      <c r="M12" s="84">
        <v>2</v>
      </c>
      <c r="N12" s="84">
        <v>1</v>
      </c>
      <c r="O12" s="84">
        <v>1</v>
      </c>
      <c r="P12" s="84"/>
      <c r="Q12" s="84">
        <v>2</v>
      </c>
      <c r="R12" s="84">
        <v>1</v>
      </c>
      <c r="S12" s="84"/>
      <c r="T12" s="84">
        <v>1</v>
      </c>
      <c r="U12" s="84">
        <v>1</v>
      </c>
      <c r="V12" s="84">
        <v>2</v>
      </c>
      <c r="W12" s="84">
        <v>1</v>
      </c>
    </row>
    <row r="13" spans="1:23" ht="15">
      <c r="A13" s="4">
        <v>3</v>
      </c>
      <c r="B13" s="14">
        <v>190705100003</v>
      </c>
      <c r="C13" s="76">
        <v>30</v>
      </c>
      <c r="D13" s="10"/>
      <c r="E13" s="76">
        <v>43</v>
      </c>
      <c r="F13" s="32"/>
      <c r="G13" s="25" t="s">
        <v>9</v>
      </c>
      <c r="H13" s="20">
        <v>2</v>
      </c>
      <c r="I13" s="20">
        <v>1</v>
      </c>
      <c r="J13" s="84">
        <v>2</v>
      </c>
      <c r="K13" s="84">
        <v>1</v>
      </c>
      <c r="L13" s="84">
        <v>2</v>
      </c>
      <c r="M13" s="84">
        <v>1</v>
      </c>
      <c r="N13" s="84"/>
      <c r="O13" s="84">
        <v>2</v>
      </c>
      <c r="P13" s="84">
        <v>2</v>
      </c>
      <c r="Q13" s="84">
        <v>2</v>
      </c>
      <c r="R13" s="84"/>
      <c r="S13" s="84">
        <v>2</v>
      </c>
      <c r="T13" s="84"/>
      <c r="U13" s="84">
        <v>2</v>
      </c>
      <c r="V13" s="84"/>
      <c r="W13" s="84">
        <v>2</v>
      </c>
    </row>
    <row r="14" spans="1:23" ht="14.25">
      <c r="A14" s="4">
        <v>4</v>
      </c>
      <c r="B14" s="14" t="s">
        <v>54</v>
      </c>
      <c r="C14" s="76">
        <v>28</v>
      </c>
      <c r="D14" s="10"/>
      <c r="E14" s="76">
        <v>25</v>
      </c>
      <c r="F14" s="32"/>
      <c r="G14" s="127" t="s">
        <v>50</v>
      </c>
      <c r="H14" s="130">
        <v>2</v>
      </c>
      <c r="I14" s="130"/>
      <c r="J14" s="130">
        <v>2</v>
      </c>
      <c r="K14" s="130">
        <v>2</v>
      </c>
      <c r="L14" s="130">
        <v>1</v>
      </c>
      <c r="M14" s="130">
        <v>1</v>
      </c>
      <c r="N14" s="130"/>
      <c r="O14" s="130">
        <v>2</v>
      </c>
      <c r="P14" s="130"/>
      <c r="Q14" s="130">
        <v>1</v>
      </c>
      <c r="R14" s="130">
        <v>1</v>
      </c>
      <c r="S14" s="130">
        <v>2</v>
      </c>
      <c r="T14" s="130">
        <v>1</v>
      </c>
      <c r="U14" s="130">
        <v>1</v>
      </c>
      <c r="V14" s="130">
        <v>2</v>
      </c>
      <c r="W14" s="130">
        <v>1</v>
      </c>
    </row>
    <row r="15" spans="1:23" ht="14.25">
      <c r="A15" s="4">
        <v>5</v>
      </c>
      <c r="B15" s="14" t="s">
        <v>55</v>
      </c>
      <c r="C15" s="76">
        <v>31</v>
      </c>
      <c r="D15" s="10"/>
      <c r="E15" s="76">
        <v>33</v>
      </c>
      <c r="F15" s="32"/>
      <c r="G15" s="127" t="s">
        <v>51</v>
      </c>
      <c r="H15" s="130">
        <v>1</v>
      </c>
      <c r="I15" s="130"/>
      <c r="J15" s="130">
        <v>1</v>
      </c>
      <c r="K15" s="130"/>
      <c r="L15" s="130"/>
      <c r="M15" s="130">
        <v>1</v>
      </c>
      <c r="N15" s="130"/>
      <c r="O15" s="130">
        <v>1</v>
      </c>
      <c r="P15" s="130"/>
      <c r="Q15" s="130"/>
      <c r="R15" s="130">
        <v>1</v>
      </c>
      <c r="S15" s="130"/>
      <c r="T15" s="130">
        <v>1</v>
      </c>
      <c r="U15" s="130"/>
      <c r="V15" s="130">
        <v>1</v>
      </c>
      <c r="W15" s="130"/>
    </row>
    <row r="16" spans="1:23" ht="15">
      <c r="A16" s="4">
        <v>6</v>
      </c>
      <c r="B16" s="14" t="s">
        <v>56</v>
      </c>
      <c r="C16" s="76">
        <v>31</v>
      </c>
      <c r="D16" s="10"/>
      <c r="E16" s="76">
        <v>35</v>
      </c>
      <c r="F16" s="32"/>
      <c r="G16" s="26" t="s">
        <v>43</v>
      </c>
      <c r="H16" s="20">
        <f>AVERAGE(H11:H15)</f>
        <v>1.8</v>
      </c>
      <c r="I16" s="20">
        <f aca="true" t="shared" si="0" ref="I16:W16">AVERAGE(I11:I15)</f>
        <v>1.5</v>
      </c>
      <c r="J16" s="20">
        <f t="shared" si="0"/>
        <v>1.4</v>
      </c>
      <c r="K16" s="20">
        <f t="shared" si="0"/>
        <v>1.5</v>
      </c>
      <c r="L16" s="20">
        <f t="shared" si="0"/>
        <v>1.3333333333333333</v>
      </c>
      <c r="M16" s="20">
        <f t="shared" si="0"/>
        <v>1.2</v>
      </c>
      <c r="N16" s="20">
        <f t="shared" si="0"/>
        <v>1.5</v>
      </c>
      <c r="O16" s="20">
        <f t="shared" si="0"/>
        <v>1.6</v>
      </c>
      <c r="P16" s="20">
        <f t="shared" si="0"/>
        <v>1.5</v>
      </c>
      <c r="Q16" s="20">
        <f t="shared" si="0"/>
        <v>1.5</v>
      </c>
      <c r="R16" s="20">
        <f t="shared" si="0"/>
        <v>1.25</v>
      </c>
      <c r="S16" s="20">
        <f t="shared" si="0"/>
        <v>1.6666666666666667</v>
      </c>
      <c r="T16" s="20">
        <f t="shared" si="0"/>
        <v>1</v>
      </c>
      <c r="U16" s="20">
        <f t="shared" si="0"/>
        <v>1.5</v>
      </c>
      <c r="V16" s="20">
        <f t="shared" si="0"/>
        <v>1.75</v>
      </c>
      <c r="W16" s="20">
        <f t="shared" si="0"/>
        <v>1.25</v>
      </c>
    </row>
    <row r="17" spans="1:23" ht="15">
      <c r="A17" s="4">
        <v>7</v>
      </c>
      <c r="B17" s="14" t="s">
        <v>57</v>
      </c>
      <c r="C17" s="76">
        <v>28</v>
      </c>
      <c r="D17" s="10"/>
      <c r="E17" s="76">
        <v>22</v>
      </c>
      <c r="F17" s="10"/>
      <c r="G17" s="52" t="s">
        <v>45</v>
      </c>
      <c r="H17" s="70">
        <f>(64.93*H16)/100</f>
        <v>1.1687400000000001</v>
      </c>
      <c r="I17" s="70">
        <f>(64.93*I16)/100</f>
        <v>0.9739500000000001</v>
      </c>
      <c r="J17" s="70">
        <f aca="true" t="shared" si="1" ref="J17:O17">(64.93*J16)/100</f>
        <v>0.90902</v>
      </c>
      <c r="K17" s="70">
        <f t="shared" si="1"/>
        <v>0.9739500000000001</v>
      </c>
      <c r="L17" s="70">
        <f t="shared" si="1"/>
        <v>0.8657333333333334</v>
      </c>
      <c r="M17" s="70">
        <f t="shared" si="1"/>
        <v>0.7791600000000001</v>
      </c>
      <c r="N17" s="70">
        <f t="shared" si="1"/>
        <v>0.9739500000000001</v>
      </c>
      <c r="O17" s="70">
        <f t="shared" si="1"/>
        <v>1.0388800000000002</v>
      </c>
      <c r="P17" s="70">
        <f aca="true" t="shared" si="2" ref="P17:W17">(64.93*P16)/100</f>
        <v>0.9739500000000001</v>
      </c>
      <c r="Q17" s="70">
        <f t="shared" si="2"/>
        <v>0.9739500000000001</v>
      </c>
      <c r="R17" s="70">
        <f t="shared" si="2"/>
        <v>0.811625</v>
      </c>
      <c r="S17" s="70">
        <f t="shared" si="2"/>
        <v>1.0821666666666667</v>
      </c>
      <c r="T17" s="70">
        <f t="shared" si="2"/>
        <v>0.6493000000000001</v>
      </c>
      <c r="U17" s="70">
        <f t="shared" si="2"/>
        <v>0.9739500000000001</v>
      </c>
      <c r="V17" s="70">
        <f t="shared" si="2"/>
        <v>1.1362750000000001</v>
      </c>
      <c r="W17" s="70">
        <f t="shared" si="2"/>
        <v>0.811625</v>
      </c>
    </row>
    <row r="18" spans="1:23" ht="14.25">
      <c r="A18" s="4">
        <v>8</v>
      </c>
      <c r="B18" s="14" t="s">
        <v>58</v>
      </c>
      <c r="C18" s="76">
        <v>29</v>
      </c>
      <c r="D18" s="10"/>
      <c r="E18" s="76">
        <v>32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36</v>
      </c>
      <c r="D19" s="10"/>
      <c r="E19" s="76">
        <v>42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31</v>
      </c>
      <c r="D20" s="10"/>
      <c r="E20" s="76">
        <v>35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3" t="s">
        <v>61</v>
      </c>
      <c r="C21" s="76">
        <v>28</v>
      </c>
      <c r="D21" s="10"/>
      <c r="E21" s="76">
        <v>23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28</v>
      </c>
      <c r="D22" s="10"/>
      <c r="E22" s="76">
        <v>35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27</v>
      </c>
      <c r="D23" s="10"/>
      <c r="E23" s="76">
        <v>29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32</v>
      </c>
      <c r="D24" s="10"/>
      <c r="E24" s="76">
        <v>31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30</v>
      </c>
      <c r="D25" s="15"/>
      <c r="E25" s="76">
        <v>28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33</v>
      </c>
      <c r="D26" s="10"/>
      <c r="E26" s="76">
        <v>0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31</v>
      </c>
      <c r="D27" s="10"/>
      <c r="E27" s="76">
        <v>26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26</v>
      </c>
      <c r="D28" s="10"/>
      <c r="E28" s="76">
        <v>25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27</v>
      </c>
      <c r="D29" s="10"/>
      <c r="E29" s="76">
        <v>26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27</v>
      </c>
      <c r="D30" s="10"/>
      <c r="E30" s="76">
        <v>29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30</v>
      </c>
      <c r="D31" s="10"/>
      <c r="E31" s="76">
        <v>37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29</v>
      </c>
      <c r="D32" s="10"/>
      <c r="E32" s="76">
        <v>28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30</v>
      </c>
      <c r="D33" s="10"/>
      <c r="E33" s="76">
        <v>25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31</v>
      </c>
      <c r="D34" s="10"/>
      <c r="E34" s="76">
        <v>15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31</v>
      </c>
      <c r="D35" s="10"/>
      <c r="E35" s="76">
        <v>31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34</v>
      </c>
      <c r="D36" s="10"/>
      <c r="E36" s="76">
        <v>35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32</v>
      </c>
      <c r="D37" s="10"/>
      <c r="E37" s="76">
        <v>31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26</v>
      </c>
      <c r="D38" s="10"/>
      <c r="E38" s="76">
        <v>32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32</v>
      </c>
      <c r="D39" s="10"/>
      <c r="E39" s="76">
        <v>28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24</v>
      </c>
      <c r="D40" s="10"/>
      <c r="E40" s="76">
        <v>32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27</v>
      </c>
      <c r="D41" s="10"/>
      <c r="E41" s="76">
        <v>24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22</v>
      </c>
      <c r="D42" s="10"/>
      <c r="E42" s="76">
        <v>21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114"/>
      <c r="D43" s="10"/>
      <c r="E43" s="114"/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34</v>
      </c>
      <c r="D44" s="10"/>
      <c r="E44" s="76">
        <v>34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25</v>
      </c>
      <c r="D45" s="10"/>
      <c r="E45" s="76">
        <v>26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34</v>
      </c>
      <c r="D46" s="10"/>
      <c r="E46" s="76">
        <v>41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29</v>
      </c>
      <c r="D47" s="10"/>
      <c r="E47" s="76">
        <v>22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29</v>
      </c>
      <c r="D48" s="10"/>
      <c r="E48" s="76">
        <v>29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31</v>
      </c>
      <c r="D49" s="10"/>
      <c r="E49" s="76">
        <v>43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34</v>
      </c>
      <c r="D50" s="10"/>
      <c r="E50" s="76">
        <v>32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36</v>
      </c>
      <c r="D51" s="10"/>
      <c r="E51" s="76">
        <v>32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33</v>
      </c>
      <c r="D52" s="15"/>
      <c r="E52" s="76">
        <v>36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28</v>
      </c>
      <c r="D53" s="15"/>
      <c r="E53" s="76">
        <v>0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22</v>
      </c>
      <c r="D54" s="10"/>
      <c r="E54" s="76">
        <v>18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35</v>
      </c>
      <c r="D55" s="10"/>
      <c r="E55" s="76">
        <v>33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29</v>
      </c>
      <c r="D56" s="10"/>
      <c r="E56" s="76">
        <v>30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34</v>
      </c>
      <c r="D57" s="10"/>
      <c r="E57" s="76">
        <v>39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32</v>
      </c>
      <c r="D58" s="10"/>
      <c r="E58" s="76">
        <v>23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29</v>
      </c>
      <c r="D59" s="10"/>
      <c r="E59" s="76">
        <v>27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33</v>
      </c>
      <c r="D60" s="10"/>
      <c r="E60" s="76">
        <v>31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35</v>
      </c>
      <c r="D61" s="10"/>
      <c r="E61" s="76">
        <v>27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28</v>
      </c>
      <c r="D62" s="10"/>
      <c r="E62" s="76">
        <v>17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29</v>
      </c>
      <c r="D63" s="10"/>
      <c r="E63" s="76">
        <v>19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22</v>
      </c>
      <c r="D64" s="10"/>
      <c r="E64" s="76">
        <v>18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114"/>
      <c r="D65" s="10"/>
      <c r="E65" s="114"/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32</v>
      </c>
      <c r="D66" s="10"/>
      <c r="E66" s="76">
        <v>37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32</v>
      </c>
      <c r="D67" s="10"/>
      <c r="E67" s="76">
        <v>24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34</v>
      </c>
      <c r="D68" s="10"/>
      <c r="E68" s="76">
        <v>24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35</v>
      </c>
      <c r="D69" s="10"/>
      <c r="E69" s="76">
        <v>30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28</v>
      </c>
      <c r="D70" s="10"/>
      <c r="E70" s="76">
        <v>23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27</v>
      </c>
      <c r="D71" s="10"/>
      <c r="E71" s="76">
        <v>25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31</v>
      </c>
      <c r="D72" s="10"/>
      <c r="E72" s="76">
        <v>22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29</v>
      </c>
      <c r="D73" s="10"/>
      <c r="E73" s="76">
        <v>25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29</v>
      </c>
      <c r="D74" s="10"/>
      <c r="E74" s="76">
        <v>30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29</v>
      </c>
      <c r="D75" s="10"/>
      <c r="E75" s="76">
        <v>32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24</v>
      </c>
      <c r="D76" s="10"/>
      <c r="E76" s="76">
        <v>33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27</v>
      </c>
      <c r="D77" s="10"/>
      <c r="E77" s="76">
        <v>16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B4">
      <selection activeCell="E13" sqref="E13"/>
    </sheetView>
  </sheetViews>
  <sheetFormatPr defaultColWidth="9.140625" defaultRowHeight="15"/>
  <cols>
    <col min="2" max="2" width="14.140625" style="0" customWidth="1"/>
    <col min="3" max="3" width="12.421875" style="0" customWidth="1"/>
    <col min="5" max="5" width="11.851562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149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150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80" t="s">
        <v>129</v>
      </c>
      <c r="B5" s="80"/>
      <c r="C5" s="80"/>
      <c r="D5" s="80"/>
      <c r="E5" s="80"/>
      <c r="F5" s="85"/>
      <c r="G5" s="43" t="s">
        <v>30</v>
      </c>
      <c r="H5" s="64">
        <f>(65/67)*100</f>
        <v>97.01492537313433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65">
        <f>(63/67)*100</f>
        <v>94.02985074626866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95.5223880597015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125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146</v>
      </c>
      <c r="U10" s="13" t="s">
        <v>23</v>
      </c>
      <c r="V10" s="13" t="s">
        <v>24</v>
      </c>
      <c r="W10" s="13" t="s">
        <v>25</v>
      </c>
    </row>
    <row r="11" spans="1:23" ht="15">
      <c r="A11" s="4">
        <v>1</v>
      </c>
      <c r="B11" s="14">
        <v>190705100001</v>
      </c>
      <c r="C11" s="78">
        <v>45.38461538461539</v>
      </c>
      <c r="D11" s="10">
        <f>COUNTIF(C11:C77,"&gt;="&amp;D10)</f>
        <v>65</v>
      </c>
      <c r="E11" s="78">
        <v>33.52941176470588</v>
      </c>
      <c r="F11" s="31">
        <f>COUNTIF(E11:E82,"&gt;="&amp;F10)</f>
        <v>63</v>
      </c>
      <c r="G11" s="25" t="s">
        <v>6</v>
      </c>
      <c r="H11" s="128">
        <v>3</v>
      </c>
      <c r="I11" s="128">
        <v>1</v>
      </c>
      <c r="J11" s="129">
        <v>1</v>
      </c>
      <c r="K11" s="129">
        <v>2</v>
      </c>
      <c r="L11" s="129">
        <v>1</v>
      </c>
      <c r="M11" s="129">
        <v>2</v>
      </c>
      <c r="N11" s="129"/>
      <c r="O11" s="129">
        <v>2</v>
      </c>
      <c r="P11" s="129">
        <v>1</v>
      </c>
      <c r="Q11" s="129">
        <v>1</v>
      </c>
      <c r="R11" s="129">
        <v>2</v>
      </c>
      <c r="S11" s="129">
        <v>1</v>
      </c>
      <c r="T11" s="129">
        <v>1</v>
      </c>
      <c r="U11" s="129">
        <v>2</v>
      </c>
      <c r="V11" s="129">
        <v>2</v>
      </c>
      <c r="W11" s="129">
        <v>1</v>
      </c>
    </row>
    <row r="12" spans="1:23" ht="15">
      <c r="A12" s="4">
        <v>2</v>
      </c>
      <c r="B12" s="14">
        <v>190705100002</v>
      </c>
      <c r="C12" s="78">
        <v>46.92307692307692</v>
      </c>
      <c r="D12" s="64">
        <f>(65/67)*100</f>
        <v>97.01492537313433</v>
      </c>
      <c r="E12" s="78">
        <v>40</v>
      </c>
      <c r="F12" s="65">
        <f>(63/67)*100</f>
        <v>94.02985074626866</v>
      </c>
      <c r="G12" s="25" t="s">
        <v>7</v>
      </c>
      <c r="H12" s="20">
        <v>2</v>
      </c>
      <c r="I12" s="20">
        <v>1</v>
      </c>
      <c r="J12" s="84"/>
      <c r="K12" s="84">
        <v>1</v>
      </c>
      <c r="L12" s="84">
        <v>1</v>
      </c>
      <c r="M12" s="84">
        <v>2</v>
      </c>
      <c r="N12" s="84">
        <v>1</v>
      </c>
      <c r="O12" s="84"/>
      <c r="P12" s="84">
        <v>1</v>
      </c>
      <c r="Q12" s="84"/>
      <c r="R12" s="84">
        <v>1</v>
      </c>
      <c r="S12" s="84"/>
      <c r="T12" s="84">
        <v>1</v>
      </c>
      <c r="U12" s="84">
        <v>1</v>
      </c>
      <c r="V12" s="84">
        <v>1</v>
      </c>
      <c r="W12" s="84"/>
    </row>
    <row r="13" spans="1:23" ht="15">
      <c r="A13" s="4">
        <v>3</v>
      </c>
      <c r="B13" s="14">
        <v>190705100003</v>
      </c>
      <c r="C13" s="78">
        <v>46.15384615384615</v>
      </c>
      <c r="D13" s="10"/>
      <c r="E13" s="78">
        <v>36.470588235294116</v>
      </c>
      <c r="F13" s="32"/>
      <c r="G13" s="25" t="s">
        <v>9</v>
      </c>
      <c r="H13" s="20">
        <v>1</v>
      </c>
      <c r="I13" s="20">
        <v>1</v>
      </c>
      <c r="J13" s="84">
        <v>2</v>
      </c>
      <c r="K13" s="84"/>
      <c r="L13" s="84">
        <v>2</v>
      </c>
      <c r="M13" s="84">
        <v>1</v>
      </c>
      <c r="N13" s="84">
        <v>2</v>
      </c>
      <c r="O13" s="84">
        <v>2</v>
      </c>
      <c r="P13" s="84">
        <v>2</v>
      </c>
      <c r="Q13" s="84">
        <v>2</v>
      </c>
      <c r="R13" s="84"/>
      <c r="S13" s="84">
        <v>2</v>
      </c>
      <c r="T13" s="84"/>
      <c r="U13" s="84">
        <v>2</v>
      </c>
      <c r="V13" s="84"/>
      <c r="W13" s="84">
        <v>1</v>
      </c>
    </row>
    <row r="14" spans="1:23" ht="15">
      <c r="A14" s="4">
        <v>4</v>
      </c>
      <c r="B14" s="14" t="s">
        <v>54</v>
      </c>
      <c r="C14" s="78">
        <v>40.76923076923077</v>
      </c>
      <c r="D14" s="10"/>
      <c r="E14" s="78">
        <v>12.352941176470589</v>
      </c>
      <c r="F14" s="32"/>
      <c r="G14" s="131" t="s">
        <v>50</v>
      </c>
      <c r="H14" s="130">
        <v>1</v>
      </c>
      <c r="I14" s="130"/>
      <c r="J14" s="130">
        <v>2</v>
      </c>
      <c r="K14" s="130">
        <v>2</v>
      </c>
      <c r="L14" s="130">
        <v>2</v>
      </c>
      <c r="M14" s="130">
        <v>2</v>
      </c>
      <c r="N14" s="130"/>
      <c r="O14" s="130">
        <v>1</v>
      </c>
      <c r="P14" s="130"/>
      <c r="Q14" s="130">
        <v>1</v>
      </c>
      <c r="R14" s="130">
        <v>1</v>
      </c>
      <c r="S14" s="130">
        <v>1</v>
      </c>
      <c r="T14" s="130">
        <v>1</v>
      </c>
      <c r="U14" s="130">
        <v>1</v>
      </c>
      <c r="V14" s="130">
        <v>2</v>
      </c>
      <c r="W14" s="130">
        <v>1</v>
      </c>
    </row>
    <row r="15" spans="1:23" ht="15">
      <c r="A15" s="4">
        <v>5</v>
      </c>
      <c r="B15" s="14" t="s">
        <v>55</v>
      </c>
      <c r="C15" s="78">
        <v>47.69230769230769</v>
      </c>
      <c r="D15" s="10"/>
      <c r="E15" s="78">
        <v>46.470588235294116</v>
      </c>
      <c r="F15" s="32"/>
      <c r="G15" s="131" t="s">
        <v>51</v>
      </c>
      <c r="H15" s="130">
        <v>1</v>
      </c>
      <c r="I15" s="130"/>
      <c r="J15" s="130">
        <v>1</v>
      </c>
      <c r="K15" s="130"/>
      <c r="L15" s="130">
        <v>1</v>
      </c>
      <c r="M15" s="130">
        <v>1</v>
      </c>
      <c r="N15" s="130">
        <v>1</v>
      </c>
      <c r="O15" s="130"/>
      <c r="P15" s="130">
        <v>1</v>
      </c>
      <c r="Q15" s="130"/>
      <c r="R15" s="130">
        <v>1</v>
      </c>
      <c r="S15" s="130"/>
      <c r="T15" s="130">
        <v>1</v>
      </c>
      <c r="U15" s="130">
        <v>1</v>
      </c>
      <c r="V15" s="130">
        <v>1</v>
      </c>
      <c r="W15" s="130">
        <v>1</v>
      </c>
    </row>
    <row r="16" spans="1:23" ht="15">
      <c r="A16" s="4">
        <v>6</v>
      </c>
      <c r="B16" s="14" t="s">
        <v>56</v>
      </c>
      <c r="C16" s="78">
        <v>46.92307692307692</v>
      </c>
      <c r="D16" s="10"/>
      <c r="E16" s="78">
        <v>40</v>
      </c>
      <c r="F16" s="32"/>
      <c r="G16" s="26" t="s">
        <v>43</v>
      </c>
      <c r="H16" s="20">
        <f>AVERAGE(H11:H15)</f>
        <v>1.6</v>
      </c>
      <c r="I16" s="20">
        <f aca="true" t="shared" si="0" ref="I16:W16">AVERAGE(I11:I15)</f>
        <v>1</v>
      </c>
      <c r="J16" s="20">
        <f t="shared" si="0"/>
        <v>1.5</v>
      </c>
      <c r="K16" s="20">
        <f t="shared" si="0"/>
        <v>1.6666666666666667</v>
      </c>
      <c r="L16" s="20">
        <f t="shared" si="0"/>
        <v>1.4</v>
      </c>
      <c r="M16" s="20">
        <f t="shared" si="0"/>
        <v>1.6</v>
      </c>
      <c r="N16" s="20">
        <f t="shared" si="0"/>
        <v>1.3333333333333333</v>
      </c>
      <c r="O16" s="20">
        <f t="shared" si="0"/>
        <v>1.6666666666666667</v>
      </c>
      <c r="P16" s="20">
        <f t="shared" si="0"/>
        <v>1.25</v>
      </c>
      <c r="Q16" s="20">
        <f t="shared" si="0"/>
        <v>1.3333333333333333</v>
      </c>
      <c r="R16" s="20">
        <f t="shared" si="0"/>
        <v>1.25</v>
      </c>
      <c r="S16" s="20">
        <f t="shared" si="0"/>
        <v>1.3333333333333333</v>
      </c>
      <c r="T16" s="20">
        <f t="shared" si="0"/>
        <v>1</v>
      </c>
      <c r="U16" s="20">
        <f t="shared" si="0"/>
        <v>1.4</v>
      </c>
      <c r="V16" s="20">
        <f t="shared" si="0"/>
        <v>1.5</v>
      </c>
      <c r="W16" s="20">
        <f t="shared" si="0"/>
        <v>1</v>
      </c>
    </row>
    <row r="17" spans="1:23" ht="15">
      <c r="A17" s="4">
        <v>7</v>
      </c>
      <c r="B17" s="14" t="s">
        <v>57</v>
      </c>
      <c r="C17" s="78">
        <v>39.23076923076923</v>
      </c>
      <c r="D17" s="10"/>
      <c r="E17" s="78">
        <v>28.823529411764703</v>
      </c>
      <c r="F17" s="10"/>
      <c r="G17" s="52" t="s">
        <v>45</v>
      </c>
      <c r="H17" s="70">
        <f>(95.52*H16)/100</f>
        <v>1.52832</v>
      </c>
      <c r="I17" s="70">
        <f aca="true" t="shared" si="1" ref="I17:W17">(95.52*I16)/100</f>
        <v>0.9551999999999999</v>
      </c>
      <c r="J17" s="70">
        <f t="shared" si="1"/>
        <v>1.4328</v>
      </c>
      <c r="K17" s="70">
        <f t="shared" si="1"/>
        <v>1.5919999999999999</v>
      </c>
      <c r="L17" s="70">
        <f t="shared" si="1"/>
        <v>1.3372799999999998</v>
      </c>
      <c r="M17" s="70">
        <f t="shared" si="1"/>
        <v>1.52832</v>
      </c>
      <c r="N17" s="70">
        <f t="shared" si="1"/>
        <v>1.2735999999999998</v>
      </c>
      <c r="O17" s="70">
        <f t="shared" si="1"/>
        <v>1.5919999999999999</v>
      </c>
      <c r="P17" s="70">
        <f t="shared" si="1"/>
        <v>1.194</v>
      </c>
      <c r="Q17" s="70">
        <f t="shared" si="1"/>
        <v>1.2735999999999998</v>
      </c>
      <c r="R17" s="70">
        <f t="shared" si="1"/>
        <v>1.194</v>
      </c>
      <c r="S17" s="70">
        <f t="shared" si="1"/>
        <v>1.2735999999999998</v>
      </c>
      <c r="T17" s="70">
        <f t="shared" si="1"/>
        <v>0.9551999999999999</v>
      </c>
      <c r="U17" s="70">
        <f t="shared" si="1"/>
        <v>1.3372799999999998</v>
      </c>
      <c r="V17" s="70">
        <f t="shared" si="1"/>
        <v>1.4328</v>
      </c>
      <c r="W17" s="70">
        <f t="shared" si="1"/>
        <v>0.9551999999999999</v>
      </c>
    </row>
    <row r="18" spans="1:23" ht="14.25">
      <c r="A18" s="4">
        <v>8</v>
      </c>
      <c r="B18" s="14" t="s">
        <v>58</v>
      </c>
      <c r="C18" s="78">
        <v>42.30769230769231</v>
      </c>
      <c r="D18" s="10"/>
      <c r="E18" s="78">
        <v>45.294117647058826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8">
        <v>48.46153846153846</v>
      </c>
      <c r="D19" s="10"/>
      <c r="E19" s="78">
        <v>47.647058823529406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8">
        <v>46.15384615384615</v>
      </c>
      <c r="D20" s="10"/>
      <c r="E20" s="78">
        <v>37.05882352941177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3" t="s">
        <v>61</v>
      </c>
      <c r="C21" s="78">
        <v>46.15384615384615</v>
      </c>
      <c r="D21" s="10"/>
      <c r="E21" s="78">
        <v>37.05882352941177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8">
        <v>46.92307692307692</v>
      </c>
      <c r="D22" s="10"/>
      <c r="E22" s="78">
        <v>37.64705882352941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8">
        <v>40</v>
      </c>
      <c r="D23" s="10"/>
      <c r="E23" s="78">
        <v>40.588235294117645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8">
        <v>44.61538461538462</v>
      </c>
      <c r="D24" s="10"/>
      <c r="E24" s="78">
        <v>34.11764705882353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8">
        <v>43.07692307692308</v>
      </c>
      <c r="D25" s="15"/>
      <c r="E25" s="78">
        <v>34.705882352941174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8">
        <v>43.84615384615385</v>
      </c>
      <c r="D26" s="10"/>
      <c r="E26" s="78">
        <v>37.05882352941177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8">
        <v>43.07692307692308</v>
      </c>
      <c r="D27" s="10"/>
      <c r="E27" s="78">
        <v>40.588235294117645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8">
        <v>45.38461538461539</v>
      </c>
      <c r="D28" s="10"/>
      <c r="E28" s="78">
        <v>40.588235294117645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8">
        <v>40</v>
      </c>
      <c r="D29" s="10"/>
      <c r="E29" s="78">
        <v>35.294117647058826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8">
        <v>47.69230769230769</v>
      </c>
      <c r="D30" s="10"/>
      <c r="E30" s="78">
        <v>40.588235294117645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8">
        <v>48.46153846153846</v>
      </c>
      <c r="D31" s="10"/>
      <c r="E31" s="78">
        <v>44.70588235294118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8">
        <v>46.92307692307692</v>
      </c>
      <c r="D32" s="10"/>
      <c r="E32" s="78">
        <v>38.82352941176471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8">
        <v>45.38461538461539</v>
      </c>
      <c r="D33" s="10"/>
      <c r="E33" s="78">
        <v>35.294117647058826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8">
        <v>45.38461538461539</v>
      </c>
      <c r="D34" s="10"/>
      <c r="E34" s="78">
        <v>30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8">
        <v>47.69230769230769</v>
      </c>
      <c r="D35" s="10"/>
      <c r="E35" s="78">
        <v>43.529411764705884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8">
        <v>47.69230769230769</v>
      </c>
      <c r="D36" s="10"/>
      <c r="E36" s="78">
        <v>37.05882352941177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8">
        <v>47.69230769230769</v>
      </c>
      <c r="D37" s="10"/>
      <c r="E37" s="78">
        <v>40.588235294117645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8">
        <v>46.15384615384615</v>
      </c>
      <c r="D38" s="10"/>
      <c r="E38" s="78">
        <v>44.70588235294118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8">
        <v>46.92307692307692</v>
      </c>
      <c r="D39" s="10"/>
      <c r="E39" s="78">
        <v>44.70588235294118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8">
        <v>46.92307692307692</v>
      </c>
      <c r="D40" s="10"/>
      <c r="E40" s="78">
        <v>37.64705882352941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8">
        <v>45.38461538461539</v>
      </c>
      <c r="D41" s="10"/>
      <c r="E41" s="78">
        <v>34.11764705882353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8">
        <v>46.92307692307692</v>
      </c>
      <c r="D42" s="10"/>
      <c r="E42" s="78">
        <v>34.705882352941174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8">
        <v>46.92307692307692</v>
      </c>
      <c r="D43" s="10"/>
      <c r="E43" s="78">
        <v>40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8">
        <v>46.92307692307692</v>
      </c>
      <c r="D44" s="10"/>
      <c r="E44" s="78">
        <v>37.64705882352941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8">
        <v>46.15384615384615</v>
      </c>
      <c r="D45" s="10"/>
      <c r="E45" s="78">
        <v>40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8">
        <v>40.76923076923077</v>
      </c>
      <c r="D46" s="10"/>
      <c r="E46" s="78">
        <v>13.529411764705882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8">
        <v>38.46153846153847</v>
      </c>
      <c r="D47" s="10"/>
      <c r="E47" s="78">
        <v>31.176470588235293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8">
        <v>46.92307692307692</v>
      </c>
      <c r="D48" s="10"/>
      <c r="E48" s="78">
        <v>38.23529411764706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8">
        <v>44.61538461538462</v>
      </c>
      <c r="D49" s="10"/>
      <c r="E49" s="78">
        <v>38.82352941176471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8">
        <v>48.46153846153846</v>
      </c>
      <c r="D50" s="10"/>
      <c r="E50" s="78">
        <v>47.647058823529406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8">
        <v>47.69230769230769</v>
      </c>
      <c r="D51" s="10"/>
      <c r="E51" s="78">
        <v>37.64705882352941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8">
        <v>46.15384615384615</v>
      </c>
      <c r="D52" s="15"/>
      <c r="E52" s="78">
        <v>32.35294117647059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8">
        <v>36.92307692307693</v>
      </c>
      <c r="D53" s="15"/>
      <c r="E53" s="78">
        <v>29.411764705882355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8">
        <v>46.15384615384615</v>
      </c>
      <c r="D54" s="10"/>
      <c r="E54" s="78">
        <v>38.82352941176471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8">
        <v>47.69230769230769</v>
      </c>
      <c r="D55" s="10"/>
      <c r="E55" s="78">
        <v>35.88235294117647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8">
        <v>49.23076923076923</v>
      </c>
      <c r="D56" s="10"/>
      <c r="E56" s="78">
        <v>41.76470588235294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8">
        <v>46.92307692307692</v>
      </c>
      <c r="D57" s="10"/>
      <c r="E57" s="78">
        <v>35.88235294117647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8">
        <v>46.15384615384615</v>
      </c>
      <c r="D58" s="10"/>
      <c r="E58" s="78">
        <v>34.705882352941174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8">
        <v>46.92307692307692</v>
      </c>
      <c r="D59" s="10"/>
      <c r="E59" s="78">
        <v>37.05882352941177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8">
        <v>47.69230769230769</v>
      </c>
      <c r="D60" s="10"/>
      <c r="E60" s="78">
        <v>34.705882352941174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8">
        <v>39.23076923076923</v>
      </c>
      <c r="D61" s="10"/>
      <c r="E61" s="78">
        <v>30.58823529411765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8">
        <v>44.61538461538462</v>
      </c>
      <c r="D62" s="10"/>
      <c r="E62" s="78">
        <v>34.11764705882353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8">
        <v>37.69230769230769</v>
      </c>
      <c r="D63" s="10"/>
      <c r="E63" s="78">
        <v>30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8">
        <v>46.92307692307692</v>
      </c>
      <c r="D64" s="10"/>
      <c r="E64" s="78">
        <v>39.411764705882355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8">
        <v>39.23076923076923</v>
      </c>
      <c r="D65" s="10"/>
      <c r="E65" s="78">
        <v>36.470588235294116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8">
        <v>47.69230769230769</v>
      </c>
      <c r="D66" s="10"/>
      <c r="E66" s="78">
        <v>35.88235294117647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8">
        <v>48.46153846153846</v>
      </c>
      <c r="D67" s="10"/>
      <c r="E67" s="78">
        <v>42.94117647058823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8">
        <v>46.92307692307692</v>
      </c>
      <c r="D68" s="10"/>
      <c r="E68" s="78">
        <v>34.11764705882353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8">
        <v>45.38461538461539</v>
      </c>
      <c r="D69" s="10"/>
      <c r="E69" s="78">
        <v>38.82352941176471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8">
        <v>46.92307692307692</v>
      </c>
      <c r="D70" s="10"/>
      <c r="E70" s="78">
        <v>36.470588235294116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8">
        <v>42.30769230769231</v>
      </c>
      <c r="D71" s="10"/>
      <c r="E71" s="78">
        <v>40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8">
        <v>43.84615384615385</v>
      </c>
      <c r="D72" s="10"/>
      <c r="E72" s="78">
        <v>38.82352941176471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8">
        <v>43.84615384615385</v>
      </c>
      <c r="D73" s="10"/>
      <c r="E73" s="78">
        <v>13.529411764705882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8">
        <v>46.92307692307692</v>
      </c>
      <c r="D74" s="10"/>
      <c r="E74" s="78">
        <v>34.11764705882353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8">
        <v>31.538461538461537</v>
      </c>
      <c r="D75" s="10"/>
      <c r="E75" s="78">
        <v>32.94117647058823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24</v>
      </c>
      <c r="D76" s="10"/>
      <c r="E76" s="76">
        <v>33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27</v>
      </c>
      <c r="D77" s="10"/>
      <c r="E77" s="76">
        <v>16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F4">
      <selection activeCell="H17" sqref="H17:V17"/>
    </sheetView>
  </sheetViews>
  <sheetFormatPr defaultColWidth="9.140625" defaultRowHeight="15"/>
  <cols>
    <col min="5" max="5" width="33.5742187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151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152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80" t="s">
        <v>153</v>
      </c>
      <c r="B5" s="80"/>
      <c r="C5" s="80"/>
      <c r="D5" s="80"/>
      <c r="E5" s="80"/>
      <c r="F5" s="85"/>
      <c r="G5" s="43" t="s">
        <v>30</v>
      </c>
      <c r="H5" s="37">
        <v>96.97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96.97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96.97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29</v>
      </c>
      <c r="D9" s="17"/>
      <c r="E9" s="17" t="s">
        <v>29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 t="s">
        <v>132</v>
      </c>
      <c r="C11" s="76">
        <v>35</v>
      </c>
      <c r="D11" s="10">
        <f>COUNTIF(C11:C82,"&gt;="&amp;D10)</f>
        <v>64</v>
      </c>
      <c r="E11" s="76">
        <v>36</v>
      </c>
      <c r="F11" s="31">
        <f>COUNTIF(E11:E82,"&gt;="&amp;F10)</f>
        <v>64</v>
      </c>
      <c r="G11" s="25" t="s">
        <v>6</v>
      </c>
      <c r="H11" s="51">
        <v>2</v>
      </c>
      <c r="I11" s="51">
        <v>2</v>
      </c>
      <c r="J11" s="81">
        <v>3</v>
      </c>
      <c r="K11" s="82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3</v>
      </c>
      <c r="V11" s="81">
        <v>2</v>
      </c>
      <c r="W11" s="21">
        <v>3</v>
      </c>
    </row>
    <row r="12" spans="1:23" ht="15">
      <c r="A12" s="4">
        <v>2</v>
      </c>
      <c r="B12" s="14" t="s">
        <v>52</v>
      </c>
      <c r="C12" s="76">
        <v>36</v>
      </c>
      <c r="D12" s="64">
        <f>(64/66)*100</f>
        <v>96.96969696969697</v>
      </c>
      <c r="E12" s="76">
        <v>38</v>
      </c>
      <c r="F12" s="65">
        <f>(64/66)*100</f>
        <v>96.96969696969697</v>
      </c>
      <c r="G12" s="25" t="s">
        <v>7</v>
      </c>
      <c r="H12" s="20">
        <v>2</v>
      </c>
      <c r="I12" s="20">
        <v>3</v>
      </c>
      <c r="J12" s="83">
        <v>3</v>
      </c>
      <c r="K12" s="81">
        <v>3</v>
      </c>
      <c r="L12" s="83">
        <v>3</v>
      </c>
      <c r="M12" s="83">
        <v>3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83">
        <v>3</v>
      </c>
      <c r="T12" s="83">
        <v>3</v>
      </c>
      <c r="U12" s="83">
        <v>3</v>
      </c>
      <c r="V12" s="83">
        <v>2</v>
      </c>
      <c r="W12" s="21">
        <v>3</v>
      </c>
    </row>
    <row r="13" spans="1:23" ht="15">
      <c r="A13" s="4">
        <v>3</v>
      </c>
      <c r="B13" s="14" t="s">
        <v>53</v>
      </c>
      <c r="C13" s="76">
        <v>36</v>
      </c>
      <c r="D13" s="10"/>
      <c r="E13" s="76">
        <v>40</v>
      </c>
      <c r="F13" s="32"/>
      <c r="G13" s="25" t="s">
        <v>9</v>
      </c>
      <c r="H13" s="20">
        <v>3</v>
      </c>
      <c r="I13" s="20">
        <v>2</v>
      </c>
      <c r="J13" s="83">
        <v>3</v>
      </c>
      <c r="K13" s="83">
        <v>3</v>
      </c>
      <c r="L13" s="83">
        <v>3</v>
      </c>
      <c r="M13" s="83">
        <v>3</v>
      </c>
      <c r="N13" s="83">
        <v>2</v>
      </c>
      <c r="O13" s="83">
        <v>3</v>
      </c>
      <c r="P13" s="83">
        <v>3</v>
      </c>
      <c r="Q13" s="83">
        <v>3</v>
      </c>
      <c r="R13" s="83">
        <v>3</v>
      </c>
      <c r="S13" s="83">
        <v>3</v>
      </c>
      <c r="T13" s="83">
        <v>3</v>
      </c>
      <c r="U13" s="83">
        <v>3</v>
      </c>
      <c r="V13" s="83">
        <v>2</v>
      </c>
      <c r="W13" s="21">
        <v>3</v>
      </c>
    </row>
    <row r="14" spans="1:23" ht="14.25">
      <c r="A14" s="4">
        <v>4</v>
      </c>
      <c r="B14" s="14" t="s">
        <v>54</v>
      </c>
      <c r="C14" s="76">
        <v>40</v>
      </c>
      <c r="D14" s="10"/>
      <c r="E14" s="76">
        <v>45</v>
      </c>
      <c r="F14" s="32"/>
      <c r="G14" s="75" t="s">
        <v>50</v>
      </c>
      <c r="H14" s="84">
        <v>2</v>
      </c>
      <c r="I14" s="84">
        <v>2</v>
      </c>
      <c r="J14" s="84">
        <v>3</v>
      </c>
      <c r="K14" s="84">
        <v>3</v>
      </c>
      <c r="L14" s="84">
        <v>3</v>
      </c>
      <c r="M14" s="84">
        <v>3</v>
      </c>
      <c r="N14" s="84">
        <v>3</v>
      </c>
      <c r="O14" s="84">
        <v>3</v>
      </c>
      <c r="P14" s="84">
        <v>3</v>
      </c>
      <c r="Q14" s="84">
        <v>3</v>
      </c>
      <c r="R14" s="84">
        <v>3</v>
      </c>
      <c r="S14" s="84">
        <v>3</v>
      </c>
      <c r="T14" s="84">
        <v>3</v>
      </c>
      <c r="U14" s="84">
        <v>3</v>
      </c>
      <c r="V14" s="84">
        <v>2</v>
      </c>
      <c r="W14" s="21">
        <v>3</v>
      </c>
    </row>
    <row r="15" spans="1:23" ht="14.25">
      <c r="A15" s="4">
        <v>5</v>
      </c>
      <c r="B15" s="14" t="s">
        <v>55</v>
      </c>
      <c r="C15" s="76">
        <v>42</v>
      </c>
      <c r="D15" s="10"/>
      <c r="E15" s="76">
        <v>44</v>
      </c>
      <c r="F15" s="32"/>
      <c r="G15" s="75" t="s">
        <v>51</v>
      </c>
      <c r="H15" s="84">
        <v>3</v>
      </c>
      <c r="I15" s="84">
        <v>3</v>
      </c>
      <c r="J15" s="84">
        <v>3</v>
      </c>
      <c r="K15" s="84">
        <v>3</v>
      </c>
      <c r="L15" s="84">
        <v>3</v>
      </c>
      <c r="M15" s="84">
        <v>2</v>
      </c>
      <c r="N15" s="84">
        <v>2</v>
      </c>
      <c r="O15" s="84">
        <v>3</v>
      </c>
      <c r="P15" s="84">
        <v>2</v>
      </c>
      <c r="Q15" s="84">
        <v>3</v>
      </c>
      <c r="R15" s="84">
        <v>3</v>
      </c>
      <c r="S15" s="84">
        <v>3</v>
      </c>
      <c r="T15" s="84">
        <v>3</v>
      </c>
      <c r="U15" s="84">
        <v>3</v>
      </c>
      <c r="V15" s="84">
        <v>2</v>
      </c>
      <c r="W15" s="21">
        <v>3</v>
      </c>
    </row>
    <row r="16" spans="1:23" ht="15">
      <c r="A16" s="4">
        <v>6</v>
      </c>
      <c r="B16" s="14" t="s">
        <v>56</v>
      </c>
      <c r="C16" s="76">
        <v>41</v>
      </c>
      <c r="D16" s="10"/>
      <c r="E16" s="76">
        <v>40</v>
      </c>
      <c r="F16" s="32"/>
      <c r="G16" s="26" t="s">
        <v>43</v>
      </c>
      <c r="H16" s="20">
        <f>AVERAGE(H11:H15)</f>
        <v>2.4</v>
      </c>
      <c r="I16" s="20">
        <f aca="true" t="shared" si="0" ref="I16:V16">AVERAGE(I11:I15)</f>
        <v>2.4</v>
      </c>
      <c r="J16" s="20">
        <f t="shared" si="0"/>
        <v>3</v>
      </c>
      <c r="K16" s="20">
        <f t="shared" si="0"/>
        <v>3</v>
      </c>
      <c r="L16" s="20">
        <f t="shared" si="0"/>
        <v>3</v>
      </c>
      <c r="M16" s="20">
        <f t="shared" si="0"/>
        <v>2.8</v>
      </c>
      <c r="N16" s="20">
        <f t="shared" si="0"/>
        <v>2.6</v>
      </c>
      <c r="O16" s="20">
        <f t="shared" si="0"/>
        <v>3</v>
      </c>
      <c r="P16" s="20">
        <f t="shared" si="0"/>
        <v>2.8</v>
      </c>
      <c r="Q16" s="20">
        <f t="shared" si="0"/>
        <v>3</v>
      </c>
      <c r="R16" s="20">
        <f t="shared" si="0"/>
        <v>3</v>
      </c>
      <c r="S16" s="20">
        <f t="shared" si="0"/>
        <v>3</v>
      </c>
      <c r="T16" s="20">
        <f t="shared" si="0"/>
        <v>3</v>
      </c>
      <c r="U16" s="20">
        <f t="shared" si="0"/>
        <v>3</v>
      </c>
      <c r="V16" s="20">
        <f t="shared" si="0"/>
        <v>2</v>
      </c>
      <c r="W16" s="1"/>
    </row>
    <row r="17" spans="1:23" ht="15">
      <c r="A17" s="4">
        <v>7</v>
      </c>
      <c r="B17" s="14" t="s">
        <v>57</v>
      </c>
      <c r="C17" s="76">
        <v>36</v>
      </c>
      <c r="D17" s="10"/>
      <c r="E17" s="76">
        <v>39</v>
      </c>
      <c r="F17" s="10"/>
      <c r="G17" s="52" t="s">
        <v>45</v>
      </c>
      <c r="H17" s="70">
        <f>(96.97*H16)/100</f>
        <v>2.32728</v>
      </c>
      <c r="I17" s="70">
        <f aca="true" t="shared" si="1" ref="I17:V17">(96.97*I16)/100</f>
        <v>2.32728</v>
      </c>
      <c r="J17" s="70">
        <f t="shared" si="1"/>
        <v>2.9090999999999996</v>
      </c>
      <c r="K17" s="70">
        <f t="shared" si="1"/>
        <v>2.9090999999999996</v>
      </c>
      <c r="L17" s="70">
        <f t="shared" si="1"/>
        <v>2.9090999999999996</v>
      </c>
      <c r="M17" s="70">
        <f t="shared" si="1"/>
        <v>2.7151599999999996</v>
      </c>
      <c r="N17" s="70">
        <f t="shared" si="1"/>
        <v>2.52122</v>
      </c>
      <c r="O17" s="70">
        <f t="shared" si="1"/>
        <v>2.9090999999999996</v>
      </c>
      <c r="P17" s="70">
        <f t="shared" si="1"/>
        <v>2.7151599999999996</v>
      </c>
      <c r="Q17" s="70">
        <f t="shared" si="1"/>
        <v>2.9090999999999996</v>
      </c>
      <c r="R17" s="70">
        <f t="shared" si="1"/>
        <v>2.9090999999999996</v>
      </c>
      <c r="S17" s="70">
        <f t="shared" si="1"/>
        <v>2.9090999999999996</v>
      </c>
      <c r="T17" s="70">
        <f t="shared" si="1"/>
        <v>2.9090999999999996</v>
      </c>
      <c r="U17" s="70">
        <f t="shared" si="1"/>
        <v>2.9090999999999996</v>
      </c>
      <c r="V17" s="70">
        <f t="shared" si="1"/>
        <v>1.9394</v>
      </c>
      <c r="W17" s="1"/>
    </row>
    <row r="18" spans="1:23" ht="14.25">
      <c r="A18" s="4">
        <v>8</v>
      </c>
      <c r="B18" s="14" t="s">
        <v>58</v>
      </c>
      <c r="C18" s="76">
        <v>35</v>
      </c>
      <c r="D18" s="10"/>
      <c r="E18" s="76">
        <v>36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36</v>
      </c>
      <c r="D19" s="10"/>
      <c r="E19" s="76">
        <v>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35</v>
      </c>
      <c r="D20" s="10"/>
      <c r="E20" s="76">
        <v>36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 t="s">
        <v>61</v>
      </c>
      <c r="C21" s="76">
        <v>36</v>
      </c>
      <c r="D21" s="10"/>
      <c r="E21" s="76">
        <v>40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35</v>
      </c>
      <c r="D22" s="10"/>
      <c r="E22" s="76">
        <v>38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37</v>
      </c>
      <c r="D23" s="10"/>
      <c r="E23" s="76">
        <v>41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42</v>
      </c>
      <c r="D24" s="10"/>
      <c r="E24" s="76">
        <v>41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41</v>
      </c>
      <c r="D25" s="15"/>
      <c r="E25" s="76">
        <v>40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45</v>
      </c>
      <c r="D26" s="10"/>
      <c r="E26" s="76">
        <v>47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43</v>
      </c>
      <c r="D27" s="10"/>
      <c r="E27" s="76">
        <v>40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35</v>
      </c>
      <c r="D28" s="10"/>
      <c r="E28" s="76">
        <v>43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35</v>
      </c>
      <c r="D29" s="10"/>
      <c r="E29" s="76">
        <v>48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41</v>
      </c>
      <c r="D30" s="10"/>
      <c r="E30" s="76">
        <v>40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42</v>
      </c>
      <c r="D31" s="10"/>
      <c r="E31" s="76">
        <v>39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41</v>
      </c>
      <c r="D32" s="10"/>
      <c r="E32" s="76">
        <v>41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0</v>
      </c>
      <c r="D33" s="10"/>
      <c r="E33" s="76">
        <v>0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45</v>
      </c>
      <c r="D34" s="10"/>
      <c r="E34" s="76">
        <v>46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42</v>
      </c>
      <c r="D35" s="10"/>
      <c r="E35" s="76">
        <v>41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41</v>
      </c>
      <c r="D36" s="10"/>
      <c r="E36" s="76">
        <v>41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45</v>
      </c>
      <c r="D37" s="10"/>
      <c r="E37" s="76">
        <v>46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42</v>
      </c>
      <c r="D38" s="10"/>
      <c r="E38" s="76">
        <v>42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42</v>
      </c>
      <c r="D39" s="10"/>
      <c r="E39" s="76">
        <v>41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41</v>
      </c>
      <c r="D40" s="10"/>
      <c r="E40" s="76">
        <v>42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45</v>
      </c>
      <c r="D41" s="10"/>
      <c r="E41" s="76">
        <v>46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42</v>
      </c>
      <c r="D42" s="10"/>
      <c r="E42" s="76">
        <v>41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6">
        <v>37</v>
      </c>
      <c r="D43" s="10"/>
      <c r="E43" s="76">
        <v>37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38</v>
      </c>
      <c r="D44" s="10"/>
      <c r="E44" s="76">
        <v>40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46</v>
      </c>
      <c r="D45" s="10"/>
      <c r="E45" s="76">
        <v>45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40</v>
      </c>
      <c r="D46" s="10"/>
      <c r="E46" s="76">
        <v>40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45</v>
      </c>
      <c r="D47" s="10"/>
      <c r="E47" s="76">
        <v>47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40</v>
      </c>
      <c r="D48" s="10"/>
      <c r="E48" s="76">
        <v>46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35</v>
      </c>
      <c r="D49" s="10"/>
      <c r="E49" s="76">
        <v>41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40</v>
      </c>
      <c r="D50" s="10"/>
      <c r="E50" s="76">
        <v>43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42</v>
      </c>
      <c r="D51" s="10"/>
      <c r="E51" s="76">
        <v>43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42</v>
      </c>
      <c r="D52" s="15"/>
      <c r="E52" s="76">
        <v>42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41</v>
      </c>
      <c r="D53" s="15"/>
      <c r="E53" s="76">
        <v>42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35</v>
      </c>
      <c r="D54" s="10"/>
      <c r="E54" s="76">
        <v>40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43</v>
      </c>
      <c r="D55" s="10"/>
      <c r="E55" s="76">
        <v>43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42</v>
      </c>
      <c r="D56" s="10"/>
      <c r="E56" s="76">
        <v>43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41</v>
      </c>
      <c r="D57" s="10"/>
      <c r="E57" s="76">
        <v>41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40</v>
      </c>
      <c r="D58" s="10"/>
      <c r="E58" s="76">
        <v>42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45</v>
      </c>
      <c r="D59" s="10"/>
      <c r="E59" s="76">
        <v>42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45</v>
      </c>
      <c r="D60" s="10"/>
      <c r="E60" s="76">
        <v>46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42</v>
      </c>
      <c r="D61" s="10"/>
      <c r="E61" s="76">
        <v>41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41</v>
      </c>
      <c r="D62" s="10"/>
      <c r="E62" s="76">
        <v>43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42</v>
      </c>
      <c r="D63" s="10"/>
      <c r="E63" s="76">
        <v>41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40</v>
      </c>
      <c r="D64" s="10"/>
      <c r="E64" s="76">
        <v>41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6">
        <v>42</v>
      </c>
      <c r="D65" s="10"/>
      <c r="E65" s="76">
        <v>44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41</v>
      </c>
      <c r="D66" s="10"/>
      <c r="E66" s="76">
        <v>41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42</v>
      </c>
      <c r="D67" s="10"/>
      <c r="E67" s="76">
        <v>42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49</v>
      </c>
      <c r="D68" s="10"/>
      <c r="E68" s="76">
        <v>36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48</v>
      </c>
      <c r="D69" s="10"/>
      <c r="E69" s="76">
        <v>39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49</v>
      </c>
      <c r="D70" s="10"/>
      <c r="E70" s="76">
        <v>44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50</v>
      </c>
      <c r="D71" s="10"/>
      <c r="E71" s="76">
        <v>38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30</v>
      </c>
      <c r="D72" s="10"/>
      <c r="E72" s="76">
        <v>31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50</v>
      </c>
      <c r="D73" s="10"/>
      <c r="E73" s="76">
        <v>43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48</v>
      </c>
      <c r="D74" s="10"/>
      <c r="E74" s="76">
        <v>45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44</v>
      </c>
      <c r="D75" s="10"/>
      <c r="E75" s="76">
        <v>43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/>
      <c r="C76" s="76"/>
      <c r="D76" s="10"/>
      <c r="E76" s="76"/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/>
      <c r="C77" s="76"/>
      <c r="D77" s="10"/>
      <c r="E77" s="76"/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C4">
      <selection activeCell="H17" sqref="H17:V17"/>
    </sheetView>
  </sheetViews>
  <sheetFormatPr defaultColWidth="9.140625" defaultRowHeight="15"/>
  <cols>
    <col min="2" max="2" width="14.421875" style="0" customWidth="1"/>
    <col min="5" max="5" width="12.5742187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154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155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116" t="s">
        <v>129</v>
      </c>
      <c r="B5" s="116"/>
      <c r="C5" s="116"/>
      <c r="D5" s="116"/>
      <c r="E5" s="116"/>
      <c r="F5" s="85"/>
      <c r="G5" s="43" t="s">
        <v>30</v>
      </c>
      <c r="H5" s="64">
        <f>(54/65)*100</f>
        <v>83.07692307692308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65">
        <f>(46/65)*100</f>
        <v>70.76923076923077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117" t="s">
        <v>2</v>
      </c>
      <c r="C7" s="17" t="s">
        <v>10</v>
      </c>
      <c r="D7" s="17"/>
      <c r="E7" s="17" t="s">
        <v>10</v>
      </c>
      <c r="F7" s="17"/>
      <c r="G7" s="42" t="s">
        <v>44</v>
      </c>
      <c r="H7" s="53">
        <f>AVERAGE(H5:H6)</f>
        <v>76.92307692307693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11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125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117" t="s">
        <v>5</v>
      </c>
      <c r="C9" s="17" t="s">
        <v>156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11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8" t="s">
        <v>132</v>
      </c>
      <c r="C11" s="76">
        <v>28</v>
      </c>
      <c r="D11" s="10">
        <v>54</v>
      </c>
      <c r="E11" s="76">
        <v>45</v>
      </c>
      <c r="F11" s="31">
        <v>46</v>
      </c>
      <c r="G11" s="25" t="s">
        <v>6</v>
      </c>
      <c r="H11" s="51">
        <v>3</v>
      </c>
      <c r="I11" s="109">
        <v>1</v>
      </c>
      <c r="J11" s="110">
        <v>2</v>
      </c>
      <c r="K11" s="110">
        <v>1</v>
      </c>
      <c r="L11" s="110">
        <v>1</v>
      </c>
      <c r="M11" s="110">
        <v>2</v>
      </c>
      <c r="N11" s="110">
        <v>2</v>
      </c>
      <c r="O11" s="110">
        <v>2</v>
      </c>
      <c r="P11" s="110">
        <v>2</v>
      </c>
      <c r="Q11" s="110">
        <v>1</v>
      </c>
      <c r="R11" s="110">
        <v>2</v>
      </c>
      <c r="S11" s="110">
        <v>1</v>
      </c>
      <c r="T11" s="110">
        <v>2</v>
      </c>
      <c r="U11" s="110">
        <v>2</v>
      </c>
      <c r="V11" s="110">
        <v>3</v>
      </c>
      <c r="W11" s="21"/>
    </row>
    <row r="12" spans="1:23" ht="15">
      <c r="A12" s="4">
        <v>2</v>
      </c>
      <c r="B12" s="118" t="s">
        <v>52</v>
      </c>
      <c r="C12" s="76">
        <v>36</v>
      </c>
      <c r="D12" s="64">
        <f>(54/65)*100</f>
        <v>83.07692307692308</v>
      </c>
      <c r="E12" s="76">
        <v>34</v>
      </c>
      <c r="F12" s="65">
        <f>(46/65)*100</f>
        <v>70.76923076923077</v>
      </c>
      <c r="G12" s="25" t="s">
        <v>7</v>
      </c>
      <c r="H12" s="20">
        <v>3</v>
      </c>
      <c r="I12" s="111"/>
      <c r="J12" s="112">
        <v>1</v>
      </c>
      <c r="K12" s="110">
        <v>1</v>
      </c>
      <c r="L12" s="112">
        <v>2</v>
      </c>
      <c r="M12" s="112">
        <v>2</v>
      </c>
      <c r="N12" s="112"/>
      <c r="O12" s="112"/>
      <c r="P12" s="112">
        <v>2</v>
      </c>
      <c r="Q12" s="112"/>
      <c r="R12" s="112">
        <v>1</v>
      </c>
      <c r="S12" s="112"/>
      <c r="T12" s="112"/>
      <c r="U12" s="112">
        <v>3</v>
      </c>
      <c r="V12" s="112">
        <v>2</v>
      </c>
      <c r="W12" s="21"/>
    </row>
    <row r="13" spans="1:23" ht="15">
      <c r="A13" s="4">
        <v>3</v>
      </c>
      <c r="B13" s="118" t="s">
        <v>53</v>
      </c>
      <c r="C13" s="76">
        <v>29</v>
      </c>
      <c r="D13" s="10"/>
      <c r="E13" s="76">
        <v>29</v>
      </c>
      <c r="F13" s="32"/>
      <c r="G13" s="25" t="s">
        <v>9</v>
      </c>
      <c r="H13" s="20">
        <v>3</v>
      </c>
      <c r="I13" s="111">
        <v>2</v>
      </c>
      <c r="J13" s="112">
        <v>1</v>
      </c>
      <c r="K13" s="112"/>
      <c r="L13" s="112"/>
      <c r="M13" s="112"/>
      <c r="N13" s="112">
        <v>1</v>
      </c>
      <c r="O13" s="112">
        <v>1</v>
      </c>
      <c r="P13" s="112">
        <v>1</v>
      </c>
      <c r="Q13" s="112">
        <v>2</v>
      </c>
      <c r="R13" s="112"/>
      <c r="S13" s="112">
        <v>1</v>
      </c>
      <c r="T13" s="112">
        <v>2</v>
      </c>
      <c r="U13" s="112"/>
      <c r="V13" s="112"/>
      <c r="W13" s="21"/>
    </row>
    <row r="14" spans="1:23" ht="15">
      <c r="A14" s="4">
        <v>4</v>
      </c>
      <c r="B14" s="118" t="s">
        <v>54</v>
      </c>
      <c r="C14" s="119">
        <v>27</v>
      </c>
      <c r="D14" s="10"/>
      <c r="E14" s="76">
        <v>30</v>
      </c>
      <c r="F14" s="32"/>
      <c r="G14" s="25" t="s">
        <v>50</v>
      </c>
      <c r="H14" s="20">
        <v>3</v>
      </c>
      <c r="I14" s="40"/>
      <c r="J14" s="112">
        <v>1</v>
      </c>
      <c r="K14" s="110">
        <v>1</v>
      </c>
      <c r="L14" s="110">
        <v>1</v>
      </c>
      <c r="M14" s="112">
        <v>2</v>
      </c>
      <c r="N14" s="112">
        <v>1</v>
      </c>
      <c r="O14" s="110">
        <v>2</v>
      </c>
      <c r="P14" s="40"/>
      <c r="Q14" s="40"/>
      <c r="R14" s="112">
        <v>2</v>
      </c>
      <c r="S14" s="40"/>
      <c r="T14" s="40"/>
      <c r="U14" s="112">
        <v>3</v>
      </c>
      <c r="V14" s="112">
        <v>2</v>
      </c>
      <c r="W14" s="21"/>
    </row>
    <row r="15" spans="1:23" ht="15">
      <c r="A15" s="4">
        <v>5</v>
      </c>
      <c r="B15" s="118" t="s">
        <v>55</v>
      </c>
      <c r="C15" s="76">
        <v>35</v>
      </c>
      <c r="D15" s="10"/>
      <c r="E15" s="76">
        <v>40</v>
      </c>
      <c r="F15" s="32"/>
      <c r="G15" s="25" t="s">
        <v>51</v>
      </c>
      <c r="H15" s="20">
        <v>3</v>
      </c>
      <c r="I15" s="40"/>
      <c r="J15" s="112">
        <v>1</v>
      </c>
      <c r="K15" s="40"/>
      <c r="L15" s="40"/>
      <c r="M15" s="40"/>
      <c r="N15" s="40"/>
      <c r="O15" s="110">
        <v>2</v>
      </c>
      <c r="P15" s="40"/>
      <c r="Q15" s="40"/>
      <c r="R15" s="112">
        <v>2</v>
      </c>
      <c r="S15" s="112">
        <v>1</v>
      </c>
      <c r="T15" s="112">
        <v>1</v>
      </c>
      <c r="U15" s="112">
        <v>3</v>
      </c>
      <c r="V15" s="112">
        <v>2</v>
      </c>
      <c r="W15" s="21"/>
    </row>
    <row r="16" spans="1:23" ht="15">
      <c r="A16" s="4">
        <v>6</v>
      </c>
      <c r="B16" s="118" t="s">
        <v>56</v>
      </c>
      <c r="C16" s="76">
        <v>30</v>
      </c>
      <c r="D16" s="10"/>
      <c r="E16" s="76">
        <v>32</v>
      </c>
      <c r="F16" s="32"/>
      <c r="G16" s="26" t="s">
        <v>43</v>
      </c>
      <c r="H16" s="20">
        <f>AVERAGE(H11:H15)</f>
        <v>3</v>
      </c>
      <c r="I16" s="20">
        <f aca="true" t="shared" si="0" ref="I16:V16">AVERAGE(I11:I15)</f>
        <v>1.5</v>
      </c>
      <c r="J16" s="20">
        <f t="shared" si="0"/>
        <v>1.2</v>
      </c>
      <c r="K16" s="20">
        <f t="shared" si="0"/>
        <v>1</v>
      </c>
      <c r="L16" s="20">
        <f t="shared" si="0"/>
        <v>1.3333333333333333</v>
      </c>
      <c r="M16" s="20">
        <f t="shared" si="0"/>
        <v>2</v>
      </c>
      <c r="N16" s="20">
        <f t="shared" si="0"/>
        <v>1.3333333333333333</v>
      </c>
      <c r="O16" s="20">
        <f t="shared" si="0"/>
        <v>1.75</v>
      </c>
      <c r="P16" s="20">
        <f t="shared" si="0"/>
        <v>1.6666666666666667</v>
      </c>
      <c r="Q16" s="20">
        <f t="shared" si="0"/>
        <v>1.5</v>
      </c>
      <c r="R16" s="20">
        <f t="shared" si="0"/>
        <v>1.75</v>
      </c>
      <c r="S16" s="20">
        <f t="shared" si="0"/>
        <v>1</v>
      </c>
      <c r="T16" s="20">
        <f t="shared" si="0"/>
        <v>1.6666666666666667</v>
      </c>
      <c r="U16" s="20">
        <f t="shared" si="0"/>
        <v>2.75</v>
      </c>
      <c r="V16" s="20">
        <f t="shared" si="0"/>
        <v>2.25</v>
      </c>
      <c r="W16" s="1"/>
    </row>
    <row r="17" spans="1:23" ht="15">
      <c r="A17" s="4">
        <v>7</v>
      </c>
      <c r="B17" s="118" t="s">
        <v>57</v>
      </c>
      <c r="C17" s="76">
        <v>28</v>
      </c>
      <c r="D17" s="10"/>
      <c r="E17" s="119">
        <v>17</v>
      </c>
      <c r="F17" s="10"/>
      <c r="G17" s="52" t="s">
        <v>45</v>
      </c>
      <c r="H17" s="70">
        <f>(76.92*H16)/100</f>
        <v>2.3076</v>
      </c>
      <c r="I17" s="70">
        <f aca="true" t="shared" si="1" ref="I17:V17">(76.92*I16)/100</f>
        <v>1.1538</v>
      </c>
      <c r="J17" s="70">
        <f t="shared" si="1"/>
        <v>0.92304</v>
      </c>
      <c r="K17" s="70">
        <f t="shared" si="1"/>
        <v>0.7692</v>
      </c>
      <c r="L17" s="70">
        <f t="shared" si="1"/>
        <v>1.0256</v>
      </c>
      <c r="M17" s="70">
        <f t="shared" si="1"/>
        <v>1.5384</v>
      </c>
      <c r="N17" s="70">
        <f t="shared" si="1"/>
        <v>1.0256</v>
      </c>
      <c r="O17" s="70">
        <f t="shared" si="1"/>
        <v>1.3461</v>
      </c>
      <c r="P17" s="70">
        <f t="shared" si="1"/>
        <v>1.2820000000000003</v>
      </c>
      <c r="Q17" s="70">
        <f t="shared" si="1"/>
        <v>1.1538</v>
      </c>
      <c r="R17" s="70">
        <f t="shared" si="1"/>
        <v>1.3461</v>
      </c>
      <c r="S17" s="70">
        <f t="shared" si="1"/>
        <v>0.7692</v>
      </c>
      <c r="T17" s="70">
        <f t="shared" si="1"/>
        <v>1.2820000000000003</v>
      </c>
      <c r="U17" s="70">
        <f t="shared" si="1"/>
        <v>2.1153</v>
      </c>
      <c r="V17" s="70">
        <f t="shared" si="1"/>
        <v>1.7307</v>
      </c>
      <c r="W17" s="1"/>
    </row>
    <row r="18" spans="1:23" ht="14.25">
      <c r="A18" s="4">
        <v>8</v>
      </c>
      <c r="B18" s="118" t="s">
        <v>58</v>
      </c>
      <c r="C18" s="76">
        <v>28</v>
      </c>
      <c r="D18" s="10"/>
      <c r="E18" s="76">
        <v>41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8" t="s">
        <v>59</v>
      </c>
      <c r="C19" s="76">
        <v>37</v>
      </c>
      <c r="D19" s="10"/>
      <c r="E19" s="76">
        <v>46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8" t="s">
        <v>60</v>
      </c>
      <c r="C20" s="76">
        <v>29</v>
      </c>
      <c r="D20" s="10"/>
      <c r="E20" s="76">
        <v>28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8" t="s">
        <v>61</v>
      </c>
      <c r="C21" s="76">
        <v>32</v>
      </c>
      <c r="D21" s="10"/>
      <c r="E21" s="119">
        <v>21</v>
      </c>
      <c r="F21" s="33"/>
      <c r="G21" s="4"/>
      <c r="H21" s="115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8" t="s">
        <v>62</v>
      </c>
      <c r="C22" s="76">
        <v>35</v>
      </c>
      <c r="D22" s="120"/>
      <c r="E22" s="76">
        <v>32</v>
      </c>
      <c r="F22" s="120"/>
      <c r="G22" s="61"/>
      <c r="H22" s="62"/>
      <c r="I22" s="6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4.25">
      <c r="A23" s="4">
        <v>13</v>
      </c>
      <c r="B23" s="118" t="s">
        <v>63</v>
      </c>
      <c r="C23" s="76">
        <v>31</v>
      </c>
      <c r="D23" s="121"/>
      <c r="E23" s="76">
        <v>35</v>
      </c>
      <c r="F23" s="121"/>
      <c r="G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4">
        <v>14</v>
      </c>
      <c r="B24" s="118" t="s">
        <v>64</v>
      </c>
      <c r="C24" s="76">
        <v>35</v>
      </c>
      <c r="D24" s="120"/>
      <c r="E24" s="76">
        <v>39</v>
      </c>
      <c r="F24" s="120"/>
      <c r="G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</row>
    <row r="25" spans="1:23" ht="15">
      <c r="A25" s="4">
        <v>15</v>
      </c>
      <c r="B25" s="118" t="s">
        <v>65</v>
      </c>
      <c r="C25" s="119">
        <v>25</v>
      </c>
      <c r="D25" s="122"/>
      <c r="E25" s="76">
        <v>37</v>
      </c>
      <c r="F25" s="122"/>
      <c r="G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</row>
    <row r="26" spans="1:23" ht="14.25">
      <c r="A26" s="4">
        <v>16</v>
      </c>
      <c r="B26" s="118" t="s">
        <v>66</v>
      </c>
      <c r="C26" s="76">
        <v>30</v>
      </c>
      <c r="D26" s="120"/>
      <c r="E26" s="119">
        <v>24</v>
      </c>
      <c r="F26" s="120"/>
      <c r="G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4">
        <v>17</v>
      </c>
      <c r="B27" s="118" t="s">
        <v>67</v>
      </c>
      <c r="C27" s="76">
        <v>29</v>
      </c>
      <c r="D27" s="120"/>
      <c r="E27" s="76">
        <v>40</v>
      </c>
      <c r="F27" s="120"/>
      <c r="G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4">
        <v>18</v>
      </c>
      <c r="B28" s="118" t="s">
        <v>68</v>
      </c>
      <c r="C28" s="76">
        <v>29</v>
      </c>
      <c r="D28" s="120"/>
      <c r="E28" s="76">
        <v>38</v>
      </c>
      <c r="F28" s="120"/>
      <c r="G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>
      <c r="A29" s="4">
        <v>19</v>
      </c>
      <c r="B29" s="118" t="s">
        <v>69</v>
      </c>
      <c r="C29" s="76">
        <v>28</v>
      </c>
      <c r="D29" s="120"/>
      <c r="E29" s="119">
        <v>16</v>
      </c>
      <c r="F29" s="120"/>
      <c r="G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4">
        <v>20</v>
      </c>
      <c r="B30" s="118" t="s">
        <v>70</v>
      </c>
      <c r="C30" s="76">
        <v>30</v>
      </c>
      <c r="D30" s="120"/>
      <c r="E30" s="76">
        <v>32</v>
      </c>
      <c r="F30" s="120"/>
      <c r="G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4">
        <v>21</v>
      </c>
      <c r="B31" s="118" t="s">
        <v>71</v>
      </c>
      <c r="C31" s="76">
        <v>30</v>
      </c>
      <c r="D31" s="120"/>
      <c r="E31" s="76">
        <v>45</v>
      </c>
      <c r="F31" s="120"/>
      <c r="G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"/>
    </row>
    <row r="32" spans="1:23" ht="15">
      <c r="A32" s="4">
        <v>22</v>
      </c>
      <c r="B32" s="118" t="s">
        <v>72</v>
      </c>
      <c r="C32" s="76">
        <v>34</v>
      </c>
      <c r="D32" s="120"/>
      <c r="E32" s="76">
        <v>33</v>
      </c>
      <c r="F32" s="120"/>
      <c r="G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"/>
    </row>
    <row r="33" spans="1:23" ht="14.25">
      <c r="A33" s="4">
        <v>23</v>
      </c>
      <c r="B33" s="118" t="s">
        <v>73</v>
      </c>
      <c r="C33" s="76">
        <v>32</v>
      </c>
      <c r="D33" s="120"/>
      <c r="E33" s="76">
        <v>30</v>
      </c>
      <c r="F33" s="120"/>
      <c r="G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>
      <c r="A34" s="4">
        <v>24</v>
      </c>
      <c r="B34" s="118" t="s">
        <v>74</v>
      </c>
      <c r="C34" s="119">
        <v>26</v>
      </c>
      <c r="D34" s="120"/>
      <c r="E34" s="119">
        <v>27</v>
      </c>
      <c r="F34" s="120"/>
      <c r="G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4">
        <v>25</v>
      </c>
      <c r="B35" s="118" t="s">
        <v>75</v>
      </c>
      <c r="C35" s="76">
        <v>34</v>
      </c>
      <c r="D35" s="120"/>
      <c r="E35" s="76">
        <v>39</v>
      </c>
      <c r="F35" s="120"/>
      <c r="G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>
      <c r="A36" s="4">
        <v>26</v>
      </c>
      <c r="B36" s="118" t="s">
        <v>76</v>
      </c>
      <c r="C36" s="76">
        <v>36</v>
      </c>
      <c r="D36" s="120"/>
      <c r="E36" s="76">
        <v>31</v>
      </c>
      <c r="F36" s="120"/>
      <c r="G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18" t="s">
        <v>77</v>
      </c>
      <c r="C37" s="76">
        <v>31</v>
      </c>
      <c r="D37" s="120"/>
      <c r="E37" s="76">
        <v>28</v>
      </c>
      <c r="F37" s="120"/>
      <c r="G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4">
        <v>28</v>
      </c>
      <c r="B38" s="118" t="s">
        <v>78</v>
      </c>
      <c r="C38" s="76">
        <v>31</v>
      </c>
      <c r="D38" s="120"/>
      <c r="E38" s="76">
        <v>41</v>
      </c>
      <c r="F38" s="120"/>
      <c r="G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4">
        <v>29</v>
      </c>
      <c r="B39" s="118" t="s">
        <v>79</v>
      </c>
      <c r="C39" s="76">
        <v>30</v>
      </c>
      <c r="D39" s="120"/>
      <c r="E39" s="76">
        <v>33</v>
      </c>
      <c r="F39" s="120"/>
      <c r="G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</row>
    <row r="40" spans="1:23" ht="15">
      <c r="A40" s="4">
        <v>30</v>
      </c>
      <c r="B40" s="118" t="s">
        <v>80</v>
      </c>
      <c r="C40" s="76">
        <v>29</v>
      </c>
      <c r="D40" s="120"/>
      <c r="E40" s="76">
        <v>28</v>
      </c>
      <c r="F40" s="120"/>
      <c r="G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</row>
    <row r="41" spans="1:23" ht="14.25">
      <c r="A41" s="4">
        <v>31</v>
      </c>
      <c r="B41" s="118" t="s">
        <v>81</v>
      </c>
      <c r="C41" s="119">
        <v>26</v>
      </c>
      <c r="D41" s="120"/>
      <c r="E41" s="119">
        <v>27</v>
      </c>
      <c r="F41" s="120"/>
      <c r="G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4">
        <v>32</v>
      </c>
      <c r="B42" s="118" t="s">
        <v>82</v>
      </c>
      <c r="C42" s="119">
        <v>23</v>
      </c>
      <c r="D42" s="114"/>
      <c r="E42" s="76">
        <v>34</v>
      </c>
      <c r="F42" s="114"/>
      <c r="G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4">
        <v>33</v>
      </c>
      <c r="B43" s="118" t="s">
        <v>84</v>
      </c>
      <c r="C43" s="76">
        <v>35</v>
      </c>
      <c r="D43" s="114"/>
      <c r="E43" s="76">
        <v>30</v>
      </c>
      <c r="F43" s="114"/>
      <c r="G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4">
        <v>34</v>
      </c>
      <c r="B44" s="118" t="s">
        <v>85</v>
      </c>
      <c r="C44" s="119">
        <v>27</v>
      </c>
      <c r="D44" s="114"/>
      <c r="E44" s="76">
        <v>33</v>
      </c>
      <c r="F44" s="11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4">
        <v>35</v>
      </c>
      <c r="B45" s="118" t="s">
        <v>86</v>
      </c>
      <c r="C45" s="76">
        <v>33</v>
      </c>
      <c r="D45" s="114"/>
      <c r="E45" s="76">
        <v>29</v>
      </c>
      <c r="F45" s="11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4">
        <v>36</v>
      </c>
      <c r="B46" s="118" t="s">
        <v>87</v>
      </c>
      <c r="C46" s="76">
        <v>32</v>
      </c>
      <c r="D46" s="114"/>
      <c r="E46" s="119">
        <v>26</v>
      </c>
      <c r="F46" s="11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4">
        <v>37</v>
      </c>
      <c r="B47" s="118" t="s">
        <v>88</v>
      </c>
      <c r="C47" s="76">
        <v>34</v>
      </c>
      <c r="D47" s="114"/>
      <c r="E47" s="76">
        <v>40</v>
      </c>
      <c r="F47" s="11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4">
        <v>38</v>
      </c>
      <c r="B48" s="118" t="s">
        <v>89</v>
      </c>
      <c r="C48" s="76">
        <v>29</v>
      </c>
      <c r="D48" s="114"/>
      <c r="E48" s="76">
        <v>32</v>
      </c>
      <c r="F48" s="11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>
      <c r="A49" s="4">
        <v>39</v>
      </c>
      <c r="B49" s="118" t="s">
        <v>90</v>
      </c>
      <c r="C49" s="76">
        <v>33</v>
      </c>
      <c r="D49" s="114"/>
      <c r="E49" s="76">
        <v>42</v>
      </c>
      <c r="F49" s="11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>
      <c r="A50" s="4">
        <v>40</v>
      </c>
      <c r="B50" s="118" t="s">
        <v>91</v>
      </c>
      <c r="C50" s="76">
        <v>38</v>
      </c>
      <c r="D50" s="114"/>
      <c r="E50" s="76">
        <v>39</v>
      </c>
      <c r="F50" s="11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18" t="s">
        <v>92</v>
      </c>
      <c r="C51" s="76">
        <v>34</v>
      </c>
      <c r="D51" s="114"/>
      <c r="E51" s="119">
        <v>21</v>
      </c>
      <c r="F51" s="11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>
      <c r="A52" s="4">
        <v>42</v>
      </c>
      <c r="B52" s="118" t="s">
        <v>93</v>
      </c>
      <c r="C52" s="76">
        <v>31</v>
      </c>
      <c r="D52" s="114"/>
      <c r="E52" s="76">
        <v>40</v>
      </c>
      <c r="F52" s="11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4">
        <v>43</v>
      </c>
      <c r="B53" s="118" t="s">
        <v>94</v>
      </c>
      <c r="C53" s="119">
        <v>23</v>
      </c>
      <c r="D53" s="114"/>
      <c r="E53" s="119">
        <v>7</v>
      </c>
      <c r="F53" s="11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>
      <c r="A54" s="4">
        <v>44</v>
      </c>
      <c r="B54" s="118" t="s">
        <v>95</v>
      </c>
      <c r="C54" s="76">
        <v>31</v>
      </c>
      <c r="D54" s="114"/>
      <c r="E54" s="119">
        <v>25</v>
      </c>
      <c r="F54" s="114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>
      <c r="A55" s="4">
        <v>45</v>
      </c>
      <c r="B55" s="118" t="s">
        <v>96</v>
      </c>
      <c r="C55" s="119">
        <v>25</v>
      </c>
      <c r="D55" s="114"/>
      <c r="E55" s="119">
        <v>23</v>
      </c>
      <c r="F55" s="11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>
      <c r="A56" s="4">
        <v>46</v>
      </c>
      <c r="B56" s="118" t="s">
        <v>97</v>
      </c>
      <c r="C56" s="76">
        <v>32</v>
      </c>
      <c r="D56" s="114"/>
      <c r="E56" s="76">
        <v>44</v>
      </c>
      <c r="F56" s="114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>
      <c r="A57" s="4">
        <v>47</v>
      </c>
      <c r="B57" s="118" t="s">
        <v>98</v>
      </c>
      <c r="C57" s="76">
        <v>33</v>
      </c>
      <c r="D57" s="114"/>
      <c r="E57" s="119">
        <v>22</v>
      </c>
      <c r="F57" s="11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4">
        <v>48</v>
      </c>
      <c r="B58" s="118" t="s">
        <v>99</v>
      </c>
      <c r="C58" s="76">
        <v>29</v>
      </c>
      <c r="D58" s="114"/>
      <c r="E58" s="119">
        <v>27</v>
      </c>
      <c r="F58" s="11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>
      <c r="A59" s="4">
        <v>49</v>
      </c>
      <c r="B59" s="118" t="s">
        <v>100</v>
      </c>
      <c r="C59" s="76">
        <v>29</v>
      </c>
      <c r="D59" s="114"/>
      <c r="E59" s="76">
        <v>41</v>
      </c>
      <c r="F59" s="114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>
      <c r="A60" s="4">
        <v>50</v>
      </c>
      <c r="B60" s="118" t="s">
        <v>101</v>
      </c>
      <c r="C60" s="76">
        <v>32</v>
      </c>
      <c r="D60" s="114"/>
      <c r="E60" s="76">
        <v>34</v>
      </c>
      <c r="F60" s="11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>
      <c r="A61" s="4">
        <v>51</v>
      </c>
      <c r="B61" s="118" t="s">
        <v>102</v>
      </c>
      <c r="C61" s="76">
        <v>29</v>
      </c>
      <c r="D61" s="114"/>
      <c r="E61" s="119">
        <v>21</v>
      </c>
      <c r="F61" s="114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118" t="s">
        <v>103</v>
      </c>
      <c r="C62" s="119">
        <v>22</v>
      </c>
      <c r="D62" s="114"/>
      <c r="E62" s="119">
        <v>20</v>
      </c>
      <c r="F62" s="11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118" t="s">
        <v>104</v>
      </c>
      <c r="C63" s="119">
        <v>20</v>
      </c>
      <c r="D63" s="114"/>
      <c r="E63" s="76">
        <v>28</v>
      </c>
      <c r="F63" s="114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18" t="s">
        <v>106</v>
      </c>
      <c r="C64" s="76">
        <v>30</v>
      </c>
      <c r="D64" s="114"/>
      <c r="E64" s="119">
        <v>23</v>
      </c>
      <c r="F64" s="114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18" t="s">
        <v>107</v>
      </c>
      <c r="C65" s="76">
        <v>34</v>
      </c>
      <c r="D65" s="114"/>
      <c r="E65" s="76">
        <v>31</v>
      </c>
      <c r="F65" s="11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18" t="s">
        <v>108</v>
      </c>
      <c r="C66" s="76">
        <v>33</v>
      </c>
      <c r="D66" s="114"/>
      <c r="E66" s="119">
        <v>25</v>
      </c>
      <c r="F66" s="11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18" t="s">
        <v>109</v>
      </c>
      <c r="C67" s="76">
        <v>33</v>
      </c>
      <c r="D67" s="114"/>
      <c r="E67" s="76">
        <v>31</v>
      </c>
      <c r="F67" s="11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18" t="s">
        <v>110</v>
      </c>
      <c r="C68" s="76">
        <v>30</v>
      </c>
      <c r="D68" s="114"/>
      <c r="E68" s="119">
        <v>23</v>
      </c>
      <c r="F68" s="11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18" t="s">
        <v>111</v>
      </c>
      <c r="C69" s="76">
        <v>29</v>
      </c>
      <c r="D69" s="114"/>
      <c r="E69" s="76">
        <v>32</v>
      </c>
      <c r="F69" s="11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18" t="s">
        <v>112</v>
      </c>
      <c r="C70" s="76">
        <v>33</v>
      </c>
      <c r="D70" s="114"/>
      <c r="E70" s="76">
        <v>38</v>
      </c>
      <c r="F70" s="114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18" t="s">
        <v>113</v>
      </c>
      <c r="C71" s="76">
        <v>32</v>
      </c>
      <c r="D71" s="114"/>
      <c r="E71" s="76">
        <v>35</v>
      </c>
      <c r="F71" s="114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18" t="s">
        <v>114</v>
      </c>
      <c r="C72" s="76">
        <v>29</v>
      </c>
      <c r="D72" s="114"/>
      <c r="E72" s="76">
        <v>37</v>
      </c>
      <c r="F72" s="114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18" t="s">
        <v>115</v>
      </c>
      <c r="C73" s="76">
        <v>29</v>
      </c>
      <c r="D73" s="114"/>
      <c r="E73" s="76">
        <v>40</v>
      </c>
      <c r="F73" s="114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18" t="s">
        <v>116</v>
      </c>
      <c r="C74" s="119">
        <v>27</v>
      </c>
      <c r="D74" s="114"/>
      <c r="E74" s="76">
        <v>32</v>
      </c>
      <c r="F74" s="114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18" t="s">
        <v>117</v>
      </c>
      <c r="C75" s="76">
        <v>32</v>
      </c>
      <c r="D75" s="114"/>
      <c r="E75" s="119">
        <v>26</v>
      </c>
      <c r="F75" s="114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13.14062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157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158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159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116" t="s">
        <v>129</v>
      </c>
      <c r="B5" s="116"/>
      <c r="C5" s="116"/>
      <c r="D5" s="116"/>
      <c r="E5" s="116"/>
      <c r="F5" s="85"/>
      <c r="G5" s="43" t="s">
        <v>30</v>
      </c>
      <c r="H5" s="64">
        <f>(62/65)*100</f>
        <v>95.38461538461539</v>
      </c>
      <c r="I5" s="40"/>
      <c r="J5" s="1"/>
      <c r="K5" s="48" t="s">
        <v>160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65">
        <f>(4/65)*100</f>
        <v>6.153846153846154</v>
      </c>
      <c r="I6" s="40"/>
      <c r="J6" s="1"/>
      <c r="K6" s="49" t="s">
        <v>161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117" t="s">
        <v>2</v>
      </c>
      <c r="C7" s="17" t="s">
        <v>10</v>
      </c>
      <c r="D7" s="17"/>
      <c r="E7" s="17" t="s">
        <v>10</v>
      </c>
      <c r="F7" s="17"/>
      <c r="G7" s="42" t="s">
        <v>44</v>
      </c>
      <c r="H7" s="53">
        <f>AVERAGE(H5:H6)</f>
        <v>50.769230769230774</v>
      </c>
      <c r="I7" s="45">
        <v>0.6</v>
      </c>
      <c r="J7" s="1"/>
      <c r="K7" s="50" t="s">
        <v>162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11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11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117" t="s">
        <v>8</v>
      </c>
      <c r="C10" s="17">
        <v>50</v>
      </c>
      <c r="D10" s="89">
        <f>(0.55*50)</f>
        <v>27.500000000000004</v>
      </c>
      <c r="E10" s="9">
        <v>50</v>
      </c>
      <c r="F10" s="35">
        <v>25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8" t="s">
        <v>132</v>
      </c>
      <c r="C11" s="10">
        <v>29.230769230769234</v>
      </c>
      <c r="D11" s="10">
        <v>62</v>
      </c>
      <c r="E11" s="123">
        <v>17.647058823529413</v>
      </c>
      <c r="F11" s="31">
        <v>4</v>
      </c>
      <c r="G11" s="25" t="s">
        <v>6</v>
      </c>
      <c r="H11" s="51">
        <v>3</v>
      </c>
      <c r="I11" s="109">
        <v>1</v>
      </c>
      <c r="J11" s="110">
        <v>2</v>
      </c>
      <c r="K11" s="110">
        <v>1</v>
      </c>
      <c r="L11" s="110">
        <v>1</v>
      </c>
      <c r="M11" s="110">
        <v>2</v>
      </c>
      <c r="N11" s="110">
        <v>2</v>
      </c>
      <c r="O11" s="110">
        <v>2</v>
      </c>
      <c r="P11" s="110">
        <v>2</v>
      </c>
      <c r="Q11" s="110">
        <v>1</v>
      </c>
      <c r="R11" s="110">
        <v>2</v>
      </c>
      <c r="S11" s="110">
        <v>1</v>
      </c>
      <c r="T11" s="110">
        <v>2</v>
      </c>
      <c r="U11" s="110">
        <v>2</v>
      </c>
      <c r="V11" s="110">
        <v>3</v>
      </c>
      <c r="W11" s="21"/>
    </row>
    <row r="12" spans="1:23" ht="15">
      <c r="A12" s="4">
        <v>2</v>
      </c>
      <c r="B12" s="118" t="s">
        <v>52</v>
      </c>
      <c r="C12" s="10">
        <v>34.61538461538461</v>
      </c>
      <c r="D12" s="64">
        <f>(62/65)*100</f>
        <v>95.38461538461539</v>
      </c>
      <c r="E12" s="123">
        <v>22.941176470588236</v>
      </c>
      <c r="F12" s="65">
        <f>(4/65)*100</f>
        <v>6.153846153846154</v>
      </c>
      <c r="G12" s="25" t="s">
        <v>7</v>
      </c>
      <c r="H12" s="20">
        <v>3</v>
      </c>
      <c r="I12" s="111"/>
      <c r="J12" s="112">
        <v>1</v>
      </c>
      <c r="K12" s="110">
        <v>1</v>
      </c>
      <c r="L12" s="112">
        <v>2</v>
      </c>
      <c r="M12" s="112">
        <v>2</v>
      </c>
      <c r="N12" s="112"/>
      <c r="O12" s="112"/>
      <c r="P12" s="112">
        <v>2</v>
      </c>
      <c r="Q12" s="112"/>
      <c r="R12" s="112">
        <v>1</v>
      </c>
      <c r="S12" s="112">
        <v>2</v>
      </c>
      <c r="T12" s="112"/>
      <c r="U12" s="112">
        <v>3</v>
      </c>
      <c r="V12" s="112">
        <v>2</v>
      </c>
      <c r="W12" s="21"/>
    </row>
    <row r="13" spans="1:23" ht="15">
      <c r="A13" s="4">
        <v>3</v>
      </c>
      <c r="B13" s="118" t="s">
        <v>55</v>
      </c>
      <c r="C13" s="10">
        <v>33.84615384615385</v>
      </c>
      <c r="D13" s="10"/>
      <c r="E13" s="123">
        <v>20.588235294117645</v>
      </c>
      <c r="F13" s="32"/>
      <c r="G13" s="25" t="s">
        <v>9</v>
      </c>
      <c r="H13" s="20">
        <v>3</v>
      </c>
      <c r="I13" s="111">
        <v>2</v>
      </c>
      <c r="J13" s="112">
        <v>1</v>
      </c>
      <c r="K13" s="112"/>
      <c r="L13" s="112"/>
      <c r="M13" s="112"/>
      <c r="N13" s="112">
        <v>1</v>
      </c>
      <c r="O13" s="112">
        <v>1</v>
      </c>
      <c r="P13" s="112">
        <v>1</v>
      </c>
      <c r="Q13" s="112">
        <v>2</v>
      </c>
      <c r="R13" s="112"/>
      <c r="S13" s="112">
        <v>1</v>
      </c>
      <c r="T13" s="112">
        <v>2</v>
      </c>
      <c r="U13" s="112"/>
      <c r="V13" s="112"/>
      <c r="W13" s="21"/>
    </row>
    <row r="14" spans="1:23" ht="15">
      <c r="A14" s="4">
        <v>4</v>
      </c>
      <c r="B14" s="118" t="s">
        <v>56</v>
      </c>
      <c r="C14" s="10">
        <v>32.30769230769231</v>
      </c>
      <c r="D14" s="10"/>
      <c r="E14" s="123">
        <v>20.588235294117645</v>
      </c>
      <c r="F14" s="32"/>
      <c r="G14" s="25" t="s">
        <v>50</v>
      </c>
      <c r="H14" s="20">
        <v>3</v>
      </c>
      <c r="I14" s="44"/>
      <c r="J14" s="44"/>
      <c r="K14" s="110">
        <v>1</v>
      </c>
      <c r="L14" s="112">
        <v>2</v>
      </c>
      <c r="M14" s="112">
        <v>2</v>
      </c>
      <c r="N14" s="44"/>
      <c r="O14" s="112">
        <v>1</v>
      </c>
      <c r="P14" s="112"/>
      <c r="Q14" s="44"/>
      <c r="R14" s="110">
        <v>2</v>
      </c>
      <c r="S14" s="112">
        <v>1</v>
      </c>
      <c r="T14" s="44">
        <v>1</v>
      </c>
      <c r="U14" s="44">
        <v>2</v>
      </c>
      <c r="V14" s="44">
        <v>2</v>
      </c>
      <c r="W14" s="21"/>
    </row>
    <row r="15" spans="1:23" ht="15">
      <c r="A15" s="4">
        <v>5</v>
      </c>
      <c r="B15" s="118" t="s">
        <v>57</v>
      </c>
      <c r="C15" s="10">
        <v>30</v>
      </c>
      <c r="D15" s="10"/>
      <c r="E15" s="123">
        <v>22.35294117647059</v>
      </c>
      <c r="F15" s="32"/>
      <c r="G15" s="25" t="s">
        <v>51</v>
      </c>
      <c r="H15" s="20">
        <v>3</v>
      </c>
      <c r="I15" s="112">
        <v>1</v>
      </c>
      <c r="J15" s="112">
        <v>1</v>
      </c>
      <c r="K15" s="112">
        <v>2</v>
      </c>
      <c r="L15" s="112">
        <v>2</v>
      </c>
      <c r="M15" s="112">
        <v>2</v>
      </c>
      <c r="N15" s="112">
        <v>1</v>
      </c>
      <c r="O15" s="112">
        <v>1</v>
      </c>
      <c r="P15" s="112">
        <v>1</v>
      </c>
      <c r="Q15" s="44">
        <v>2</v>
      </c>
      <c r="R15" s="44">
        <v>1</v>
      </c>
      <c r="S15" s="44"/>
      <c r="T15" s="44"/>
      <c r="U15" s="44">
        <v>2</v>
      </c>
      <c r="V15" s="44"/>
      <c r="W15" s="21"/>
    </row>
    <row r="16" spans="1:23" ht="15">
      <c r="A16" s="4">
        <v>6</v>
      </c>
      <c r="B16" s="118" t="s">
        <v>58</v>
      </c>
      <c r="C16" s="10">
        <v>31.538461538461537</v>
      </c>
      <c r="D16" s="10"/>
      <c r="E16" s="123">
        <v>15.294117647058824</v>
      </c>
      <c r="F16" s="32"/>
      <c r="G16" s="26" t="s">
        <v>43</v>
      </c>
      <c r="H16" s="20">
        <f>AVERAGE(H11:H15)</f>
        <v>3</v>
      </c>
      <c r="I16" s="20">
        <f aca="true" t="shared" si="0" ref="I16:V16">AVERAGE(I11:I15)</f>
        <v>1.3333333333333333</v>
      </c>
      <c r="J16" s="20">
        <f t="shared" si="0"/>
        <v>1.25</v>
      </c>
      <c r="K16" s="20">
        <f t="shared" si="0"/>
        <v>1.25</v>
      </c>
      <c r="L16" s="20">
        <f t="shared" si="0"/>
        <v>1.75</v>
      </c>
      <c r="M16" s="20">
        <f t="shared" si="0"/>
        <v>2</v>
      </c>
      <c r="N16" s="20">
        <f t="shared" si="0"/>
        <v>1.3333333333333333</v>
      </c>
      <c r="O16" s="20">
        <f t="shared" si="0"/>
        <v>1.25</v>
      </c>
      <c r="P16" s="20">
        <f t="shared" si="0"/>
        <v>1.5</v>
      </c>
      <c r="Q16" s="20">
        <f t="shared" si="0"/>
        <v>1.6666666666666667</v>
      </c>
      <c r="R16" s="20">
        <f t="shared" si="0"/>
        <v>1.5</v>
      </c>
      <c r="S16" s="20">
        <f t="shared" si="0"/>
        <v>1.25</v>
      </c>
      <c r="T16" s="20">
        <f t="shared" si="0"/>
        <v>1.6666666666666667</v>
      </c>
      <c r="U16" s="20">
        <f t="shared" si="0"/>
        <v>2.25</v>
      </c>
      <c r="V16" s="20">
        <f t="shared" si="0"/>
        <v>2.3333333333333335</v>
      </c>
      <c r="W16" s="1"/>
    </row>
    <row r="17" spans="1:23" ht="15">
      <c r="A17" s="4">
        <v>7</v>
      </c>
      <c r="B17" s="118" t="s">
        <v>59</v>
      </c>
      <c r="C17" s="10">
        <v>34.61538461538461</v>
      </c>
      <c r="D17" s="10"/>
      <c r="E17" s="124">
        <v>26.47058823529412</v>
      </c>
      <c r="F17" s="10"/>
      <c r="G17" s="52" t="s">
        <v>45</v>
      </c>
      <c r="H17" s="70">
        <f>(50.77*H16)/100</f>
        <v>1.5231000000000001</v>
      </c>
      <c r="I17" s="70">
        <f aca="true" t="shared" si="1" ref="I17:V17">(50.77*I16)/100</f>
        <v>0.6769333333333333</v>
      </c>
      <c r="J17" s="70">
        <f t="shared" si="1"/>
        <v>0.6346250000000001</v>
      </c>
      <c r="K17" s="70">
        <f t="shared" si="1"/>
        <v>0.6346250000000001</v>
      </c>
      <c r="L17" s="70">
        <f t="shared" si="1"/>
        <v>0.8884750000000001</v>
      </c>
      <c r="M17" s="70">
        <f t="shared" si="1"/>
        <v>1.0154</v>
      </c>
      <c r="N17" s="70">
        <f t="shared" si="1"/>
        <v>0.6769333333333333</v>
      </c>
      <c r="O17" s="70">
        <f t="shared" si="1"/>
        <v>0.6346250000000001</v>
      </c>
      <c r="P17" s="70">
        <f t="shared" si="1"/>
        <v>0.7615500000000001</v>
      </c>
      <c r="Q17" s="70">
        <f t="shared" si="1"/>
        <v>0.8461666666666667</v>
      </c>
      <c r="R17" s="70">
        <f t="shared" si="1"/>
        <v>0.7615500000000001</v>
      </c>
      <c r="S17" s="70">
        <f t="shared" si="1"/>
        <v>0.6346250000000001</v>
      </c>
      <c r="T17" s="70">
        <f t="shared" si="1"/>
        <v>0.8461666666666667</v>
      </c>
      <c r="U17" s="70">
        <f t="shared" si="1"/>
        <v>1.142325</v>
      </c>
      <c r="V17" s="70">
        <f t="shared" si="1"/>
        <v>1.1846333333333334</v>
      </c>
      <c r="W17" s="1"/>
    </row>
    <row r="18" spans="1:23" ht="14.25">
      <c r="A18" s="4">
        <v>8</v>
      </c>
      <c r="B18" s="118" t="s">
        <v>60</v>
      </c>
      <c r="C18" s="10">
        <v>31.538461538461537</v>
      </c>
      <c r="D18" s="10"/>
      <c r="E18" s="123">
        <v>20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8" t="s">
        <v>61</v>
      </c>
      <c r="C19" s="10">
        <v>32.30769230769231</v>
      </c>
      <c r="D19" s="10"/>
      <c r="E19" s="123">
        <v>21.176470588235293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8" t="s">
        <v>62</v>
      </c>
      <c r="C20" s="10">
        <v>29.230769230769234</v>
      </c>
      <c r="D20" s="10"/>
      <c r="E20" s="123">
        <v>22.35294117647059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8" t="s">
        <v>63</v>
      </c>
      <c r="C21" s="10">
        <v>33.07692307692307</v>
      </c>
      <c r="D21" s="10"/>
      <c r="E21" s="123">
        <v>18.235294117647058</v>
      </c>
      <c r="F21" s="33"/>
      <c r="G21" s="4"/>
      <c r="H21" s="115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8" t="s">
        <v>64</v>
      </c>
      <c r="C22" s="10">
        <v>30</v>
      </c>
      <c r="D22" s="120"/>
      <c r="E22" s="123">
        <v>20</v>
      </c>
      <c r="F22" s="120"/>
      <c r="G22" s="61"/>
      <c r="H22" s="62"/>
      <c r="I22" s="6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4.25">
      <c r="A23" s="4">
        <v>13</v>
      </c>
      <c r="B23" s="118" t="s">
        <v>65</v>
      </c>
      <c r="C23" s="10">
        <v>31.538461538461537</v>
      </c>
      <c r="D23" s="121"/>
      <c r="E23" s="123">
        <v>18.235294117647058</v>
      </c>
      <c r="F23" s="121"/>
      <c r="G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4">
        <v>14</v>
      </c>
      <c r="B24" s="118" t="s">
        <v>66</v>
      </c>
      <c r="C24" s="10">
        <v>29.230769230769234</v>
      </c>
      <c r="D24" s="120"/>
      <c r="E24" s="123">
        <v>22.941176470588236</v>
      </c>
      <c r="F24" s="120"/>
      <c r="G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</row>
    <row r="25" spans="1:23" ht="15">
      <c r="A25" s="4">
        <v>15</v>
      </c>
      <c r="B25" s="118" t="s">
        <v>67</v>
      </c>
      <c r="C25" s="10">
        <v>31.538461538461537</v>
      </c>
      <c r="D25" s="122"/>
      <c r="E25" s="123">
        <v>15.88235294117647</v>
      </c>
      <c r="F25" s="122"/>
      <c r="G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</row>
    <row r="26" spans="1:23" ht="14.25">
      <c r="A26" s="4">
        <v>16</v>
      </c>
      <c r="B26" s="118" t="s">
        <v>68</v>
      </c>
      <c r="C26" s="10">
        <v>30.76923076923077</v>
      </c>
      <c r="D26" s="120"/>
      <c r="E26" s="123">
        <v>18.823529411764707</v>
      </c>
      <c r="F26" s="120"/>
      <c r="G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4">
        <v>17</v>
      </c>
      <c r="B27" s="118" t="s">
        <v>69</v>
      </c>
      <c r="C27" s="10">
        <v>31.538461538461537</v>
      </c>
      <c r="D27" s="120"/>
      <c r="E27" s="123">
        <v>20</v>
      </c>
      <c r="F27" s="120"/>
      <c r="G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4">
        <v>18</v>
      </c>
      <c r="B28" s="118" t="s">
        <v>70</v>
      </c>
      <c r="C28" s="10">
        <v>29.230769230769234</v>
      </c>
      <c r="D28" s="120"/>
      <c r="E28" s="123">
        <v>18.823529411764707</v>
      </c>
      <c r="F28" s="120"/>
      <c r="G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>
      <c r="A29" s="4">
        <v>19</v>
      </c>
      <c r="B29" s="118" t="s">
        <v>71</v>
      </c>
      <c r="C29" s="10">
        <v>28.46153846153846</v>
      </c>
      <c r="D29" s="120"/>
      <c r="E29" s="123">
        <v>21.176470588235293</v>
      </c>
      <c r="F29" s="120"/>
      <c r="G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4">
        <v>20</v>
      </c>
      <c r="B30" s="118" t="s">
        <v>72</v>
      </c>
      <c r="C30" s="10">
        <v>30</v>
      </c>
      <c r="D30" s="120"/>
      <c r="E30" s="123">
        <v>24.11764705882353</v>
      </c>
      <c r="F30" s="120"/>
      <c r="G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4">
        <v>21</v>
      </c>
      <c r="B31" s="118" t="s">
        <v>73</v>
      </c>
      <c r="C31" s="10">
        <v>28.46153846153846</v>
      </c>
      <c r="D31" s="120"/>
      <c r="E31" s="123">
        <v>17.058823529411764</v>
      </c>
      <c r="F31" s="120"/>
      <c r="G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"/>
    </row>
    <row r="32" spans="1:23" ht="15">
      <c r="A32" s="4">
        <v>22</v>
      </c>
      <c r="B32" s="118" t="s">
        <v>74</v>
      </c>
      <c r="C32" s="10">
        <v>29.230769230769234</v>
      </c>
      <c r="D32" s="120"/>
      <c r="E32" s="123">
        <v>17.058823529411764</v>
      </c>
      <c r="F32" s="120"/>
      <c r="G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"/>
    </row>
    <row r="33" spans="1:23" ht="14.25">
      <c r="A33" s="4">
        <v>23</v>
      </c>
      <c r="B33" s="118" t="s">
        <v>75</v>
      </c>
      <c r="C33" s="10">
        <v>30.76923076923077</v>
      </c>
      <c r="D33" s="120"/>
      <c r="E33" s="123">
        <v>21.176470588235293</v>
      </c>
      <c r="F33" s="120"/>
      <c r="G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>
      <c r="A34" s="4">
        <v>24</v>
      </c>
      <c r="B34" s="118" t="s">
        <v>76</v>
      </c>
      <c r="C34" s="10">
        <v>33.84615384615385</v>
      </c>
      <c r="D34" s="120"/>
      <c r="E34" s="124">
        <v>24.705882352941178</v>
      </c>
      <c r="F34" s="120"/>
      <c r="G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4">
        <v>25</v>
      </c>
      <c r="B35" s="118" t="s">
        <v>77</v>
      </c>
      <c r="C35" s="10">
        <v>33.07692307692307</v>
      </c>
      <c r="D35" s="120"/>
      <c r="E35" s="123">
        <v>19.411764705882355</v>
      </c>
      <c r="F35" s="120"/>
      <c r="G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>
      <c r="A36" s="4">
        <v>26</v>
      </c>
      <c r="B36" s="118" t="s">
        <v>78</v>
      </c>
      <c r="C36" s="10">
        <v>31.538461538461537</v>
      </c>
      <c r="D36" s="120"/>
      <c r="E36" s="123">
        <v>20.588235294117645</v>
      </c>
      <c r="F36" s="120"/>
      <c r="G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18" t="s">
        <v>79</v>
      </c>
      <c r="C37" s="10">
        <v>29.230769230769234</v>
      </c>
      <c r="D37" s="120"/>
      <c r="E37" s="123">
        <v>19.411764705882355</v>
      </c>
      <c r="F37" s="120"/>
      <c r="G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4">
        <v>28</v>
      </c>
      <c r="B38" s="118" t="s">
        <v>80</v>
      </c>
      <c r="C38" s="10">
        <v>29.230769230769234</v>
      </c>
      <c r="D38" s="120"/>
      <c r="E38" s="123">
        <v>18.823529411764707</v>
      </c>
      <c r="F38" s="120"/>
      <c r="G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4">
        <v>29</v>
      </c>
      <c r="B39" s="118" t="s">
        <v>81</v>
      </c>
      <c r="C39" s="10">
        <v>29.230769230769234</v>
      </c>
      <c r="D39" s="120"/>
      <c r="E39" s="123">
        <v>19.411764705882355</v>
      </c>
      <c r="F39" s="120"/>
      <c r="G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</row>
    <row r="40" spans="1:23" ht="15">
      <c r="A40" s="4">
        <v>30</v>
      </c>
      <c r="B40" s="118" t="s">
        <v>82</v>
      </c>
      <c r="C40" s="10">
        <v>30.76923076923077</v>
      </c>
      <c r="D40" s="120"/>
      <c r="E40" s="123">
        <v>22.35294117647059</v>
      </c>
      <c r="F40" s="120"/>
      <c r="G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</row>
    <row r="41" spans="1:23" ht="14.25">
      <c r="A41" s="4">
        <v>31</v>
      </c>
      <c r="B41" s="118" t="s">
        <v>83</v>
      </c>
      <c r="C41" s="123">
        <v>0</v>
      </c>
      <c r="D41" s="120"/>
      <c r="E41" s="123">
        <v>0</v>
      </c>
      <c r="F41" s="120"/>
      <c r="G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4">
        <v>32</v>
      </c>
      <c r="B42" s="118" t="s">
        <v>84</v>
      </c>
      <c r="C42" s="10">
        <v>34.61538461538461</v>
      </c>
      <c r="D42" s="114"/>
      <c r="E42" s="124">
        <v>25.294117647058822</v>
      </c>
      <c r="F42" s="114"/>
      <c r="G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4">
        <v>33</v>
      </c>
      <c r="B43" s="118" t="s">
        <v>85</v>
      </c>
      <c r="C43" s="10">
        <v>29.230769230769234</v>
      </c>
      <c r="D43" s="114"/>
      <c r="E43" s="123">
        <v>18.235294117647058</v>
      </c>
      <c r="F43" s="114"/>
      <c r="G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4">
        <v>34</v>
      </c>
      <c r="B44" s="118" t="s">
        <v>86</v>
      </c>
      <c r="C44" s="10">
        <v>33.07692307692307</v>
      </c>
      <c r="D44" s="114"/>
      <c r="E44" s="123">
        <v>21.764705882352942</v>
      </c>
      <c r="F44" s="11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4">
        <v>35</v>
      </c>
      <c r="B45" s="118" t="s">
        <v>87</v>
      </c>
      <c r="C45" s="10">
        <v>33.84615384615385</v>
      </c>
      <c r="D45" s="114"/>
      <c r="E45" s="123">
        <v>22.35294117647059</v>
      </c>
      <c r="F45" s="11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4">
        <v>36</v>
      </c>
      <c r="B46" s="118" t="s">
        <v>88</v>
      </c>
      <c r="C46" s="10">
        <v>33.07692307692307</v>
      </c>
      <c r="D46" s="114"/>
      <c r="E46" s="123">
        <v>23.52941176470588</v>
      </c>
      <c r="F46" s="11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4">
        <v>37</v>
      </c>
      <c r="B47" s="118" t="s">
        <v>89</v>
      </c>
      <c r="C47" s="10">
        <v>33.07692307692307</v>
      </c>
      <c r="D47" s="114"/>
      <c r="E47" s="123">
        <v>21.764705882352942</v>
      </c>
      <c r="F47" s="11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4">
        <v>38</v>
      </c>
      <c r="B48" s="118" t="s">
        <v>90</v>
      </c>
      <c r="C48" s="10">
        <v>30.76923076923077</v>
      </c>
      <c r="D48" s="114"/>
      <c r="E48" s="123">
        <v>20.588235294117645</v>
      </c>
      <c r="F48" s="11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>
      <c r="A49" s="4">
        <v>39</v>
      </c>
      <c r="B49" s="118" t="s">
        <v>91</v>
      </c>
      <c r="C49" s="10">
        <v>34.61538461538461</v>
      </c>
      <c r="D49" s="114"/>
      <c r="E49" s="124">
        <v>24.705882352941178</v>
      </c>
      <c r="F49" s="11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>
      <c r="A50" s="4">
        <v>40</v>
      </c>
      <c r="B50" s="118" t="s">
        <v>92</v>
      </c>
      <c r="C50" s="10">
        <v>33.84615384615385</v>
      </c>
      <c r="D50" s="114"/>
      <c r="E50" s="123">
        <v>20</v>
      </c>
      <c r="F50" s="11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18" t="s">
        <v>93</v>
      </c>
      <c r="C51" s="10">
        <v>30.76923076923077</v>
      </c>
      <c r="D51" s="114"/>
      <c r="E51" s="123">
        <v>10</v>
      </c>
      <c r="F51" s="11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>
      <c r="A52" s="4">
        <v>42</v>
      </c>
      <c r="B52" s="118" t="s">
        <v>94</v>
      </c>
      <c r="C52" s="10">
        <v>28.46153846153846</v>
      </c>
      <c r="D52" s="114"/>
      <c r="E52" s="123">
        <v>19.411764705882355</v>
      </c>
      <c r="F52" s="11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4">
        <v>43</v>
      </c>
      <c r="B53" s="118" t="s">
        <v>95</v>
      </c>
      <c r="C53" s="10">
        <v>33.84615384615385</v>
      </c>
      <c r="D53" s="114"/>
      <c r="E53" s="123">
        <v>20.588235294117645</v>
      </c>
      <c r="F53" s="11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>
      <c r="A54" s="4">
        <v>44</v>
      </c>
      <c r="B54" s="118" t="s">
        <v>96</v>
      </c>
      <c r="C54" s="10">
        <v>28.46153846153846</v>
      </c>
      <c r="D54" s="114"/>
      <c r="E54" s="123">
        <v>17.058823529411764</v>
      </c>
      <c r="F54" s="114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>
      <c r="A55" s="4">
        <v>45</v>
      </c>
      <c r="B55" s="118" t="s">
        <v>97</v>
      </c>
      <c r="C55" s="10">
        <v>34.61538461538461</v>
      </c>
      <c r="D55" s="114"/>
      <c r="E55" s="123">
        <v>22.35294117647059</v>
      </c>
      <c r="F55" s="11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>
      <c r="A56" s="4">
        <v>46</v>
      </c>
      <c r="B56" s="118" t="s">
        <v>98</v>
      </c>
      <c r="C56" s="10">
        <v>30.76923076923077</v>
      </c>
      <c r="D56" s="114"/>
      <c r="E56" s="123">
        <v>21.764705882352942</v>
      </c>
      <c r="F56" s="114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>
      <c r="A57" s="4">
        <v>47</v>
      </c>
      <c r="B57" s="118" t="s">
        <v>99</v>
      </c>
      <c r="C57" s="10">
        <v>30</v>
      </c>
      <c r="D57" s="114"/>
      <c r="E57" s="123">
        <v>20.588235294117645</v>
      </c>
      <c r="F57" s="11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4">
        <v>48</v>
      </c>
      <c r="B58" s="118" t="s">
        <v>100</v>
      </c>
      <c r="C58" s="10">
        <v>31.538461538461537</v>
      </c>
      <c r="D58" s="114"/>
      <c r="E58" s="123">
        <v>19.411764705882355</v>
      </c>
      <c r="F58" s="11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>
      <c r="A59" s="4">
        <v>49</v>
      </c>
      <c r="B59" s="118" t="s">
        <v>101</v>
      </c>
      <c r="C59" s="10">
        <v>30.76923076923077</v>
      </c>
      <c r="D59" s="114"/>
      <c r="E59" s="123">
        <v>21.764705882352942</v>
      </c>
      <c r="F59" s="114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>
      <c r="A60" s="4">
        <v>50</v>
      </c>
      <c r="B60" s="118" t="s">
        <v>102</v>
      </c>
      <c r="C60" s="10">
        <v>31.538461538461537</v>
      </c>
      <c r="D60" s="114"/>
      <c r="E60" s="123">
        <v>19.411764705882355</v>
      </c>
      <c r="F60" s="11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>
      <c r="A61" s="4">
        <v>51</v>
      </c>
      <c r="B61" s="118" t="s">
        <v>103</v>
      </c>
      <c r="C61" s="10">
        <v>27.692307692307693</v>
      </c>
      <c r="D61" s="114"/>
      <c r="E61" s="123">
        <v>21.176470588235293</v>
      </c>
      <c r="F61" s="114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118" t="s">
        <v>104</v>
      </c>
      <c r="C62" s="123">
        <v>26.923076923076923</v>
      </c>
      <c r="D62" s="114"/>
      <c r="E62" s="123">
        <v>18.823529411764707</v>
      </c>
      <c r="F62" s="11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118" t="s">
        <v>105</v>
      </c>
      <c r="C63" s="123">
        <v>0</v>
      </c>
      <c r="D63" s="114"/>
      <c r="E63" s="123">
        <v>0</v>
      </c>
      <c r="F63" s="114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18" t="s">
        <v>106</v>
      </c>
      <c r="C64" s="10">
        <v>32.30769230769231</v>
      </c>
      <c r="D64" s="114"/>
      <c r="E64" s="123">
        <v>17.647058823529413</v>
      </c>
      <c r="F64" s="114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18" t="s">
        <v>107</v>
      </c>
      <c r="C65" s="10">
        <v>30</v>
      </c>
      <c r="D65" s="114"/>
      <c r="E65" s="123">
        <v>22.35294117647059</v>
      </c>
      <c r="F65" s="11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18" t="s">
        <v>108</v>
      </c>
      <c r="C66" s="10">
        <v>31.538461538461537</v>
      </c>
      <c r="D66" s="114"/>
      <c r="E66" s="123">
        <v>22.35294117647059</v>
      </c>
      <c r="F66" s="11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18" t="s">
        <v>109</v>
      </c>
      <c r="C67" s="10">
        <v>30.76923076923077</v>
      </c>
      <c r="D67" s="114"/>
      <c r="E67" s="123">
        <v>22.35294117647059</v>
      </c>
      <c r="F67" s="11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18" t="s">
        <v>110</v>
      </c>
      <c r="C68" s="10">
        <v>31.538461538461537</v>
      </c>
      <c r="D68" s="114"/>
      <c r="E68" s="123">
        <v>20</v>
      </c>
      <c r="F68" s="11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18" t="s">
        <v>111</v>
      </c>
      <c r="C69" s="10">
        <v>27.692307692307693</v>
      </c>
      <c r="D69" s="114"/>
      <c r="E69" s="123">
        <v>18.235294117647058</v>
      </c>
      <c r="F69" s="11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18" t="s">
        <v>112</v>
      </c>
      <c r="C70" s="10">
        <v>28.46153846153846</v>
      </c>
      <c r="D70" s="114"/>
      <c r="E70" s="123">
        <v>17.647058823529413</v>
      </c>
      <c r="F70" s="114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18" t="s">
        <v>113</v>
      </c>
      <c r="C71" s="10">
        <v>27.692307692307693</v>
      </c>
      <c r="D71" s="114"/>
      <c r="E71" s="123">
        <v>20.588235294117645</v>
      </c>
      <c r="F71" s="114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18" t="s">
        <v>114</v>
      </c>
      <c r="C72" s="10">
        <v>30.76923076923077</v>
      </c>
      <c r="D72" s="114"/>
      <c r="E72" s="123">
        <v>16.470588235294116</v>
      </c>
      <c r="F72" s="114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18" t="s">
        <v>115</v>
      </c>
      <c r="C73" s="10">
        <v>30</v>
      </c>
      <c r="D73" s="114"/>
      <c r="E73" s="123">
        <v>20</v>
      </c>
      <c r="F73" s="114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18" t="s">
        <v>116</v>
      </c>
      <c r="C74" s="10">
        <v>28.46153846153846</v>
      </c>
      <c r="D74" s="114"/>
      <c r="E74" s="123">
        <v>18.235294117647058</v>
      </c>
      <c r="F74" s="114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18" t="s">
        <v>117</v>
      </c>
      <c r="C75" s="10">
        <v>30.76923076923077</v>
      </c>
      <c r="D75" s="114"/>
      <c r="E75" s="123">
        <v>21.176470588235293</v>
      </c>
      <c r="F75" s="114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B4">
      <selection activeCell="I7" sqref="I7"/>
    </sheetView>
  </sheetViews>
  <sheetFormatPr defaultColWidth="14.8515625" defaultRowHeight="15"/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3.5">
      <c r="A3" s="136" t="s">
        <v>163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164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116" t="s">
        <v>165</v>
      </c>
      <c r="B5" s="116"/>
      <c r="C5" s="116"/>
      <c r="D5" s="116"/>
      <c r="E5" s="116"/>
      <c r="F5" s="85"/>
      <c r="G5" s="43" t="s">
        <v>30</v>
      </c>
      <c r="H5" s="37">
        <v>97.01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97.015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43.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97.0125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190705100001</v>
      </c>
      <c r="C11" s="76">
        <v>40</v>
      </c>
      <c r="D11" s="10">
        <f>COUNTIF(C11:C82,"&gt;="&amp;D10)</f>
        <v>65</v>
      </c>
      <c r="E11" s="76">
        <v>41</v>
      </c>
      <c r="F11" s="31">
        <f>COUNTIF(E11:E82,"&gt;="&amp;F10)</f>
        <v>65</v>
      </c>
      <c r="G11" s="25" t="s">
        <v>6</v>
      </c>
      <c r="H11" s="51">
        <v>2</v>
      </c>
      <c r="I11" s="51">
        <v>2</v>
      </c>
      <c r="J11" s="81">
        <v>1</v>
      </c>
      <c r="K11" s="82">
        <v>2</v>
      </c>
      <c r="L11" s="81">
        <v>3</v>
      </c>
      <c r="M11" s="81">
        <v>3</v>
      </c>
      <c r="N11" s="81">
        <v>2</v>
      </c>
      <c r="O11" s="81">
        <v>2</v>
      </c>
      <c r="P11" s="81">
        <v>2</v>
      </c>
      <c r="Q11" s="81">
        <v>2</v>
      </c>
      <c r="R11" s="81">
        <v>3</v>
      </c>
      <c r="S11" s="81">
        <v>1</v>
      </c>
      <c r="T11" s="81">
        <v>2</v>
      </c>
      <c r="U11" s="81">
        <v>3</v>
      </c>
      <c r="V11" s="81">
        <v>2</v>
      </c>
      <c r="W11" s="21">
        <v>2</v>
      </c>
    </row>
    <row r="12" spans="1:23" ht="15">
      <c r="A12" s="4">
        <v>2</v>
      </c>
      <c r="B12" s="14" t="s">
        <v>52</v>
      </c>
      <c r="C12" s="76">
        <v>45</v>
      </c>
      <c r="D12" s="64">
        <f>(65/67)*100</f>
        <v>97.01492537313433</v>
      </c>
      <c r="E12" s="76">
        <v>46</v>
      </c>
      <c r="F12" s="65">
        <f>(65/67)*100</f>
        <v>97.01492537313433</v>
      </c>
      <c r="G12" s="25" t="s">
        <v>7</v>
      </c>
      <c r="H12" s="20">
        <v>2</v>
      </c>
      <c r="I12" s="20">
        <v>2</v>
      </c>
      <c r="J12" s="83">
        <v>0</v>
      </c>
      <c r="K12" s="81">
        <v>3</v>
      </c>
      <c r="L12" s="83">
        <v>2</v>
      </c>
      <c r="M12" s="83">
        <v>2</v>
      </c>
      <c r="N12" s="83">
        <v>2</v>
      </c>
      <c r="O12" s="83">
        <v>3</v>
      </c>
      <c r="P12" s="83">
        <v>1</v>
      </c>
      <c r="Q12" s="83">
        <v>3</v>
      </c>
      <c r="R12" s="83">
        <v>2</v>
      </c>
      <c r="S12" s="83">
        <v>2</v>
      </c>
      <c r="T12" s="83">
        <v>2</v>
      </c>
      <c r="U12" s="83">
        <v>3</v>
      </c>
      <c r="V12" s="83">
        <v>2</v>
      </c>
      <c r="W12" s="21">
        <v>2</v>
      </c>
    </row>
    <row r="13" spans="1:23" ht="15">
      <c r="A13" s="4">
        <v>3</v>
      </c>
      <c r="B13" s="14" t="s">
        <v>53</v>
      </c>
      <c r="C13" s="76">
        <v>47</v>
      </c>
      <c r="D13" s="10"/>
      <c r="E13" s="76">
        <v>45</v>
      </c>
      <c r="F13" s="32"/>
      <c r="G13" s="25" t="s">
        <v>9</v>
      </c>
      <c r="H13" s="20">
        <v>1</v>
      </c>
      <c r="I13" s="20">
        <v>1</v>
      </c>
      <c r="J13" s="83">
        <v>3</v>
      </c>
      <c r="K13" s="83">
        <v>2</v>
      </c>
      <c r="L13" s="83">
        <v>2</v>
      </c>
      <c r="M13" s="83">
        <v>1</v>
      </c>
      <c r="N13" s="83">
        <v>2</v>
      </c>
      <c r="O13" s="83">
        <v>2</v>
      </c>
      <c r="P13" s="83">
        <v>2</v>
      </c>
      <c r="Q13" s="83">
        <v>2</v>
      </c>
      <c r="R13" s="83">
        <v>1</v>
      </c>
      <c r="S13" s="83">
        <v>2</v>
      </c>
      <c r="T13" s="83">
        <v>1</v>
      </c>
      <c r="U13" s="83">
        <v>2</v>
      </c>
      <c r="V13" s="83">
        <v>2</v>
      </c>
      <c r="W13" s="21">
        <v>3</v>
      </c>
    </row>
    <row r="14" spans="1:23" ht="14.25">
      <c r="A14" s="4">
        <v>4</v>
      </c>
      <c r="B14" s="14" t="s">
        <v>54</v>
      </c>
      <c r="C14" s="76">
        <v>42</v>
      </c>
      <c r="D14" s="10"/>
      <c r="E14" s="76">
        <v>39</v>
      </c>
      <c r="F14" s="32"/>
      <c r="G14" s="75" t="s">
        <v>50</v>
      </c>
      <c r="H14" s="84">
        <v>1</v>
      </c>
      <c r="I14" s="84">
        <v>1</v>
      </c>
      <c r="J14" s="84">
        <v>1</v>
      </c>
      <c r="K14" s="84">
        <v>1</v>
      </c>
      <c r="L14" s="84">
        <v>1</v>
      </c>
      <c r="M14" s="84">
        <v>1</v>
      </c>
      <c r="N14" s="84">
        <v>1</v>
      </c>
      <c r="O14" s="84">
        <v>1</v>
      </c>
      <c r="P14" s="84">
        <v>1</v>
      </c>
      <c r="Q14" s="84">
        <v>1</v>
      </c>
      <c r="R14" s="84">
        <v>2</v>
      </c>
      <c r="S14" s="84">
        <v>2</v>
      </c>
      <c r="T14" s="84">
        <v>2</v>
      </c>
      <c r="U14" s="84">
        <v>2</v>
      </c>
      <c r="V14" s="84">
        <v>2</v>
      </c>
      <c r="W14" s="21"/>
    </row>
    <row r="15" spans="1:23" ht="14.25">
      <c r="A15" s="4">
        <v>5</v>
      </c>
      <c r="B15" s="14" t="s">
        <v>55</v>
      </c>
      <c r="C15" s="76">
        <v>40</v>
      </c>
      <c r="D15" s="10"/>
      <c r="E15" s="76">
        <v>37</v>
      </c>
      <c r="F15" s="32"/>
      <c r="G15" s="75" t="s">
        <v>51</v>
      </c>
      <c r="H15" s="84">
        <v>1</v>
      </c>
      <c r="I15" s="84"/>
      <c r="J15" s="84"/>
      <c r="K15" s="84">
        <v>1</v>
      </c>
      <c r="L15" s="84">
        <v>1</v>
      </c>
      <c r="M15" s="84"/>
      <c r="N15" s="84">
        <v>1</v>
      </c>
      <c r="O15" s="84"/>
      <c r="P15" s="84">
        <v>1</v>
      </c>
      <c r="Q15" s="84"/>
      <c r="R15" s="84">
        <v>1</v>
      </c>
      <c r="S15" s="84"/>
      <c r="T15" s="84">
        <v>1</v>
      </c>
      <c r="U15" s="84"/>
      <c r="V15" s="84">
        <v>1</v>
      </c>
      <c r="W15" s="21"/>
    </row>
    <row r="16" spans="1:23" ht="15">
      <c r="A16" s="4">
        <v>6</v>
      </c>
      <c r="B16" s="14" t="s">
        <v>56</v>
      </c>
      <c r="C16" s="76">
        <v>43</v>
      </c>
      <c r="D16" s="10"/>
      <c r="E16" s="76">
        <v>38</v>
      </c>
      <c r="F16" s="32"/>
      <c r="G16" s="26" t="s">
        <v>43</v>
      </c>
      <c r="H16" s="20">
        <f>AVERAGE(H11:H15)</f>
        <v>1.4</v>
      </c>
      <c r="I16" s="20">
        <f aca="true" t="shared" si="0" ref="I16:V16">AVERAGE(I11:I15)</f>
        <v>1.5</v>
      </c>
      <c r="J16" s="20">
        <f t="shared" si="0"/>
        <v>1.25</v>
      </c>
      <c r="K16" s="20">
        <f t="shared" si="0"/>
        <v>1.8</v>
      </c>
      <c r="L16" s="20">
        <f t="shared" si="0"/>
        <v>1.8</v>
      </c>
      <c r="M16" s="20">
        <f t="shared" si="0"/>
        <v>1.75</v>
      </c>
      <c r="N16" s="20">
        <f t="shared" si="0"/>
        <v>1.6</v>
      </c>
      <c r="O16" s="20">
        <f t="shared" si="0"/>
        <v>2</v>
      </c>
      <c r="P16" s="20">
        <f t="shared" si="0"/>
        <v>1.4</v>
      </c>
      <c r="Q16" s="20">
        <f t="shared" si="0"/>
        <v>2</v>
      </c>
      <c r="R16" s="20">
        <f t="shared" si="0"/>
        <v>1.8</v>
      </c>
      <c r="S16" s="20">
        <f t="shared" si="0"/>
        <v>1.75</v>
      </c>
      <c r="T16" s="20">
        <f t="shared" si="0"/>
        <v>1.6</v>
      </c>
      <c r="U16" s="20">
        <f t="shared" si="0"/>
        <v>2.5</v>
      </c>
      <c r="V16" s="20">
        <f t="shared" si="0"/>
        <v>1.8</v>
      </c>
      <c r="W16" s="1"/>
    </row>
    <row r="17" spans="1:23" ht="15">
      <c r="A17" s="4">
        <v>7</v>
      </c>
      <c r="B17" s="14" t="s">
        <v>57</v>
      </c>
      <c r="C17" s="76">
        <v>39</v>
      </c>
      <c r="D17" s="10"/>
      <c r="E17" s="76">
        <v>33</v>
      </c>
      <c r="F17" s="10"/>
      <c r="G17" s="52" t="s">
        <v>45</v>
      </c>
      <c r="H17" s="70">
        <f>(97.01*H16)/100</f>
        <v>1.35814</v>
      </c>
      <c r="I17" s="70">
        <f aca="true" t="shared" si="1" ref="I17:V17">(97.01*I16)/100</f>
        <v>1.4551500000000002</v>
      </c>
      <c r="J17" s="70">
        <f t="shared" si="1"/>
        <v>1.212625</v>
      </c>
      <c r="K17" s="70">
        <f t="shared" si="1"/>
        <v>1.7461800000000003</v>
      </c>
      <c r="L17" s="70">
        <f t="shared" si="1"/>
        <v>1.7461800000000003</v>
      </c>
      <c r="M17" s="70">
        <f t="shared" si="1"/>
        <v>1.697675</v>
      </c>
      <c r="N17" s="70">
        <f t="shared" si="1"/>
        <v>1.55216</v>
      </c>
      <c r="O17" s="70">
        <f t="shared" si="1"/>
        <v>1.9402000000000001</v>
      </c>
      <c r="P17" s="70">
        <f t="shared" si="1"/>
        <v>1.35814</v>
      </c>
      <c r="Q17" s="70">
        <f t="shared" si="1"/>
        <v>1.9402000000000001</v>
      </c>
      <c r="R17" s="70">
        <f t="shared" si="1"/>
        <v>1.7461800000000003</v>
      </c>
      <c r="S17" s="70">
        <f t="shared" si="1"/>
        <v>1.697675</v>
      </c>
      <c r="T17" s="70">
        <f t="shared" si="1"/>
        <v>1.55216</v>
      </c>
      <c r="U17" s="70">
        <f t="shared" si="1"/>
        <v>2.42525</v>
      </c>
      <c r="V17" s="70">
        <f t="shared" si="1"/>
        <v>1.7461800000000003</v>
      </c>
      <c r="W17" s="1"/>
    </row>
    <row r="18" spans="1:23" ht="14.25">
      <c r="A18" s="4">
        <v>8</v>
      </c>
      <c r="B18" s="14" t="s">
        <v>58</v>
      </c>
      <c r="C18" s="76">
        <v>38</v>
      </c>
      <c r="D18" s="10"/>
      <c r="E18" s="76">
        <v>33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44</v>
      </c>
      <c r="D19" s="10"/>
      <c r="E19" s="76">
        <v>48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35</v>
      </c>
      <c r="D20" s="10"/>
      <c r="E20" s="76">
        <v>41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 t="s">
        <v>61</v>
      </c>
      <c r="C21" s="76">
        <v>39</v>
      </c>
      <c r="D21" s="10"/>
      <c r="E21" s="76">
        <v>43</v>
      </c>
      <c r="F21" s="33"/>
      <c r="G21" s="4"/>
      <c r="H21" s="115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36</v>
      </c>
      <c r="D22" s="10"/>
      <c r="E22" s="76">
        <v>40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30</v>
      </c>
      <c r="D23" s="10"/>
      <c r="E23" s="76">
        <v>33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36</v>
      </c>
      <c r="D24" s="10"/>
      <c r="E24" s="76">
        <v>40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31</v>
      </c>
      <c r="D25" s="15"/>
      <c r="E25" s="76">
        <v>34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34</v>
      </c>
      <c r="D26" s="10"/>
      <c r="E26" s="76">
        <v>38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35</v>
      </c>
      <c r="D27" s="10"/>
      <c r="E27" s="76">
        <v>41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43</v>
      </c>
      <c r="D28" s="10"/>
      <c r="E28" s="76">
        <v>38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37</v>
      </c>
      <c r="D29" s="10"/>
      <c r="E29" s="76">
        <v>34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38</v>
      </c>
      <c r="D30" s="10"/>
      <c r="E30" s="76">
        <v>44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43</v>
      </c>
      <c r="D31" s="10"/>
      <c r="E31" s="76">
        <v>38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37</v>
      </c>
      <c r="D32" s="10"/>
      <c r="E32" s="76">
        <v>44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42</v>
      </c>
      <c r="D33" s="10"/>
      <c r="E33" s="76">
        <v>39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43</v>
      </c>
      <c r="D34" s="10"/>
      <c r="E34" s="76">
        <v>48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46</v>
      </c>
      <c r="D35" s="10"/>
      <c r="E35" s="76">
        <v>35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43</v>
      </c>
      <c r="D36" s="10"/>
      <c r="E36" s="76">
        <v>48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40</v>
      </c>
      <c r="D37" s="10"/>
      <c r="E37" s="76">
        <v>41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37</v>
      </c>
      <c r="D38" s="10"/>
      <c r="E38" s="76">
        <v>34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38</v>
      </c>
      <c r="D39" s="10"/>
      <c r="E39" s="76">
        <v>33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38</v>
      </c>
      <c r="D40" s="10"/>
      <c r="E40" s="76">
        <v>43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40</v>
      </c>
      <c r="D41" s="10"/>
      <c r="E41" s="76">
        <v>35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39</v>
      </c>
      <c r="D42" s="10"/>
      <c r="E42" s="76">
        <v>33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6">
        <v>23</v>
      </c>
      <c r="D43" s="10"/>
      <c r="E43" s="76">
        <v>19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40</v>
      </c>
      <c r="D44" s="10"/>
      <c r="E44" s="76">
        <v>42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39</v>
      </c>
      <c r="D45" s="10"/>
      <c r="E45" s="76">
        <v>34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42</v>
      </c>
      <c r="D46" s="10"/>
      <c r="E46" s="76">
        <v>39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40</v>
      </c>
      <c r="D47" s="10"/>
      <c r="E47" s="76">
        <v>44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43</v>
      </c>
      <c r="D48" s="10"/>
      <c r="E48" s="76">
        <v>38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37</v>
      </c>
      <c r="D49" s="10"/>
      <c r="E49" s="76">
        <v>35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36</v>
      </c>
      <c r="D50" s="10"/>
      <c r="E50" s="76">
        <v>42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46</v>
      </c>
      <c r="D51" s="10"/>
      <c r="E51" s="76">
        <v>45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43</v>
      </c>
      <c r="D52" s="15"/>
      <c r="E52" s="76">
        <v>38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29</v>
      </c>
      <c r="D53" s="15"/>
      <c r="E53" s="76">
        <v>33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37</v>
      </c>
      <c r="D54" s="10"/>
      <c r="E54" s="76">
        <v>31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41</v>
      </c>
      <c r="D55" s="10"/>
      <c r="E55" s="76">
        <v>44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43</v>
      </c>
      <c r="D56" s="10"/>
      <c r="E56" s="76">
        <v>38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41</v>
      </c>
      <c r="D57" s="10"/>
      <c r="E57" s="76">
        <v>40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36</v>
      </c>
      <c r="D58" s="10"/>
      <c r="E58" s="76">
        <v>35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37</v>
      </c>
      <c r="D59" s="10"/>
      <c r="E59" s="76">
        <v>34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41</v>
      </c>
      <c r="D60" s="10"/>
      <c r="E60" s="76">
        <v>40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43</v>
      </c>
      <c r="D61" s="10"/>
      <c r="E61" s="76">
        <v>38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41</v>
      </c>
      <c r="D62" s="10"/>
      <c r="E62" s="76">
        <v>40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37</v>
      </c>
      <c r="D63" s="10"/>
      <c r="E63" s="76">
        <v>44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33</v>
      </c>
      <c r="D64" s="10"/>
      <c r="E64" s="76">
        <v>39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6">
        <v>0</v>
      </c>
      <c r="D65" s="10"/>
      <c r="E65" s="76">
        <v>0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42</v>
      </c>
      <c r="D66" s="10"/>
      <c r="E66" s="76">
        <v>40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44</v>
      </c>
      <c r="D67" s="10"/>
      <c r="E67" s="76">
        <v>38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34</v>
      </c>
      <c r="D68" s="10"/>
      <c r="E68" s="76">
        <v>41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36</v>
      </c>
      <c r="D69" s="10"/>
      <c r="E69" s="76">
        <v>39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34</v>
      </c>
      <c r="D70" s="10"/>
      <c r="E70" s="76">
        <v>39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35</v>
      </c>
      <c r="D71" s="10"/>
      <c r="E71" s="76">
        <v>37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33</v>
      </c>
      <c r="D72" s="10"/>
      <c r="E72" s="76">
        <v>44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31</v>
      </c>
      <c r="D73" s="10"/>
      <c r="E73" s="76">
        <v>40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40</v>
      </c>
      <c r="D74" s="10"/>
      <c r="E74" s="76">
        <v>32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39</v>
      </c>
      <c r="D75" s="10"/>
      <c r="E75" s="76">
        <v>34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42</v>
      </c>
      <c r="D76" s="10"/>
      <c r="E76" s="76">
        <v>39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43</v>
      </c>
      <c r="D77" s="10"/>
      <c r="E77" s="76">
        <v>38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B4">
      <selection activeCell="H18" sqref="H18"/>
    </sheetView>
  </sheetViews>
  <sheetFormatPr defaultColWidth="14.00390625" defaultRowHeight="15"/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3.5">
      <c r="A3" s="136" t="s">
        <v>166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167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116" t="s">
        <v>118</v>
      </c>
      <c r="B5" s="116"/>
      <c r="C5" s="116"/>
      <c r="D5" s="116"/>
      <c r="E5" s="116"/>
      <c r="F5" s="85"/>
      <c r="G5" s="43" t="s">
        <v>30</v>
      </c>
      <c r="H5" s="37">
        <v>97.01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98.5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43.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97.755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190705100001</v>
      </c>
      <c r="C11" s="76">
        <v>43</v>
      </c>
      <c r="D11" s="10">
        <f>COUNTIF(C11:C82,"&gt;="&amp;D10)</f>
        <v>65</v>
      </c>
      <c r="E11" s="76">
        <v>43</v>
      </c>
      <c r="F11" s="31">
        <f>COUNTIF(E11:E82,"&gt;="&amp;F10)</f>
        <v>66</v>
      </c>
      <c r="G11" s="25" t="s">
        <v>6</v>
      </c>
      <c r="H11" s="51">
        <v>2</v>
      </c>
      <c r="I11" s="51">
        <v>3</v>
      </c>
      <c r="J11" s="81">
        <v>2</v>
      </c>
      <c r="K11" s="82">
        <v>3</v>
      </c>
      <c r="L11" s="81">
        <v>3</v>
      </c>
      <c r="M11" s="81">
        <v>1</v>
      </c>
      <c r="N11" s="81">
        <v>2</v>
      </c>
      <c r="O11" s="81">
        <v>3</v>
      </c>
      <c r="P11" s="81">
        <v>2</v>
      </c>
      <c r="Q11" s="81">
        <v>3</v>
      </c>
      <c r="R11" s="81">
        <v>2</v>
      </c>
      <c r="S11" s="81">
        <v>2</v>
      </c>
      <c r="T11" s="81">
        <v>3</v>
      </c>
      <c r="U11" s="81">
        <v>2</v>
      </c>
      <c r="V11" s="81">
        <v>2</v>
      </c>
      <c r="W11" s="21">
        <v>3</v>
      </c>
    </row>
    <row r="12" spans="1:23" ht="15">
      <c r="A12" s="4">
        <v>2</v>
      </c>
      <c r="B12" s="14" t="s">
        <v>52</v>
      </c>
      <c r="C12" s="76">
        <v>42</v>
      </c>
      <c r="D12" s="64">
        <f>(65/67)*100</f>
        <v>97.01492537313433</v>
      </c>
      <c r="E12" s="76">
        <v>42</v>
      </c>
      <c r="F12" s="65">
        <f>(66/67)*100</f>
        <v>98.50746268656717</v>
      </c>
      <c r="G12" s="25" t="s">
        <v>7</v>
      </c>
      <c r="H12" s="20">
        <v>3</v>
      </c>
      <c r="I12" s="20">
        <v>1</v>
      </c>
      <c r="J12" s="83">
        <v>2</v>
      </c>
      <c r="K12" s="81">
        <v>2</v>
      </c>
      <c r="L12" s="83">
        <v>3</v>
      </c>
      <c r="M12" s="83">
        <v>1</v>
      </c>
      <c r="N12" s="83">
        <v>1</v>
      </c>
      <c r="O12" s="83">
        <v>3</v>
      </c>
      <c r="P12" s="83">
        <v>1</v>
      </c>
      <c r="Q12" s="83">
        <v>2</v>
      </c>
      <c r="R12" s="83">
        <v>1</v>
      </c>
      <c r="S12" s="83">
        <v>1</v>
      </c>
      <c r="T12" s="83">
        <v>2</v>
      </c>
      <c r="U12" s="83">
        <v>1</v>
      </c>
      <c r="V12" s="83">
        <v>3</v>
      </c>
      <c r="W12" s="21">
        <v>2</v>
      </c>
    </row>
    <row r="13" spans="1:23" ht="15">
      <c r="A13" s="4">
        <v>3</v>
      </c>
      <c r="B13" s="14" t="s">
        <v>53</v>
      </c>
      <c r="C13" s="76">
        <v>44</v>
      </c>
      <c r="D13" s="10"/>
      <c r="E13" s="76">
        <v>44</v>
      </c>
      <c r="F13" s="32"/>
      <c r="G13" s="25" t="s">
        <v>9</v>
      </c>
      <c r="H13" s="20">
        <v>1</v>
      </c>
      <c r="I13" s="20">
        <v>1</v>
      </c>
      <c r="J13" s="83">
        <v>1</v>
      </c>
      <c r="K13" s="83">
        <v>3</v>
      </c>
      <c r="L13" s="83">
        <v>3</v>
      </c>
      <c r="M13" s="83">
        <v>2</v>
      </c>
      <c r="N13" s="83">
        <v>1</v>
      </c>
      <c r="O13" s="83">
        <v>2</v>
      </c>
      <c r="P13" s="83">
        <v>1</v>
      </c>
      <c r="Q13" s="83">
        <v>3</v>
      </c>
      <c r="R13" s="83">
        <v>1</v>
      </c>
      <c r="S13" s="83">
        <v>1</v>
      </c>
      <c r="T13" s="83">
        <v>3</v>
      </c>
      <c r="U13" s="83">
        <v>1</v>
      </c>
      <c r="V13" s="83">
        <v>3</v>
      </c>
      <c r="W13" s="21">
        <v>3</v>
      </c>
    </row>
    <row r="14" spans="1:23" ht="14.25">
      <c r="A14" s="4">
        <v>4</v>
      </c>
      <c r="B14" s="14" t="s">
        <v>54</v>
      </c>
      <c r="C14" s="76">
        <v>45</v>
      </c>
      <c r="D14" s="10"/>
      <c r="E14" s="76">
        <v>45</v>
      </c>
      <c r="F14" s="32"/>
      <c r="G14" s="75" t="s">
        <v>50</v>
      </c>
      <c r="H14" s="84">
        <v>3</v>
      </c>
      <c r="I14" s="84">
        <v>1</v>
      </c>
      <c r="J14" s="84">
        <v>0</v>
      </c>
      <c r="K14" s="84">
        <v>2</v>
      </c>
      <c r="L14" s="84">
        <v>3</v>
      </c>
      <c r="M14" s="84">
        <v>2</v>
      </c>
      <c r="N14" s="84">
        <v>1</v>
      </c>
      <c r="O14" s="84">
        <v>3</v>
      </c>
      <c r="P14" s="84">
        <v>1</v>
      </c>
      <c r="Q14" s="84">
        <v>3</v>
      </c>
      <c r="R14" s="84">
        <v>2</v>
      </c>
      <c r="S14" s="84">
        <v>1</v>
      </c>
      <c r="T14" s="84">
        <v>3</v>
      </c>
      <c r="U14" s="84">
        <v>2</v>
      </c>
      <c r="V14" s="84">
        <v>2</v>
      </c>
      <c r="W14" s="21">
        <v>3</v>
      </c>
    </row>
    <row r="15" spans="1:23" ht="14.25">
      <c r="A15" s="4">
        <v>5</v>
      </c>
      <c r="B15" s="14" t="s">
        <v>55</v>
      </c>
      <c r="C15" s="76">
        <v>41</v>
      </c>
      <c r="D15" s="10"/>
      <c r="E15" s="76">
        <v>41</v>
      </c>
      <c r="F15" s="32"/>
      <c r="G15" s="75" t="s">
        <v>51</v>
      </c>
      <c r="H15" s="84">
        <v>1</v>
      </c>
      <c r="I15" s="84">
        <v>1</v>
      </c>
      <c r="J15" s="84">
        <v>1</v>
      </c>
      <c r="K15" s="84">
        <v>2</v>
      </c>
      <c r="L15" s="84">
        <v>3</v>
      </c>
      <c r="M15" s="84">
        <v>1</v>
      </c>
      <c r="N15" s="84">
        <v>2</v>
      </c>
      <c r="O15" s="84">
        <v>3</v>
      </c>
      <c r="P15" s="84">
        <v>2</v>
      </c>
      <c r="Q15" s="84">
        <v>3</v>
      </c>
      <c r="R15" s="84">
        <v>1</v>
      </c>
      <c r="S15" s="84">
        <v>1</v>
      </c>
      <c r="T15" s="84">
        <v>2</v>
      </c>
      <c r="U15" s="84">
        <v>1</v>
      </c>
      <c r="V15" s="84">
        <v>3</v>
      </c>
      <c r="W15" s="21">
        <v>2</v>
      </c>
    </row>
    <row r="16" spans="1:23" ht="15">
      <c r="A16" s="4">
        <v>6</v>
      </c>
      <c r="B16" s="14" t="s">
        <v>56</v>
      </c>
      <c r="C16" s="76">
        <v>38</v>
      </c>
      <c r="D16" s="10"/>
      <c r="E16" s="76">
        <v>38</v>
      </c>
      <c r="F16" s="32"/>
      <c r="G16" s="26" t="s">
        <v>43</v>
      </c>
      <c r="H16" s="20">
        <f>AVERAGE(H11:H15)</f>
        <v>2</v>
      </c>
      <c r="I16" s="20">
        <f aca="true" t="shared" si="0" ref="I16:V16">AVERAGE(I11:I15)</f>
        <v>1.4</v>
      </c>
      <c r="J16" s="20">
        <f t="shared" si="0"/>
        <v>1.2</v>
      </c>
      <c r="K16" s="20">
        <f t="shared" si="0"/>
        <v>2.4</v>
      </c>
      <c r="L16" s="20">
        <f t="shared" si="0"/>
        <v>3</v>
      </c>
      <c r="M16" s="20">
        <f t="shared" si="0"/>
        <v>1.4</v>
      </c>
      <c r="N16" s="20">
        <f t="shared" si="0"/>
        <v>1.4</v>
      </c>
      <c r="O16" s="20">
        <f t="shared" si="0"/>
        <v>2.8</v>
      </c>
      <c r="P16" s="20">
        <f t="shared" si="0"/>
        <v>1.4</v>
      </c>
      <c r="Q16" s="20">
        <f t="shared" si="0"/>
        <v>2.8</v>
      </c>
      <c r="R16" s="20">
        <f t="shared" si="0"/>
        <v>1.4</v>
      </c>
      <c r="S16" s="20">
        <f t="shared" si="0"/>
        <v>1.2</v>
      </c>
      <c r="T16" s="20">
        <f t="shared" si="0"/>
        <v>2.6</v>
      </c>
      <c r="U16" s="20">
        <f t="shared" si="0"/>
        <v>1.4</v>
      </c>
      <c r="V16" s="20">
        <f t="shared" si="0"/>
        <v>2.6</v>
      </c>
      <c r="W16" s="1"/>
    </row>
    <row r="17" spans="1:23" ht="15">
      <c r="A17" s="4">
        <v>7</v>
      </c>
      <c r="B17" s="14" t="s">
        <v>57</v>
      </c>
      <c r="C17" s="76">
        <v>41</v>
      </c>
      <c r="D17" s="10"/>
      <c r="E17" s="76">
        <v>41</v>
      </c>
      <c r="F17" s="10"/>
      <c r="G17" s="52" t="s">
        <v>45</v>
      </c>
      <c r="H17" s="70">
        <f>(97.76*H16)/100</f>
        <v>1.9552</v>
      </c>
      <c r="I17" s="70">
        <f aca="true" t="shared" si="1" ref="I17:V17">(97.76*I16)/100</f>
        <v>1.36864</v>
      </c>
      <c r="J17" s="70">
        <f t="shared" si="1"/>
        <v>1.17312</v>
      </c>
      <c r="K17" s="70">
        <f t="shared" si="1"/>
        <v>2.34624</v>
      </c>
      <c r="L17" s="70">
        <f t="shared" si="1"/>
        <v>2.9328000000000003</v>
      </c>
      <c r="M17" s="70">
        <f t="shared" si="1"/>
        <v>1.36864</v>
      </c>
      <c r="N17" s="70">
        <f t="shared" si="1"/>
        <v>1.36864</v>
      </c>
      <c r="O17" s="70">
        <f t="shared" si="1"/>
        <v>2.73728</v>
      </c>
      <c r="P17" s="70">
        <f t="shared" si="1"/>
        <v>1.36864</v>
      </c>
      <c r="Q17" s="70">
        <f t="shared" si="1"/>
        <v>2.73728</v>
      </c>
      <c r="R17" s="70">
        <f t="shared" si="1"/>
        <v>1.36864</v>
      </c>
      <c r="S17" s="70">
        <f t="shared" si="1"/>
        <v>1.17312</v>
      </c>
      <c r="T17" s="70">
        <f t="shared" si="1"/>
        <v>2.54176</v>
      </c>
      <c r="U17" s="70">
        <f t="shared" si="1"/>
        <v>1.36864</v>
      </c>
      <c r="V17" s="70">
        <f t="shared" si="1"/>
        <v>2.54176</v>
      </c>
      <c r="W17" s="1"/>
    </row>
    <row r="18" spans="1:23" ht="14.25">
      <c r="A18" s="4">
        <v>8</v>
      </c>
      <c r="B18" s="14" t="s">
        <v>58</v>
      </c>
      <c r="C18" s="76">
        <v>42</v>
      </c>
      <c r="D18" s="10"/>
      <c r="E18" s="76">
        <v>42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46</v>
      </c>
      <c r="D19" s="10"/>
      <c r="E19" s="76">
        <v>46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43</v>
      </c>
      <c r="D20" s="10"/>
      <c r="E20" s="76">
        <v>43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 t="s">
        <v>61</v>
      </c>
      <c r="C21" s="76">
        <v>39</v>
      </c>
      <c r="D21" s="10"/>
      <c r="E21" s="76">
        <v>39</v>
      </c>
      <c r="F21" s="33"/>
      <c r="G21" s="4"/>
      <c r="H21" s="115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42</v>
      </c>
      <c r="D22" s="10"/>
      <c r="E22" s="76">
        <v>42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40</v>
      </c>
      <c r="D23" s="10"/>
      <c r="E23" s="76">
        <v>40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41</v>
      </c>
      <c r="D24" s="10"/>
      <c r="E24" s="76">
        <v>41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40</v>
      </c>
      <c r="D25" s="15"/>
      <c r="E25" s="76">
        <v>40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41</v>
      </c>
      <c r="D26" s="10"/>
      <c r="E26" s="76">
        <v>41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40</v>
      </c>
      <c r="D27" s="10"/>
      <c r="E27" s="76">
        <v>40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39</v>
      </c>
      <c r="D28" s="10"/>
      <c r="E28" s="76">
        <v>39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41</v>
      </c>
      <c r="D29" s="10"/>
      <c r="E29" s="76">
        <v>41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41</v>
      </c>
      <c r="D30" s="10"/>
      <c r="E30" s="76">
        <v>41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39</v>
      </c>
      <c r="D31" s="10"/>
      <c r="E31" s="76">
        <v>39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42</v>
      </c>
      <c r="D32" s="10"/>
      <c r="E32" s="76">
        <v>42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40</v>
      </c>
      <c r="D33" s="10"/>
      <c r="E33" s="76">
        <v>40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40</v>
      </c>
      <c r="D34" s="10"/>
      <c r="E34" s="76">
        <v>40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42</v>
      </c>
      <c r="D35" s="10"/>
      <c r="E35" s="76">
        <v>42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43</v>
      </c>
      <c r="D36" s="10"/>
      <c r="E36" s="76">
        <v>43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43</v>
      </c>
      <c r="D37" s="10"/>
      <c r="E37" s="76">
        <v>43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40</v>
      </c>
      <c r="D38" s="10"/>
      <c r="E38" s="76">
        <v>40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43</v>
      </c>
      <c r="D39" s="10"/>
      <c r="E39" s="76">
        <v>43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39</v>
      </c>
      <c r="D40" s="10"/>
      <c r="E40" s="76">
        <v>39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41</v>
      </c>
      <c r="D41" s="10"/>
      <c r="E41" s="76">
        <v>41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37</v>
      </c>
      <c r="D42" s="10"/>
      <c r="E42" s="76">
        <v>37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6">
        <v>43</v>
      </c>
      <c r="D43" s="10"/>
      <c r="E43" s="76">
        <v>43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38</v>
      </c>
      <c r="D44" s="10"/>
      <c r="E44" s="76">
        <v>38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41</v>
      </c>
      <c r="D45" s="10"/>
      <c r="E45" s="76">
        <v>41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41</v>
      </c>
      <c r="D46" s="10"/>
      <c r="E46" s="76">
        <v>41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41</v>
      </c>
      <c r="D47" s="10"/>
      <c r="E47" s="76">
        <v>41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43</v>
      </c>
      <c r="D48" s="10"/>
      <c r="E48" s="76">
        <v>43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40</v>
      </c>
      <c r="D49" s="10"/>
      <c r="E49" s="76">
        <v>40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40</v>
      </c>
      <c r="D50" s="10"/>
      <c r="E50" s="76">
        <v>40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43</v>
      </c>
      <c r="D51" s="10"/>
      <c r="E51" s="76">
        <v>43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41</v>
      </c>
      <c r="D52" s="15"/>
      <c r="E52" s="76">
        <v>41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39</v>
      </c>
      <c r="D53" s="15"/>
      <c r="E53" s="76">
        <v>39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42</v>
      </c>
      <c r="D54" s="10"/>
      <c r="E54" s="76">
        <v>42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37</v>
      </c>
      <c r="D55" s="10"/>
      <c r="E55" s="76">
        <v>37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43</v>
      </c>
      <c r="D56" s="10"/>
      <c r="E56" s="76">
        <v>43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42</v>
      </c>
      <c r="D57" s="10"/>
      <c r="E57" s="76">
        <v>42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41</v>
      </c>
      <c r="D58" s="10"/>
      <c r="E58" s="76">
        <v>41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41</v>
      </c>
      <c r="D59" s="10"/>
      <c r="E59" s="76">
        <v>41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41</v>
      </c>
      <c r="D60" s="10"/>
      <c r="E60" s="76">
        <v>41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37</v>
      </c>
      <c r="D61" s="10"/>
      <c r="E61" s="76">
        <v>37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40</v>
      </c>
      <c r="D62" s="10"/>
      <c r="E62" s="76">
        <v>40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35</v>
      </c>
      <c r="D63" s="10"/>
      <c r="E63" s="76">
        <v>35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43</v>
      </c>
      <c r="D64" s="10"/>
      <c r="E64" s="76">
        <v>43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6">
        <v>41</v>
      </c>
      <c r="D65" s="10"/>
      <c r="E65" s="76">
        <v>41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43</v>
      </c>
      <c r="D66" s="10"/>
      <c r="E66" s="76">
        <v>43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46</v>
      </c>
      <c r="D67" s="10"/>
      <c r="E67" s="76">
        <v>46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40</v>
      </c>
      <c r="D68" s="10"/>
      <c r="E68" s="76">
        <v>40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40</v>
      </c>
      <c r="D69" s="10"/>
      <c r="E69" s="76">
        <v>40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44</v>
      </c>
      <c r="D70" s="10"/>
      <c r="E70" s="76">
        <v>44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41</v>
      </c>
      <c r="D71" s="10"/>
      <c r="E71" s="76">
        <v>41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38</v>
      </c>
      <c r="D72" s="10"/>
      <c r="E72" s="76">
        <v>38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41</v>
      </c>
      <c r="D73" s="10"/>
      <c r="E73" s="76">
        <v>41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41</v>
      </c>
      <c r="D74" s="10"/>
      <c r="E74" s="76">
        <v>41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37</v>
      </c>
      <c r="D75" s="10"/>
      <c r="E75" s="76">
        <v>37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22</v>
      </c>
      <c r="D76" s="10"/>
      <c r="E76" s="76">
        <v>20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22</v>
      </c>
      <c r="D77" s="10"/>
      <c r="E77" s="76">
        <v>33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D16">
      <selection activeCell="M6" sqref="M6"/>
    </sheetView>
  </sheetViews>
  <sheetFormatPr defaultColWidth="9.140625" defaultRowHeight="15"/>
  <cols>
    <col min="1" max="1" width="56.8515625" style="0" bestFit="1" customWidth="1"/>
    <col min="2" max="2" width="15.8515625" style="0" bestFit="1" customWidth="1"/>
    <col min="5" max="5" width="19.8515625" style="0" customWidth="1"/>
  </cols>
  <sheetData>
    <row r="1" spans="1:23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29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6" t="s">
        <v>121</v>
      </c>
      <c r="B3" s="135"/>
      <c r="C3" s="135"/>
      <c r="D3" s="135"/>
      <c r="E3" s="135"/>
      <c r="F3" s="29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27</v>
      </c>
      <c r="P3" s="132"/>
      <c r="Q3" s="132"/>
      <c r="R3" s="132"/>
      <c r="S3" s="132"/>
      <c r="T3" s="132"/>
      <c r="U3" s="132"/>
      <c r="V3" s="132"/>
      <c r="W3" s="132"/>
    </row>
    <row r="4" spans="1:23" ht="21">
      <c r="A4" s="136" t="s">
        <v>122</v>
      </c>
      <c r="B4" s="135"/>
      <c r="C4" s="135"/>
      <c r="D4" s="135"/>
      <c r="E4" s="135"/>
      <c r="F4" s="29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1">
      <c r="A5" s="74" t="s">
        <v>118</v>
      </c>
      <c r="B5" s="73"/>
      <c r="C5" s="73"/>
      <c r="D5" s="73"/>
      <c r="E5" s="73"/>
      <c r="F5" s="29"/>
      <c r="G5" s="43" t="s">
        <v>30</v>
      </c>
      <c r="H5" s="37">
        <v>20.9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1">
      <c r="A6" s="4"/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62.687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1:23" ht="57.75">
      <c r="A7" s="4"/>
      <c r="B7" s="5" t="s">
        <v>2</v>
      </c>
      <c r="C7" s="23" t="s">
        <v>10</v>
      </c>
      <c r="D7" s="23"/>
      <c r="E7" s="7" t="s">
        <v>10</v>
      </c>
      <c r="F7" s="7"/>
      <c r="G7" s="42" t="s">
        <v>44</v>
      </c>
      <c r="H7" s="53">
        <f>AVERAGE(H5:H6)</f>
        <v>41.793499999999995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>
      <c r="A8" s="4"/>
      <c r="B8" s="5" t="s">
        <v>3</v>
      </c>
      <c r="C8" s="7" t="s">
        <v>4</v>
      </c>
      <c r="D8" s="7"/>
      <c r="E8" s="7" t="s">
        <v>12</v>
      </c>
      <c r="F8" s="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5" t="s">
        <v>5</v>
      </c>
      <c r="C9" s="17" t="s">
        <v>29</v>
      </c>
      <c r="D9" s="17"/>
      <c r="E9" s="17" t="s">
        <v>29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190705100001</v>
      </c>
      <c r="C11" s="76">
        <v>24</v>
      </c>
      <c r="D11" s="10">
        <f>COUNTIF(C11:C82,"&gt;="&amp;D10)</f>
        <v>14</v>
      </c>
      <c r="E11" s="76">
        <v>25</v>
      </c>
      <c r="F11" s="31">
        <f>COUNTIF(E11:E82,"&gt;="&amp;F10)</f>
        <v>42</v>
      </c>
      <c r="G11" s="25" t="s">
        <v>6</v>
      </c>
      <c r="H11" s="51">
        <v>3</v>
      </c>
      <c r="I11" s="51">
        <v>2</v>
      </c>
      <c r="J11" s="81">
        <v>1</v>
      </c>
      <c r="K11" s="82">
        <v>2</v>
      </c>
      <c r="L11" s="81">
        <v>2</v>
      </c>
      <c r="M11" s="81">
        <v>2</v>
      </c>
      <c r="N11" s="81">
        <v>2</v>
      </c>
      <c r="O11" s="81">
        <v>1</v>
      </c>
      <c r="P11" s="81"/>
      <c r="Q11" s="81">
        <v>1</v>
      </c>
      <c r="R11" s="81">
        <v>2</v>
      </c>
      <c r="S11" s="81">
        <v>2</v>
      </c>
      <c r="T11" s="81">
        <v>3</v>
      </c>
      <c r="U11" s="81">
        <v>3</v>
      </c>
      <c r="V11" s="81">
        <v>3</v>
      </c>
      <c r="W11" s="21"/>
    </row>
    <row r="12" spans="1:23" ht="15">
      <c r="A12" s="4">
        <v>2</v>
      </c>
      <c r="B12" s="14" t="s">
        <v>52</v>
      </c>
      <c r="C12" s="76">
        <v>28</v>
      </c>
      <c r="D12" s="64">
        <f>(14/67)*100</f>
        <v>20.8955223880597</v>
      </c>
      <c r="E12" s="76">
        <v>38</v>
      </c>
      <c r="F12" s="65">
        <f>(42/67)*100</f>
        <v>62.68656716417911</v>
      </c>
      <c r="G12" s="25" t="s">
        <v>7</v>
      </c>
      <c r="H12" s="20">
        <v>3</v>
      </c>
      <c r="I12" s="20"/>
      <c r="J12" s="83"/>
      <c r="K12" s="81">
        <v>2</v>
      </c>
      <c r="L12" s="83">
        <v>1</v>
      </c>
      <c r="M12" s="83">
        <v>2</v>
      </c>
      <c r="N12" s="83"/>
      <c r="O12" s="83"/>
      <c r="P12" s="83">
        <v>1</v>
      </c>
      <c r="Q12" s="83"/>
      <c r="R12" s="83">
        <v>1</v>
      </c>
      <c r="S12" s="83">
        <v>1</v>
      </c>
      <c r="T12" s="83"/>
      <c r="U12" s="83">
        <v>1</v>
      </c>
      <c r="V12" s="83">
        <v>3</v>
      </c>
      <c r="W12" s="21"/>
    </row>
    <row r="13" spans="1:23" ht="15">
      <c r="A13" s="4">
        <v>3</v>
      </c>
      <c r="B13" s="14" t="s">
        <v>53</v>
      </c>
      <c r="C13" s="76">
        <v>27</v>
      </c>
      <c r="D13" s="10"/>
      <c r="E13" s="76">
        <v>39</v>
      </c>
      <c r="F13" s="32"/>
      <c r="G13" s="25" t="s">
        <v>9</v>
      </c>
      <c r="H13" s="20">
        <v>3</v>
      </c>
      <c r="I13" s="20">
        <v>1</v>
      </c>
      <c r="J13" s="83">
        <v>2</v>
      </c>
      <c r="K13" s="83">
        <v>1</v>
      </c>
      <c r="L13" s="83"/>
      <c r="M13" s="83">
        <v>1</v>
      </c>
      <c r="N13" s="83">
        <v>1</v>
      </c>
      <c r="O13" s="83">
        <v>2</v>
      </c>
      <c r="P13" s="83">
        <v>1</v>
      </c>
      <c r="Q13" s="83">
        <v>1</v>
      </c>
      <c r="R13" s="83"/>
      <c r="S13" s="83">
        <v>2</v>
      </c>
      <c r="T13" s="83">
        <v>1</v>
      </c>
      <c r="U13" s="83"/>
      <c r="V13" s="83"/>
      <c r="W13" s="21"/>
    </row>
    <row r="14" spans="1:23" ht="14.25">
      <c r="A14" s="4">
        <v>4</v>
      </c>
      <c r="B14" s="14" t="s">
        <v>54</v>
      </c>
      <c r="C14" s="76">
        <v>23</v>
      </c>
      <c r="D14" s="10"/>
      <c r="E14" s="76">
        <v>21</v>
      </c>
      <c r="F14" s="32"/>
      <c r="G14" s="75" t="s">
        <v>50</v>
      </c>
      <c r="H14" s="84">
        <v>2</v>
      </c>
      <c r="I14" s="84"/>
      <c r="J14" s="84">
        <v>2</v>
      </c>
      <c r="K14" s="84"/>
      <c r="L14" s="84">
        <v>2</v>
      </c>
      <c r="M14" s="84"/>
      <c r="N14" s="84"/>
      <c r="O14" s="84">
        <v>2</v>
      </c>
      <c r="P14" s="84">
        <v>1</v>
      </c>
      <c r="Q14" s="84">
        <v>2</v>
      </c>
      <c r="R14" s="84"/>
      <c r="S14" s="84"/>
      <c r="T14" s="84">
        <v>2</v>
      </c>
      <c r="U14" s="84">
        <v>2</v>
      </c>
      <c r="V14" s="84">
        <v>2</v>
      </c>
      <c r="W14" s="21"/>
    </row>
    <row r="15" spans="1:23" ht="14.25">
      <c r="A15" s="4">
        <v>5</v>
      </c>
      <c r="B15" s="14" t="s">
        <v>55</v>
      </c>
      <c r="C15" s="76">
        <v>25</v>
      </c>
      <c r="D15" s="10"/>
      <c r="E15" s="76">
        <v>18</v>
      </c>
      <c r="F15" s="32"/>
      <c r="G15" s="75" t="s">
        <v>51</v>
      </c>
      <c r="H15" s="84">
        <v>1</v>
      </c>
      <c r="I15" s="84">
        <v>1</v>
      </c>
      <c r="J15" s="84"/>
      <c r="K15" s="84">
        <v>1</v>
      </c>
      <c r="L15" s="84"/>
      <c r="M15" s="84"/>
      <c r="N15" s="84">
        <v>1</v>
      </c>
      <c r="O15" s="84"/>
      <c r="P15" s="84"/>
      <c r="Q15" s="84"/>
      <c r="R15" s="84">
        <v>1</v>
      </c>
      <c r="S15" s="84">
        <v>2</v>
      </c>
      <c r="T15" s="84"/>
      <c r="U15" s="84">
        <v>1</v>
      </c>
      <c r="V15" s="84"/>
      <c r="W15" s="21"/>
    </row>
    <row r="16" spans="1:23" ht="15">
      <c r="A16" s="4">
        <v>6</v>
      </c>
      <c r="B16" s="14" t="s">
        <v>56</v>
      </c>
      <c r="C16" s="76">
        <v>22</v>
      </c>
      <c r="D16" s="10"/>
      <c r="E16" s="76">
        <v>28</v>
      </c>
      <c r="F16" s="32"/>
      <c r="G16" s="26" t="s">
        <v>43</v>
      </c>
      <c r="H16" s="20">
        <f>AVERAGE(H11:H15)</f>
        <v>2.4</v>
      </c>
      <c r="I16" s="20">
        <f aca="true" t="shared" si="0" ref="I16:V16">AVERAGE(I11:I15)</f>
        <v>1.3333333333333333</v>
      </c>
      <c r="J16" s="20">
        <f t="shared" si="0"/>
        <v>1.6666666666666667</v>
      </c>
      <c r="K16" s="20">
        <f t="shared" si="0"/>
        <v>1.5</v>
      </c>
      <c r="L16" s="20">
        <f t="shared" si="0"/>
        <v>1.6666666666666667</v>
      </c>
      <c r="M16" s="20">
        <f t="shared" si="0"/>
        <v>1.6666666666666667</v>
      </c>
      <c r="N16" s="20">
        <f t="shared" si="0"/>
        <v>1.3333333333333333</v>
      </c>
      <c r="O16" s="20">
        <f t="shared" si="0"/>
        <v>1.6666666666666667</v>
      </c>
      <c r="P16" s="20">
        <f t="shared" si="0"/>
        <v>1</v>
      </c>
      <c r="Q16" s="20">
        <f t="shared" si="0"/>
        <v>1.3333333333333333</v>
      </c>
      <c r="R16" s="20">
        <f t="shared" si="0"/>
        <v>1.3333333333333333</v>
      </c>
      <c r="S16" s="20">
        <f t="shared" si="0"/>
        <v>1.75</v>
      </c>
      <c r="T16" s="20">
        <f t="shared" si="0"/>
        <v>2</v>
      </c>
      <c r="U16" s="20">
        <f t="shared" si="0"/>
        <v>1.75</v>
      </c>
      <c r="V16" s="20">
        <f t="shared" si="0"/>
        <v>2.6666666666666665</v>
      </c>
      <c r="W16" s="1"/>
    </row>
    <row r="17" spans="1:23" ht="15">
      <c r="A17" s="4">
        <v>7</v>
      </c>
      <c r="B17" s="14" t="s">
        <v>57</v>
      </c>
      <c r="C17" s="76">
        <v>24</v>
      </c>
      <c r="D17" s="10"/>
      <c r="E17" s="76">
        <v>36</v>
      </c>
      <c r="F17" s="10"/>
      <c r="G17" s="52" t="s">
        <v>45</v>
      </c>
      <c r="H17" s="70">
        <f>(41.79*H16)/100</f>
        <v>1.0029599999999999</v>
      </c>
      <c r="I17" s="70">
        <f aca="true" t="shared" si="1" ref="I17:U17">(41.79*I16)/100</f>
        <v>0.5572</v>
      </c>
      <c r="J17" s="70">
        <f t="shared" si="1"/>
        <v>0.6965</v>
      </c>
      <c r="K17" s="70">
        <f t="shared" si="1"/>
        <v>0.62685</v>
      </c>
      <c r="L17" s="70">
        <f t="shared" si="1"/>
        <v>0.6965</v>
      </c>
      <c r="M17" s="70">
        <f t="shared" si="1"/>
        <v>0.6965</v>
      </c>
      <c r="N17" s="70">
        <f t="shared" si="1"/>
        <v>0.5572</v>
      </c>
      <c r="O17" s="70">
        <f t="shared" si="1"/>
        <v>0.6965</v>
      </c>
      <c r="P17" s="70">
        <f t="shared" si="1"/>
        <v>0.4179</v>
      </c>
      <c r="Q17" s="70">
        <f t="shared" si="1"/>
        <v>0.5572</v>
      </c>
      <c r="R17" s="70">
        <f t="shared" si="1"/>
        <v>0.5572</v>
      </c>
      <c r="S17" s="70">
        <f t="shared" si="1"/>
        <v>0.7313249999999999</v>
      </c>
      <c r="T17" s="70">
        <f t="shared" si="1"/>
        <v>0.8358</v>
      </c>
      <c r="U17" s="70">
        <f t="shared" si="1"/>
        <v>0.7313249999999999</v>
      </c>
      <c r="V17" s="70">
        <f>(56.25*V16)/100</f>
        <v>1.5</v>
      </c>
      <c r="W17" s="1"/>
    </row>
    <row r="18" spans="1:23" ht="14.25">
      <c r="A18" s="4">
        <v>8</v>
      </c>
      <c r="B18" s="14" t="s">
        <v>58</v>
      </c>
      <c r="C18" s="76">
        <v>23</v>
      </c>
      <c r="D18" s="10"/>
      <c r="E18" s="76">
        <v>28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59</v>
      </c>
      <c r="C19" s="76">
        <v>30</v>
      </c>
      <c r="D19" s="10"/>
      <c r="E19" s="76">
        <v>49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60</v>
      </c>
      <c r="C20" s="76">
        <v>27</v>
      </c>
      <c r="D20" s="10"/>
      <c r="E20" s="76">
        <v>34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 t="s">
        <v>61</v>
      </c>
      <c r="C21" s="76">
        <v>29</v>
      </c>
      <c r="D21" s="10"/>
      <c r="E21" s="76">
        <v>38</v>
      </c>
      <c r="F21" s="33"/>
      <c r="G21" s="4"/>
      <c r="H21" s="72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 t="s">
        <v>62</v>
      </c>
      <c r="C22" s="76">
        <v>27</v>
      </c>
      <c r="D22" s="10"/>
      <c r="E22" s="76">
        <v>43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 t="s">
        <v>63</v>
      </c>
      <c r="C23" s="76">
        <v>21</v>
      </c>
      <c r="D23" s="10"/>
      <c r="E23" s="76">
        <v>21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14.25">
      <c r="A24" s="4">
        <v>14</v>
      </c>
      <c r="B24" s="14" t="s">
        <v>64</v>
      </c>
      <c r="C24" s="76">
        <v>27</v>
      </c>
      <c r="D24" s="10"/>
      <c r="E24" s="76">
        <v>31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15">
      <c r="A25" s="4">
        <v>15</v>
      </c>
      <c r="B25" s="14" t="s">
        <v>65</v>
      </c>
      <c r="C25" s="76">
        <v>23</v>
      </c>
      <c r="D25" s="15"/>
      <c r="E25" s="76">
        <v>29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15">
      <c r="A26" s="4">
        <v>16</v>
      </c>
      <c r="B26" s="14" t="s">
        <v>66</v>
      </c>
      <c r="C26" s="76">
        <v>25</v>
      </c>
      <c r="D26" s="10"/>
      <c r="E26" s="76">
        <v>40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15">
      <c r="A27" s="4">
        <v>17</v>
      </c>
      <c r="B27" s="14" t="s">
        <v>67</v>
      </c>
      <c r="C27" s="76">
        <v>22</v>
      </c>
      <c r="D27" s="10"/>
      <c r="E27" s="76">
        <v>20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15">
      <c r="A28" s="4">
        <v>18</v>
      </c>
      <c r="B28" s="14" t="s">
        <v>68</v>
      </c>
      <c r="C28" s="76">
        <v>22</v>
      </c>
      <c r="D28" s="10"/>
      <c r="E28" s="76">
        <v>14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15">
      <c r="A29" s="4">
        <v>19</v>
      </c>
      <c r="B29" s="14" t="s">
        <v>69</v>
      </c>
      <c r="C29" s="76">
        <v>26</v>
      </c>
      <c r="D29" s="10"/>
      <c r="E29" s="76">
        <v>33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15">
      <c r="A30" s="4">
        <v>20</v>
      </c>
      <c r="B30" s="14" t="s">
        <v>70</v>
      </c>
      <c r="C30" s="76">
        <v>22</v>
      </c>
      <c r="D30" s="10"/>
      <c r="E30" s="76">
        <v>31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15">
      <c r="A31" s="4">
        <v>21</v>
      </c>
      <c r="B31" s="14" t="s">
        <v>71</v>
      </c>
      <c r="C31" s="76">
        <v>23</v>
      </c>
      <c r="D31" s="10"/>
      <c r="E31" s="76">
        <v>26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15">
      <c r="A32" s="4">
        <v>22</v>
      </c>
      <c r="B32" s="14" t="s">
        <v>72</v>
      </c>
      <c r="C32" s="76">
        <v>22</v>
      </c>
      <c r="D32" s="10"/>
      <c r="E32" s="76">
        <v>32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15">
      <c r="A33" s="4">
        <v>23</v>
      </c>
      <c r="B33" s="14" t="s">
        <v>73</v>
      </c>
      <c r="C33" s="76">
        <v>23</v>
      </c>
      <c r="D33" s="10"/>
      <c r="E33" s="76">
        <v>26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15">
      <c r="A34" s="4">
        <v>24</v>
      </c>
      <c r="B34" s="14" t="s">
        <v>74</v>
      </c>
      <c r="C34" s="76">
        <v>22</v>
      </c>
      <c r="D34" s="10"/>
      <c r="E34" s="76">
        <v>28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4.25">
      <c r="A35" s="4">
        <v>25</v>
      </c>
      <c r="B35" s="14" t="s">
        <v>75</v>
      </c>
      <c r="C35" s="76">
        <v>24</v>
      </c>
      <c r="D35" s="10"/>
      <c r="E35" s="76">
        <v>26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14.25">
      <c r="A36" s="4">
        <v>26</v>
      </c>
      <c r="B36" s="14" t="s">
        <v>76</v>
      </c>
      <c r="C36" s="76">
        <v>38</v>
      </c>
      <c r="D36" s="10"/>
      <c r="E36" s="76">
        <v>44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 t="s">
        <v>77</v>
      </c>
      <c r="C37" s="76">
        <v>27</v>
      </c>
      <c r="D37" s="10"/>
      <c r="E37" s="76">
        <v>33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 t="s">
        <v>78</v>
      </c>
      <c r="C38" s="76">
        <v>20</v>
      </c>
      <c r="D38" s="10"/>
      <c r="E38" s="76">
        <v>34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15">
      <c r="A39" s="4">
        <v>29</v>
      </c>
      <c r="B39" s="14" t="s">
        <v>79</v>
      </c>
      <c r="C39" s="76">
        <v>24</v>
      </c>
      <c r="D39" s="10"/>
      <c r="E39" s="76">
        <v>22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15">
      <c r="A40" s="4">
        <v>30</v>
      </c>
      <c r="B40" s="14" t="s">
        <v>80</v>
      </c>
      <c r="C40" s="76">
        <v>23</v>
      </c>
      <c r="D40" s="10"/>
      <c r="E40" s="76">
        <v>7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15">
      <c r="A41" s="4">
        <v>31</v>
      </c>
      <c r="B41" s="14" t="s">
        <v>81</v>
      </c>
      <c r="C41" s="76">
        <v>27</v>
      </c>
      <c r="D41" s="10"/>
      <c r="E41" s="76">
        <v>13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15">
      <c r="A42" s="4">
        <v>32</v>
      </c>
      <c r="B42" s="14" t="s">
        <v>82</v>
      </c>
      <c r="C42" s="76">
        <v>23</v>
      </c>
      <c r="D42" s="10"/>
      <c r="E42" s="76">
        <v>9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15">
      <c r="A43" s="4">
        <v>33</v>
      </c>
      <c r="B43" s="14" t="s">
        <v>83</v>
      </c>
      <c r="C43" s="76">
        <v>0</v>
      </c>
      <c r="D43" s="10"/>
      <c r="E43" s="76">
        <v>0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15">
      <c r="A44" s="4">
        <v>34</v>
      </c>
      <c r="B44" s="14" t="s">
        <v>84</v>
      </c>
      <c r="C44" s="76">
        <v>36</v>
      </c>
      <c r="D44" s="10"/>
      <c r="E44" s="76">
        <v>44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15">
      <c r="A45" s="4">
        <v>35</v>
      </c>
      <c r="B45" s="14" t="s">
        <v>85</v>
      </c>
      <c r="C45" s="76">
        <v>24</v>
      </c>
      <c r="D45" s="10"/>
      <c r="E45" s="76">
        <v>10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15">
      <c r="A46" s="4">
        <v>36</v>
      </c>
      <c r="B46" s="14" t="s">
        <v>86</v>
      </c>
      <c r="C46" s="76">
        <v>30</v>
      </c>
      <c r="D46" s="10"/>
      <c r="E46" s="76">
        <v>45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15">
      <c r="A47" s="4">
        <v>37</v>
      </c>
      <c r="B47" s="14" t="s">
        <v>87</v>
      </c>
      <c r="C47" s="76">
        <v>29</v>
      </c>
      <c r="D47" s="10"/>
      <c r="E47" s="76">
        <v>38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15">
      <c r="A48" s="4">
        <v>38</v>
      </c>
      <c r="B48" s="14" t="s">
        <v>88</v>
      </c>
      <c r="C48" s="76">
        <v>25</v>
      </c>
      <c r="D48" s="10"/>
      <c r="E48" s="76">
        <v>46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14.25">
      <c r="A49" s="4">
        <v>39</v>
      </c>
      <c r="B49" s="14" t="s">
        <v>89</v>
      </c>
      <c r="C49" s="76">
        <v>26</v>
      </c>
      <c r="D49" s="10"/>
      <c r="E49" s="76">
        <v>42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14.25">
      <c r="A50" s="4">
        <v>40</v>
      </c>
      <c r="B50" s="14" t="s">
        <v>90</v>
      </c>
      <c r="C50" s="76">
        <v>26</v>
      </c>
      <c r="D50" s="10"/>
      <c r="E50" s="76">
        <v>25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 t="s">
        <v>91</v>
      </c>
      <c r="C51" s="76">
        <v>35</v>
      </c>
      <c r="D51" s="10"/>
      <c r="E51" s="76">
        <v>50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 t="s">
        <v>92</v>
      </c>
      <c r="C52" s="76">
        <v>27</v>
      </c>
      <c r="D52" s="15"/>
      <c r="E52" s="76">
        <v>19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15">
      <c r="A53" s="4">
        <v>43</v>
      </c>
      <c r="B53" s="14" t="s">
        <v>93</v>
      </c>
      <c r="C53" s="76">
        <v>22</v>
      </c>
      <c r="D53" s="15"/>
      <c r="E53" s="76">
        <v>12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15">
      <c r="A54" s="4">
        <v>44</v>
      </c>
      <c r="B54" s="14" t="s">
        <v>94</v>
      </c>
      <c r="C54" s="76">
        <v>24</v>
      </c>
      <c r="D54" s="10"/>
      <c r="E54" s="76">
        <v>36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15">
      <c r="A55" s="4">
        <v>45</v>
      </c>
      <c r="B55" s="14" t="s">
        <v>95</v>
      </c>
      <c r="C55" s="76">
        <v>34</v>
      </c>
      <c r="D55" s="10"/>
      <c r="E55" s="76">
        <v>37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15">
      <c r="A56" s="4">
        <v>46</v>
      </c>
      <c r="B56" s="14" t="s">
        <v>96</v>
      </c>
      <c r="C56" s="76">
        <v>22</v>
      </c>
      <c r="D56" s="10"/>
      <c r="E56" s="76">
        <v>26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15">
      <c r="A57" s="4">
        <v>47</v>
      </c>
      <c r="B57" s="14" t="s">
        <v>97</v>
      </c>
      <c r="C57" s="76">
        <v>29</v>
      </c>
      <c r="D57" s="10"/>
      <c r="E57" s="76">
        <v>37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15">
      <c r="A58" s="4">
        <v>48</v>
      </c>
      <c r="B58" s="14" t="s">
        <v>98</v>
      </c>
      <c r="C58" s="76">
        <v>24</v>
      </c>
      <c r="D58" s="10"/>
      <c r="E58" s="76">
        <v>40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15">
      <c r="A59" s="4">
        <v>49</v>
      </c>
      <c r="B59" s="14" t="s">
        <v>99</v>
      </c>
      <c r="C59" s="76">
        <v>25</v>
      </c>
      <c r="D59" s="10"/>
      <c r="E59" s="76">
        <v>31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15">
      <c r="A60" s="4">
        <v>50</v>
      </c>
      <c r="B60" s="14" t="s">
        <v>100</v>
      </c>
      <c r="C60" s="76">
        <v>28</v>
      </c>
      <c r="D60" s="10"/>
      <c r="E60" s="76">
        <v>36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15">
      <c r="A61" s="4">
        <v>51</v>
      </c>
      <c r="B61" s="14" t="s">
        <v>101</v>
      </c>
      <c r="C61" s="76">
        <v>23</v>
      </c>
      <c r="D61" s="10"/>
      <c r="E61" s="76">
        <v>43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15">
      <c r="A62" s="4">
        <v>52</v>
      </c>
      <c r="B62" s="14" t="s">
        <v>102</v>
      </c>
      <c r="C62" s="76">
        <v>27</v>
      </c>
      <c r="D62" s="10"/>
      <c r="E62" s="76">
        <v>36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14.25">
      <c r="A63" s="4">
        <v>53</v>
      </c>
      <c r="B63" s="14" t="s">
        <v>103</v>
      </c>
      <c r="C63" s="76">
        <v>24</v>
      </c>
      <c r="D63" s="10"/>
      <c r="E63" s="76">
        <v>25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 t="s">
        <v>104</v>
      </c>
      <c r="C64" s="76">
        <v>22</v>
      </c>
      <c r="D64" s="10"/>
      <c r="E64" s="76">
        <v>21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 t="s">
        <v>105</v>
      </c>
      <c r="C65" s="76">
        <v>0</v>
      </c>
      <c r="D65" s="10"/>
      <c r="E65" s="76">
        <v>0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 t="s">
        <v>106</v>
      </c>
      <c r="C66" s="76">
        <v>24</v>
      </c>
      <c r="D66" s="10"/>
      <c r="E66" s="76">
        <v>28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 t="s">
        <v>107</v>
      </c>
      <c r="C67" s="76">
        <v>29</v>
      </c>
      <c r="D67" s="10"/>
      <c r="E67" s="76">
        <v>34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 t="s">
        <v>108</v>
      </c>
      <c r="C68" s="76">
        <v>25</v>
      </c>
      <c r="D68" s="10"/>
      <c r="E68" s="76">
        <v>25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 t="s">
        <v>109</v>
      </c>
      <c r="C69" s="76">
        <v>24</v>
      </c>
      <c r="D69" s="10"/>
      <c r="E69" s="76">
        <v>44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 t="s">
        <v>110</v>
      </c>
      <c r="C70" s="76">
        <v>29</v>
      </c>
      <c r="D70" s="10"/>
      <c r="E70" s="76">
        <v>30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 t="s">
        <v>111</v>
      </c>
      <c r="C71" s="76">
        <v>22</v>
      </c>
      <c r="D71" s="10"/>
      <c r="E71" s="76">
        <v>29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 t="s">
        <v>112</v>
      </c>
      <c r="C72" s="76">
        <v>29</v>
      </c>
      <c r="D72" s="10"/>
      <c r="E72" s="76">
        <v>37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 t="s">
        <v>113</v>
      </c>
      <c r="C73" s="76">
        <v>23</v>
      </c>
      <c r="D73" s="10"/>
      <c r="E73" s="76">
        <v>32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 t="s">
        <v>114</v>
      </c>
      <c r="C74" s="76">
        <v>22</v>
      </c>
      <c r="D74" s="10"/>
      <c r="E74" s="76">
        <v>32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 t="s">
        <v>115</v>
      </c>
      <c r="C75" s="76">
        <v>21</v>
      </c>
      <c r="D75" s="10"/>
      <c r="E75" s="76">
        <v>19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 t="s">
        <v>116</v>
      </c>
      <c r="C76" s="76">
        <v>22</v>
      </c>
      <c r="D76" s="10"/>
      <c r="E76" s="76">
        <v>20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 t="s">
        <v>117</v>
      </c>
      <c r="C77" s="76">
        <v>22</v>
      </c>
      <c r="D77" s="10"/>
      <c r="E77" s="76">
        <v>33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zoomScale="58" zoomScaleNormal="58" zoomScalePageLayoutView="0" workbookViewId="0" topLeftCell="A7">
      <selection activeCell="H17" sqref="H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3" ht="43.5" customHeight="1">
      <c r="A3" s="136" t="s">
        <v>126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128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84.62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84.615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84.6175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125</v>
      </c>
      <c r="I8" s="40"/>
    </row>
    <row r="9" spans="2:23" ht="24.75" customHeight="1">
      <c r="B9" s="87" t="s">
        <v>5</v>
      </c>
      <c r="C9" s="17" t="s">
        <v>120</v>
      </c>
      <c r="D9" s="17"/>
      <c r="E9" s="17" t="s">
        <v>29</v>
      </c>
      <c r="F9" s="30"/>
      <c r="H9" s="38"/>
      <c r="I9" s="38"/>
      <c r="W9" s="21"/>
    </row>
    <row r="10" spans="1:23" s="2" customFormat="1" ht="24.75" customHeight="1" thickBo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 thickBot="1">
      <c r="A11" s="4">
        <v>1</v>
      </c>
      <c r="B11" s="14">
        <v>190705100001</v>
      </c>
      <c r="C11" s="10">
        <v>41.53846153846154</v>
      </c>
      <c r="D11" s="10">
        <f>COUNTIF(C11:C65,"&gt;="&amp;D10)</f>
        <v>55</v>
      </c>
      <c r="E11" s="10">
        <v>42.35294117647059</v>
      </c>
      <c r="F11" s="31">
        <f>COUNTIF(E11:E65,"&gt;="&amp;F10)</f>
        <v>55</v>
      </c>
      <c r="G11" s="90" t="s">
        <v>6</v>
      </c>
      <c r="H11" s="91">
        <v>3</v>
      </c>
      <c r="I11" s="91">
        <v>3</v>
      </c>
      <c r="J11" s="91">
        <v>3</v>
      </c>
      <c r="K11" s="91">
        <v>3</v>
      </c>
      <c r="L11" s="91">
        <v>3</v>
      </c>
      <c r="M11" s="91">
        <v>3</v>
      </c>
      <c r="N11" s="91">
        <v>3</v>
      </c>
      <c r="O11" s="91">
        <v>3</v>
      </c>
      <c r="P11" s="91">
        <v>3</v>
      </c>
      <c r="Q11" s="91">
        <v>3</v>
      </c>
      <c r="R11" s="91">
        <v>3</v>
      </c>
      <c r="S11" s="91">
        <v>3</v>
      </c>
      <c r="T11" s="92">
        <v>3</v>
      </c>
      <c r="U11" s="92">
        <v>2</v>
      </c>
      <c r="V11" s="92">
        <v>3</v>
      </c>
      <c r="W11" s="21"/>
    </row>
    <row r="12" spans="1:23" ht="24.75" customHeight="1" thickBot="1">
      <c r="A12" s="4">
        <v>2</v>
      </c>
      <c r="B12" s="14">
        <v>190705100002</v>
      </c>
      <c r="C12" s="10">
        <v>43.84615384615385</v>
      </c>
      <c r="D12" s="64">
        <f>(55/65)*100</f>
        <v>84.61538461538461</v>
      </c>
      <c r="E12" s="10">
        <v>41.1764705882353</v>
      </c>
      <c r="F12" s="65">
        <f>(55/65)*100</f>
        <v>84.61538461538461</v>
      </c>
      <c r="G12" s="90" t="s">
        <v>7</v>
      </c>
      <c r="H12" s="91">
        <v>3</v>
      </c>
      <c r="I12" s="91">
        <v>2</v>
      </c>
      <c r="J12" s="91">
        <v>3</v>
      </c>
      <c r="K12" s="91">
        <v>3</v>
      </c>
      <c r="L12" s="91">
        <v>3</v>
      </c>
      <c r="M12" s="91">
        <v>3</v>
      </c>
      <c r="N12" s="91">
        <v>3</v>
      </c>
      <c r="O12" s="91">
        <v>3</v>
      </c>
      <c r="P12" s="91">
        <v>3</v>
      </c>
      <c r="Q12" s="91">
        <v>3</v>
      </c>
      <c r="R12" s="91">
        <v>3</v>
      </c>
      <c r="S12" s="91">
        <v>3</v>
      </c>
      <c r="T12" s="40">
        <v>3</v>
      </c>
      <c r="U12" s="40">
        <v>2</v>
      </c>
      <c r="V12" s="40">
        <v>3</v>
      </c>
      <c r="W12" s="21"/>
    </row>
    <row r="13" spans="1:23" ht="24.75" customHeight="1" thickBot="1">
      <c r="A13" s="4">
        <v>3</v>
      </c>
      <c r="B13" s="14">
        <v>190705100003</v>
      </c>
      <c r="C13" s="10">
        <v>43.84615384615385</v>
      </c>
      <c r="D13" s="10"/>
      <c r="E13" s="10">
        <v>41.76470588235294</v>
      </c>
      <c r="F13" s="32"/>
      <c r="G13" s="90" t="s">
        <v>9</v>
      </c>
      <c r="H13" s="93">
        <v>3</v>
      </c>
      <c r="I13" s="94">
        <v>3</v>
      </c>
      <c r="J13" s="94">
        <v>3</v>
      </c>
      <c r="K13" s="94">
        <v>2</v>
      </c>
      <c r="L13" s="94">
        <v>3</v>
      </c>
      <c r="M13" s="94">
        <v>2</v>
      </c>
      <c r="N13" s="94">
        <v>2</v>
      </c>
      <c r="O13" s="94">
        <v>3</v>
      </c>
      <c r="P13" s="94">
        <v>3</v>
      </c>
      <c r="Q13" s="94">
        <v>3</v>
      </c>
      <c r="R13" s="94">
        <v>2</v>
      </c>
      <c r="S13" s="94">
        <v>3</v>
      </c>
      <c r="T13" s="92">
        <v>3</v>
      </c>
      <c r="U13" s="40">
        <v>2</v>
      </c>
      <c r="V13" s="40">
        <v>3</v>
      </c>
      <c r="W13" s="21"/>
    </row>
    <row r="14" spans="1:25" ht="35.25" customHeight="1" thickBot="1">
      <c r="A14" s="4">
        <v>4</v>
      </c>
      <c r="B14" s="14">
        <v>190705100004</v>
      </c>
      <c r="C14" s="10">
        <v>43.84615384615385</v>
      </c>
      <c r="D14" s="10"/>
      <c r="E14" s="10">
        <v>47.05882352941177</v>
      </c>
      <c r="F14" s="32"/>
      <c r="G14" s="95" t="s">
        <v>50</v>
      </c>
      <c r="H14" s="91">
        <v>3</v>
      </c>
      <c r="I14" s="91">
        <v>3</v>
      </c>
      <c r="J14" s="91">
        <v>2</v>
      </c>
      <c r="K14" s="91">
        <v>3</v>
      </c>
      <c r="L14" s="91">
        <v>3</v>
      </c>
      <c r="M14" s="91">
        <v>3</v>
      </c>
      <c r="N14" s="91">
        <v>3</v>
      </c>
      <c r="O14" s="91">
        <v>3</v>
      </c>
      <c r="P14" s="91">
        <v>3</v>
      </c>
      <c r="Q14" s="91">
        <v>2</v>
      </c>
      <c r="R14" s="91">
        <v>3</v>
      </c>
      <c r="S14" s="96">
        <v>3</v>
      </c>
      <c r="T14" s="40">
        <v>3</v>
      </c>
      <c r="U14" s="40">
        <v>2</v>
      </c>
      <c r="V14" s="40">
        <v>3</v>
      </c>
      <c r="W14" s="16"/>
      <c r="X14" s="16"/>
      <c r="Y14" s="16"/>
    </row>
    <row r="15" spans="1:25" ht="37.5" customHeight="1" thickBot="1">
      <c r="A15" s="4">
        <v>5</v>
      </c>
      <c r="B15" s="14">
        <v>190705100005</v>
      </c>
      <c r="C15" s="10">
        <v>41.53846153846154</v>
      </c>
      <c r="D15" s="10"/>
      <c r="E15" s="10">
        <v>47.05882352941177</v>
      </c>
      <c r="F15" s="32"/>
      <c r="G15" s="95" t="s">
        <v>51</v>
      </c>
      <c r="H15" s="93">
        <v>3</v>
      </c>
      <c r="I15" s="94">
        <v>3</v>
      </c>
      <c r="J15" s="94">
        <v>3</v>
      </c>
      <c r="K15" s="94">
        <v>3</v>
      </c>
      <c r="L15" s="94">
        <v>3</v>
      </c>
      <c r="M15" s="94">
        <v>2</v>
      </c>
      <c r="N15" s="94">
        <v>2</v>
      </c>
      <c r="O15" s="94">
        <v>3</v>
      </c>
      <c r="P15" s="94">
        <v>2</v>
      </c>
      <c r="Q15" s="94">
        <v>3</v>
      </c>
      <c r="R15" s="94">
        <v>3</v>
      </c>
      <c r="S15" s="97">
        <v>3</v>
      </c>
      <c r="T15" s="92">
        <v>3</v>
      </c>
      <c r="U15" s="40">
        <v>2</v>
      </c>
      <c r="V15" s="40">
        <v>2</v>
      </c>
      <c r="W15" s="21"/>
      <c r="X15" s="16"/>
      <c r="Y15" s="16"/>
    </row>
    <row r="16" spans="1:23" ht="24.75" customHeight="1">
      <c r="A16" s="4">
        <v>6</v>
      </c>
      <c r="B16" s="14">
        <v>190705100006</v>
      </c>
      <c r="C16" s="10">
        <v>42.30769230769231</v>
      </c>
      <c r="D16" s="10"/>
      <c r="E16" s="10">
        <v>45.88235294117647</v>
      </c>
      <c r="F16" s="32"/>
      <c r="G16" s="98" t="s">
        <v>43</v>
      </c>
      <c r="H16" s="20">
        <f aca="true" t="shared" si="0" ref="H16:V16">AVERAGE(H11:H15)</f>
        <v>3</v>
      </c>
      <c r="I16" s="20">
        <f t="shared" si="0"/>
        <v>2.8</v>
      </c>
      <c r="J16" s="20">
        <f t="shared" si="0"/>
        <v>2.8</v>
      </c>
      <c r="K16" s="20">
        <f t="shared" si="0"/>
        <v>2.8</v>
      </c>
      <c r="L16" s="20">
        <f t="shared" si="0"/>
        <v>3</v>
      </c>
      <c r="M16" s="20">
        <f t="shared" si="0"/>
        <v>2.6</v>
      </c>
      <c r="N16" s="20">
        <f t="shared" si="0"/>
        <v>2.6</v>
      </c>
      <c r="O16" s="20">
        <f t="shared" si="0"/>
        <v>3</v>
      </c>
      <c r="P16" s="20">
        <f t="shared" si="0"/>
        <v>2.8</v>
      </c>
      <c r="Q16" s="20">
        <f t="shared" si="0"/>
        <v>2.8</v>
      </c>
      <c r="R16" s="20">
        <f t="shared" si="0"/>
        <v>2.8</v>
      </c>
      <c r="S16" s="20">
        <f t="shared" si="0"/>
        <v>3</v>
      </c>
      <c r="T16" s="20">
        <f t="shared" si="0"/>
        <v>3</v>
      </c>
      <c r="U16" s="20">
        <f t="shared" si="0"/>
        <v>2</v>
      </c>
      <c r="V16" s="20">
        <f t="shared" si="0"/>
        <v>2.8</v>
      </c>
      <c r="W16" s="21"/>
    </row>
    <row r="17" spans="1:23" ht="40.5" customHeight="1">
      <c r="A17" s="4">
        <v>7</v>
      </c>
      <c r="B17" s="14">
        <v>190705100007</v>
      </c>
      <c r="C17" s="10">
        <v>39.23076923076923</v>
      </c>
      <c r="D17" s="10"/>
      <c r="E17" s="10">
        <v>34.705882352941174</v>
      </c>
      <c r="F17" s="10"/>
      <c r="G17" s="52" t="s">
        <v>45</v>
      </c>
      <c r="H17" s="70">
        <f>(84.62*H16)/100</f>
        <v>2.5386</v>
      </c>
      <c r="I17" s="70">
        <f aca="true" t="shared" si="1" ref="I17:V17">(84.62*I16)/100</f>
        <v>2.36936</v>
      </c>
      <c r="J17" s="70">
        <f t="shared" si="1"/>
        <v>2.36936</v>
      </c>
      <c r="K17" s="70">
        <f t="shared" si="1"/>
        <v>2.36936</v>
      </c>
      <c r="L17" s="70">
        <f t="shared" si="1"/>
        <v>2.5386</v>
      </c>
      <c r="M17" s="70">
        <f t="shared" si="1"/>
        <v>2.20012</v>
      </c>
      <c r="N17" s="70">
        <f t="shared" si="1"/>
        <v>2.20012</v>
      </c>
      <c r="O17" s="70">
        <f t="shared" si="1"/>
        <v>2.5386</v>
      </c>
      <c r="P17" s="70">
        <f t="shared" si="1"/>
        <v>2.36936</v>
      </c>
      <c r="Q17" s="70">
        <f t="shared" si="1"/>
        <v>2.36936</v>
      </c>
      <c r="R17" s="70">
        <f t="shared" si="1"/>
        <v>2.36936</v>
      </c>
      <c r="S17" s="70">
        <f t="shared" si="1"/>
        <v>2.5386</v>
      </c>
      <c r="T17" s="70">
        <f t="shared" si="1"/>
        <v>2.5386</v>
      </c>
      <c r="U17" s="70">
        <f t="shared" si="1"/>
        <v>1.6924000000000001</v>
      </c>
      <c r="V17" s="70">
        <f t="shared" si="1"/>
        <v>2.36936</v>
      </c>
      <c r="W17" s="21"/>
    </row>
    <row r="18" spans="1:22" ht="24.75" customHeight="1">
      <c r="A18" s="4">
        <v>8</v>
      </c>
      <c r="B18" s="14">
        <v>190705100008</v>
      </c>
      <c r="C18" s="10">
        <v>42.30769230769231</v>
      </c>
      <c r="D18" s="10"/>
      <c r="E18" s="10">
        <v>43.529411764705884</v>
      </c>
      <c r="F18" s="33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24.75" customHeight="1">
      <c r="A19" s="4">
        <v>9</v>
      </c>
      <c r="B19" s="14">
        <v>190705100009</v>
      </c>
      <c r="C19" s="10">
        <v>42.30769230769231</v>
      </c>
      <c r="D19" s="10"/>
      <c r="E19" s="10">
        <v>47.05882352941177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190705100010</v>
      </c>
      <c r="C20" s="10">
        <v>43.07692307692308</v>
      </c>
      <c r="D20" s="10"/>
      <c r="E20" s="10">
        <v>40.588235294117645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31.5" customHeight="1">
      <c r="A21" s="4">
        <v>11</v>
      </c>
      <c r="B21" s="14">
        <v>190705100011</v>
      </c>
      <c r="C21" s="10">
        <v>43.84615384615385</v>
      </c>
      <c r="D21" s="10"/>
      <c r="E21" s="10">
        <v>40.588235294117645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190705100012</v>
      </c>
      <c r="C22" s="10">
        <v>43.84615384615385</v>
      </c>
      <c r="D22" s="10"/>
      <c r="E22" s="10">
        <v>42.35294117647059</v>
      </c>
      <c r="F22" s="33"/>
      <c r="G22" s="8"/>
      <c r="H22" s="2"/>
      <c r="I22" s="63"/>
      <c r="J22" s="56"/>
      <c r="K22" s="56"/>
      <c r="L22" s="2"/>
      <c r="M22" s="2"/>
      <c r="N22" s="2"/>
      <c r="O22" s="2"/>
      <c r="P22" s="2"/>
    </row>
    <row r="23" spans="1:17" ht="24.75" customHeight="1">
      <c r="A23" s="4">
        <v>13</v>
      </c>
      <c r="B23" s="14">
        <v>190705100013</v>
      </c>
      <c r="C23" s="10">
        <v>43.07692307692308</v>
      </c>
      <c r="D23" s="10"/>
      <c r="E23" s="10">
        <v>43.529411764705884</v>
      </c>
      <c r="F23" s="33"/>
      <c r="H23" s="79"/>
      <c r="I23" s="134"/>
      <c r="J23" s="134"/>
      <c r="M23" s="38"/>
      <c r="N23" s="38"/>
      <c r="O23" s="38"/>
      <c r="P23" s="38"/>
      <c r="Q23" s="38"/>
    </row>
    <row r="24" spans="1:17" ht="24.75" customHeight="1">
      <c r="A24" s="4">
        <v>14</v>
      </c>
      <c r="B24" s="14">
        <v>190705100014</v>
      </c>
      <c r="C24" s="10">
        <v>42.30769230769231</v>
      </c>
      <c r="D24" s="10"/>
      <c r="E24" s="10">
        <v>44.705882352941174</v>
      </c>
      <c r="F24" s="33"/>
      <c r="H24" s="58"/>
      <c r="I24" s="71"/>
      <c r="J24" s="71"/>
      <c r="M24" s="38"/>
      <c r="N24" s="38"/>
      <c r="O24" s="38"/>
      <c r="P24" s="38"/>
      <c r="Q24" s="38"/>
    </row>
    <row r="25" spans="1:24" ht="24.75" customHeight="1">
      <c r="A25" s="4">
        <v>15</v>
      </c>
      <c r="B25" s="14">
        <v>190705100015</v>
      </c>
      <c r="C25" s="10">
        <v>43.07692307692308</v>
      </c>
      <c r="D25" s="15"/>
      <c r="E25" s="10">
        <v>45.88235294117647</v>
      </c>
      <c r="F25" s="34"/>
      <c r="H25" s="55"/>
      <c r="I25" s="21"/>
      <c r="J25" s="21"/>
      <c r="K25" s="21"/>
      <c r="L25" s="21"/>
      <c r="M25" s="21"/>
      <c r="N25" s="56"/>
      <c r="O25" s="56"/>
      <c r="P25" s="56"/>
      <c r="Q25" s="56"/>
      <c r="R25" s="56"/>
      <c r="S25" s="21"/>
      <c r="T25" s="21"/>
      <c r="U25" s="21"/>
      <c r="V25" s="21"/>
      <c r="W25" s="21"/>
      <c r="X25" s="21"/>
    </row>
    <row r="26" spans="1:24" ht="24.75" customHeight="1">
      <c r="A26" s="4">
        <v>16</v>
      </c>
      <c r="B26" s="14">
        <v>190705100016</v>
      </c>
      <c r="C26" s="10">
        <v>40.76923076923077</v>
      </c>
      <c r="D26" s="10"/>
      <c r="E26" s="10">
        <v>44.11764705882353</v>
      </c>
      <c r="F26" s="3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>
        <v>190705100017</v>
      </c>
      <c r="C27" s="10">
        <v>46.15384615384615</v>
      </c>
      <c r="D27" s="10"/>
      <c r="E27" s="10">
        <v>45.88235294117647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>
        <v>190705100018</v>
      </c>
      <c r="C28" s="10">
        <v>42.30769230769231</v>
      </c>
      <c r="D28" s="10"/>
      <c r="E28" s="10">
        <v>40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>
        <v>190705100019</v>
      </c>
      <c r="C29" s="10">
        <v>42.30769230769231</v>
      </c>
      <c r="D29" s="10"/>
      <c r="E29" s="10">
        <v>40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>
        <v>190705100020</v>
      </c>
      <c r="C30" s="10">
        <v>42.30769230769231</v>
      </c>
      <c r="D30" s="10"/>
      <c r="E30" s="10">
        <v>43.529411764705884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>
        <v>190705100021</v>
      </c>
      <c r="C31" s="10">
        <v>42.30769230769231</v>
      </c>
      <c r="D31" s="10"/>
      <c r="E31" s="10">
        <v>44.11764705882353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>
        <v>190705100022</v>
      </c>
      <c r="C32" s="10">
        <v>44.61538461538461</v>
      </c>
      <c r="D32" s="10"/>
      <c r="E32" s="10">
        <v>44.11764705882353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>
        <v>190705100023</v>
      </c>
      <c r="C33" s="10">
        <v>42.30769230769231</v>
      </c>
      <c r="D33" s="10"/>
      <c r="E33" s="10">
        <v>43.529411764705884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>
        <v>190705100024</v>
      </c>
      <c r="C34" s="10">
        <v>44.61538461538461</v>
      </c>
      <c r="D34" s="10"/>
      <c r="E34" s="10">
        <v>45.294117647058826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21"/>
      <c r="X34" s="21"/>
    </row>
    <row r="35" spans="1:24" ht="24.75" customHeight="1">
      <c r="A35" s="4">
        <v>25</v>
      </c>
      <c r="B35" s="14">
        <v>190705100025</v>
      </c>
      <c r="C35" s="10">
        <v>42.30769230769231</v>
      </c>
      <c r="D35" s="10"/>
      <c r="E35" s="10">
        <v>44.705882352941174</v>
      </c>
      <c r="F35" s="33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1"/>
      <c r="X35" s="21"/>
    </row>
    <row r="36" spans="1:24" ht="24.75" customHeight="1">
      <c r="A36" s="4">
        <v>26</v>
      </c>
      <c r="B36" s="14">
        <v>190705100026</v>
      </c>
      <c r="C36" s="10">
        <v>45.38461538461539</v>
      </c>
      <c r="D36" s="10"/>
      <c r="E36" s="10">
        <v>45.294117647058826</v>
      </c>
      <c r="F36" s="33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21"/>
    </row>
    <row r="37" spans="1:24" ht="24.75" customHeight="1">
      <c r="A37" s="4">
        <v>27</v>
      </c>
      <c r="B37" s="14">
        <v>190705100027</v>
      </c>
      <c r="C37" s="10">
        <v>43.07692307692308</v>
      </c>
      <c r="D37" s="10"/>
      <c r="E37" s="10">
        <v>42.94117647058823</v>
      </c>
      <c r="F37" s="33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21"/>
      <c r="X37" s="21"/>
    </row>
    <row r="38" spans="1:24" ht="24.75" customHeight="1">
      <c r="A38" s="4">
        <v>28</v>
      </c>
      <c r="B38" s="14">
        <v>190705100028</v>
      </c>
      <c r="C38" s="10">
        <v>41.53846153846154</v>
      </c>
      <c r="D38" s="10"/>
      <c r="E38" s="10">
        <v>44.11764705882353</v>
      </c>
      <c r="F38" s="33"/>
      <c r="G38" s="5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4">
        <v>29</v>
      </c>
      <c r="B39" s="14">
        <v>190705100029</v>
      </c>
      <c r="C39" s="10">
        <v>42.30769230769231</v>
      </c>
      <c r="D39" s="10"/>
      <c r="E39" s="10">
        <v>42.94117647058823</v>
      </c>
      <c r="F39" s="33"/>
      <c r="G39" s="5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4">
        <v>30</v>
      </c>
      <c r="B40" s="14">
        <v>190705100030</v>
      </c>
      <c r="C40" s="10">
        <v>42.30769230769231</v>
      </c>
      <c r="D40" s="10"/>
      <c r="E40" s="10">
        <v>44.11764705882353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>
        <v>190705100031</v>
      </c>
      <c r="C41" s="10">
        <v>42.30769230769231</v>
      </c>
      <c r="D41" s="10"/>
      <c r="E41" s="10">
        <v>44.11764705882353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>
        <v>190705100032</v>
      </c>
      <c r="C42" s="10">
        <v>42.30769230769231</v>
      </c>
      <c r="D42" s="10"/>
      <c r="E42" s="10">
        <v>42.35294117647059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>
        <v>190705100034</v>
      </c>
      <c r="C43" s="10">
        <v>46.15384615384615</v>
      </c>
      <c r="D43" s="10"/>
      <c r="E43" s="10">
        <v>45.294117647058826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>
        <v>190705100035</v>
      </c>
      <c r="C44" s="10">
        <v>42.30769230769231</v>
      </c>
      <c r="D44" s="10"/>
      <c r="E44" s="10">
        <v>42.94117647058823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>
        <v>190705100036</v>
      </c>
      <c r="C45" s="10">
        <v>42.30769230769231</v>
      </c>
      <c r="D45" s="10"/>
      <c r="E45" s="10">
        <v>44.705882352941174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>
        <v>190705100037</v>
      </c>
      <c r="C46" s="10">
        <v>43.84615384615385</v>
      </c>
      <c r="D46" s="10"/>
      <c r="E46" s="10">
        <v>39.411764705882355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>
        <v>190705100038</v>
      </c>
      <c r="C47" s="10">
        <v>44.61538461538461</v>
      </c>
      <c r="D47" s="10"/>
      <c r="E47" s="10">
        <v>42.94117647058823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>
        <v>190705100039</v>
      </c>
      <c r="C48" s="10">
        <v>43.84615384615385</v>
      </c>
      <c r="D48" s="10"/>
      <c r="E48" s="10">
        <v>45.88235294117647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>
        <v>190705100040</v>
      </c>
      <c r="C49" s="10">
        <v>43.84615384615385</v>
      </c>
      <c r="D49" s="10"/>
      <c r="E49" s="10">
        <v>42.35294117647059</v>
      </c>
      <c r="F49" s="33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21"/>
      <c r="X49" s="21"/>
    </row>
    <row r="50" spans="1:24" ht="24.75" customHeight="1">
      <c r="A50" s="4">
        <v>40</v>
      </c>
      <c r="B50" s="14">
        <v>190705100041</v>
      </c>
      <c r="C50" s="10">
        <v>46.92307692307692</v>
      </c>
      <c r="D50" s="10"/>
      <c r="E50" s="10">
        <v>47.05882352941177</v>
      </c>
      <c r="F50" s="33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21"/>
      <c r="X50" s="21"/>
    </row>
    <row r="51" spans="1:24" ht="24.75" customHeight="1">
      <c r="A51" s="4">
        <v>41</v>
      </c>
      <c r="B51" s="14">
        <v>190705100042</v>
      </c>
      <c r="C51" s="10">
        <v>45.38461538461539</v>
      </c>
      <c r="D51" s="10"/>
      <c r="E51" s="10">
        <v>42.94117647058823</v>
      </c>
      <c r="F51" s="33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21"/>
      <c r="X51" s="21"/>
    </row>
    <row r="52" spans="1:24" ht="24.75" customHeight="1">
      <c r="A52" s="4">
        <v>42</v>
      </c>
      <c r="B52" s="14">
        <v>190705100043</v>
      </c>
      <c r="C52" s="10">
        <v>37.69230769230769</v>
      </c>
      <c r="D52" s="15"/>
      <c r="E52" s="10">
        <v>42.35294117647059</v>
      </c>
      <c r="F52" s="34"/>
      <c r="G52" s="55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4">
        <v>43</v>
      </c>
      <c r="B53" s="14">
        <v>190705100044</v>
      </c>
      <c r="C53" s="10">
        <v>41.53846153846154</v>
      </c>
      <c r="D53" s="15"/>
      <c r="E53" s="10">
        <v>42.35294117647059</v>
      </c>
      <c r="F53" s="34"/>
      <c r="G53" s="55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4">
        <v>44</v>
      </c>
      <c r="B54" s="14">
        <v>190705100046</v>
      </c>
      <c r="C54" s="10">
        <v>41.53846153846154</v>
      </c>
      <c r="D54" s="10"/>
      <c r="E54" s="10">
        <v>41.76470588235294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>
        <v>190705100047</v>
      </c>
      <c r="C55" s="10">
        <v>43.07692307692308</v>
      </c>
      <c r="D55" s="10"/>
      <c r="E55" s="10">
        <v>45.294117647058826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>
        <v>190705100048</v>
      </c>
      <c r="C56" s="10">
        <v>47.69230769230769</v>
      </c>
      <c r="D56" s="10"/>
      <c r="E56" s="10">
        <v>46.470588235294116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>
        <v>190705100049</v>
      </c>
      <c r="C57" s="10">
        <v>45.38461538461539</v>
      </c>
      <c r="D57" s="10"/>
      <c r="E57" s="10">
        <v>43.529411764705884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>
        <v>190705100050</v>
      </c>
      <c r="C58" s="10">
        <v>42.30769230769231</v>
      </c>
      <c r="D58" s="10"/>
      <c r="E58" s="10">
        <v>40.588235294117645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>
        <v>190705100051</v>
      </c>
      <c r="C59" s="10">
        <v>42.30769230769231</v>
      </c>
      <c r="D59" s="10"/>
      <c r="E59" s="10">
        <v>42.35294117647059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>
        <v>190705100052</v>
      </c>
      <c r="C60" s="10">
        <v>42.30769230769231</v>
      </c>
      <c r="D60" s="10"/>
      <c r="E60" s="10">
        <v>42.35294117647059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>
        <v>190705100053</v>
      </c>
      <c r="C61" s="10">
        <v>43.07692307692308</v>
      </c>
      <c r="D61" s="10"/>
      <c r="E61" s="10">
        <v>42.94117647058823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>
        <v>190705100054</v>
      </c>
      <c r="C62" s="10">
        <v>40.76923076923077</v>
      </c>
      <c r="D62" s="10"/>
      <c r="E62" s="10">
        <v>41.1764705882353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>
        <v>190705100055</v>
      </c>
      <c r="C63" s="10">
        <v>41.53846153846154</v>
      </c>
      <c r="D63" s="10"/>
      <c r="E63" s="10">
        <v>42.94117647058823</v>
      </c>
      <c r="F63" s="33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21"/>
      <c r="X63" s="21"/>
    </row>
    <row r="64" spans="1:24" ht="24.75" customHeight="1">
      <c r="A64" s="4">
        <v>54</v>
      </c>
      <c r="B64" s="14">
        <v>190705100057</v>
      </c>
      <c r="C64" s="10">
        <v>44.61538461538461</v>
      </c>
      <c r="D64" s="10"/>
      <c r="E64" s="10">
        <v>44.705882352941174</v>
      </c>
      <c r="F64" s="33"/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21"/>
      <c r="X64" s="21"/>
    </row>
    <row r="65" spans="1:24" ht="24.75" customHeight="1">
      <c r="A65" s="4">
        <v>55</v>
      </c>
      <c r="B65" s="14">
        <v>190705100058</v>
      </c>
      <c r="C65" s="10">
        <v>40.76923076923077</v>
      </c>
      <c r="D65" s="10"/>
      <c r="E65" s="10">
        <v>40.588235294117645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190705100059</v>
      </c>
      <c r="C66" s="10">
        <v>43.07692307692308</v>
      </c>
      <c r="D66" s="10"/>
      <c r="E66" s="10">
        <v>44.11764705882353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190705100060</v>
      </c>
      <c r="C67" s="10">
        <v>43.84615384615385</v>
      </c>
      <c r="D67" s="10"/>
      <c r="E67" s="10">
        <v>45.88235294117647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190705100061</v>
      </c>
      <c r="C68" s="10">
        <v>46.15384615384615</v>
      </c>
      <c r="D68" s="10"/>
      <c r="E68" s="10">
        <v>45.88235294117647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190705100062</v>
      </c>
      <c r="C69" s="10">
        <v>42.30769230769231</v>
      </c>
      <c r="D69" s="10"/>
      <c r="E69" s="10">
        <v>44.11764705882353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190705100063</v>
      </c>
      <c r="C70" s="10">
        <v>43.07692307692308</v>
      </c>
      <c r="D70" s="10"/>
      <c r="E70" s="10">
        <v>41.1764705882353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190705100064</v>
      </c>
      <c r="C71" s="10">
        <v>41.53846153846154</v>
      </c>
      <c r="D71" s="10"/>
      <c r="E71" s="10">
        <v>44.705882352941174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190705100065</v>
      </c>
      <c r="C72" s="10">
        <v>41.53846153846154</v>
      </c>
      <c r="D72" s="10"/>
      <c r="E72" s="10">
        <v>45.294117647058826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190705100066</v>
      </c>
      <c r="C73" s="10">
        <v>43.84615384615385</v>
      </c>
      <c r="D73" s="10"/>
      <c r="E73" s="10">
        <v>40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190705100067</v>
      </c>
      <c r="C74" s="10">
        <v>41.53846153846154</v>
      </c>
      <c r="D74" s="10"/>
      <c r="E74" s="10">
        <v>44.11764705882353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190705100068</v>
      </c>
      <c r="C75" s="10">
        <v>29.23076923076923</v>
      </c>
      <c r="D75" s="10"/>
      <c r="E75" s="10">
        <v>42.35294117647059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/>
      <c r="C76" s="10"/>
      <c r="D76" s="10"/>
      <c r="E76" s="10"/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/>
      <c r="C77" s="10"/>
      <c r="D77" s="10"/>
      <c r="E77" s="10"/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55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55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5" s="3" customFormat="1" ht="15">
      <c r="A84" s="11"/>
      <c r="B84" s="11"/>
      <c r="C84" s="19"/>
      <c r="D84" s="19"/>
      <c r="E84" s="19"/>
      <c r="F84" s="19"/>
      <c r="G84" s="61"/>
      <c r="H84" s="62"/>
      <c r="I84" s="6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"/>
    </row>
    <row r="85" spans="1:24" ht="14.25">
      <c r="A85" s="11"/>
      <c r="B85" s="11"/>
      <c r="C85" s="11"/>
      <c r="D85" s="11"/>
      <c r="E85" s="11"/>
      <c r="F85" s="11"/>
      <c r="G85" s="61"/>
      <c r="H85" s="62"/>
      <c r="I85" s="6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5" ht="15">
      <c r="A86" s="11"/>
      <c r="B86" s="11"/>
      <c r="C86" s="18"/>
      <c r="D86" s="18"/>
      <c r="E86" s="18"/>
      <c r="F86" s="18"/>
      <c r="G86" s="11"/>
      <c r="H86"/>
      <c r="I86"/>
      <c r="X86" s="3"/>
      <c r="Y86" s="3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1"/>
      <c r="D88" s="11"/>
      <c r="E88" s="11"/>
      <c r="F88" s="11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5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5" ht="15">
      <c r="A93" s="11"/>
      <c r="B93" s="11"/>
      <c r="C93" s="11"/>
      <c r="D93" s="11"/>
      <c r="E93" s="11"/>
      <c r="F93" s="11"/>
      <c r="G93" s="11"/>
      <c r="H93"/>
      <c r="I93"/>
      <c r="X93" s="3"/>
      <c r="Y93" s="3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5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5" ht="15">
      <c r="A101" s="11"/>
      <c r="B101" s="11"/>
      <c r="C101" s="11"/>
      <c r="D101" s="11"/>
      <c r="E101" s="11"/>
      <c r="F101" s="11"/>
      <c r="G101" s="11"/>
      <c r="H101"/>
      <c r="I101"/>
      <c r="X101" s="3"/>
      <c r="Y101" s="3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7:22" ht="15"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7:9" ht="14.25"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7">
    <mergeCell ref="I23:J23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H8">
      <selection activeCell="O18" sqref="O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3" ht="43.5" customHeight="1">
      <c r="A3" s="136" t="s">
        <v>126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130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44.62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56.923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50.7715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99" t="s">
        <v>47</v>
      </c>
      <c r="I8" s="40"/>
    </row>
    <row r="9" spans="2:23" ht="24.75" customHeight="1">
      <c r="B9" s="87" t="s">
        <v>5</v>
      </c>
      <c r="C9" s="17" t="s">
        <v>29</v>
      </c>
      <c r="D9" s="17"/>
      <c r="E9" s="17" t="s">
        <v>29</v>
      </c>
      <c r="F9" s="30"/>
      <c r="H9" s="38"/>
      <c r="I9" s="38"/>
      <c r="W9" s="21"/>
    </row>
    <row r="10" spans="1:24" s="2" customFormat="1" ht="24.75" customHeight="1" thickBo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131</v>
      </c>
      <c r="U10" s="13" t="s">
        <v>23</v>
      </c>
      <c r="V10" s="13" t="s">
        <v>24</v>
      </c>
      <c r="W10" s="13" t="s">
        <v>25</v>
      </c>
      <c r="X10" s="21"/>
    </row>
    <row r="11" spans="1:24" ht="24.75" customHeight="1" thickBot="1">
      <c r="A11" s="4">
        <v>1</v>
      </c>
      <c r="B11" s="14" t="s">
        <v>132</v>
      </c>
      <c r="C11" s="76">
        <v>25</v>
      </c>
      <c r="D11" s="10">
        <f>COUNTIF(C11:C65,"&gt;="&amp;D10)</f>
        <v>29</v>
      </c>
      <c r="E11" s="76">
        <v>18</v>
      </c>
      <c r="F11" s="31">
        <f>COUNTIF(E11:E65,"&gt;="&amp;F10)</f>
        <v>37</v>
      </c>
      <c r="G11" s="90" t="s">
        <v>6</v>
      </c>
      <c r="H11" s="100">
        <v>3</v>
      </c>
      <c r="I11" s="100">
        <v>3</v>
      </c>
      <c r="J11" s="100">
        <v>3</v>
      </c>
      <c r="K11" s="100">
        <v>3</v>
      </c>
      <c r="L11" s="100">
        <v>3</v>
      </c>
      <c r="M11" s="100">
        <v>3</v>
      </c>
      <c r="N11" s="100">
        <v>3</v>
      </c>
      <c r="O11" s="100">
        <v>3</v>
      </c>
      <c r="P11" s="100">
        <v>3</v>
      </c>
      <c r="Q11" s="100">
        <v>3</v>
      </c>
      <c r="R11" s="100">
        <v>3</v>
      </c>
      <c r="S11" s="100">
        <v>3</v>
      </c>
      <c r="T11" s="100">
        <v>3</v>
      </c>
      <c r="U11" s="101">
        <v>3</v>
      </c>
      <c r="V11" s="101">
        <v>2</v>
      </c>
      <c r="W11" s="101">
        <v>3</v>
      </c>
      <c r="X11" s="21"/>
    </row>
    <row r="12" spans="1:24" ht="24.75" customHeight="1" thickBot="1">
      <c r="A12" s="4">
        <v>2</v>
      </c>
      <c r="B12" s="14" t="s">
        <v>52</v>
      </c>
      <c r="C12" s="76">
        <v>32</v>
      </c>
      <c r="D12" s="64">
        <f>(29/65)*100</f>
        <v>44.61538461538462</v>
      </c>
      <c r="E12" s="76">
        <v>43</v>
      </c>
      <c r="F12" s="65">
        <f>(37/65)*100</f>
        <v>56.92307692307692</v>
      </c>
      <c r="G12" s="90" t="s">
        <v>7</v>
      </c>
      <c r="H12" s="100">
        <v>3</v>
      </c>
      <c r="I12" s="100">
        <v>2</v>
      </c>
      <c r="J12" s="100">
        <v>3</v>
      </c>
      <c r="K12" s="100">
        <v>3</v>
      </c>
      <c r="L12" s="100">
        <v>3</v>
      </c>
      <c r="M12" s="100">
        <v>3</v>
      </c>
      <c r="N12" s="100">
        <v>3</v>
      </c>
      <c r="O12" s="100">
        <v>3</v>
      </c>
      <c r="P12" s="100">
        <v>3</v>
      </c>
      <c r="Q12" s="100">
        <v>3</v>
      </c>
      <c r="R12" s="100">
        <v>3</v>
      </c>
      <c r="S12" s="100">
        <v>3</v>
      </c>
      <c r="T12" s="102">
        <v>3</v>
      </c>
      <c r="U12" s="44">
        <v>3</v>
      </c>
      <c r="V12" s="44">
        <v>2</v>
      </c>
      <c r="W12" s="44">
        <v>3</v>
      </c>
      <c r="X12" s="21"/>
    </row>
    <row r="13" spans="1:24" ht="24.75" customHeight="1" thickBot="1">
      <c r="A13" s="4">
        <v>3</v>
      </c>
      <c r="B13" s="14" t="s">
        <v>53</v>
      </c>
      <c r="C13" s="76">
        <v>34</v>
      </c>
      <c r="D13" s="10"/>
      <c r="E13" s="76">
        <v>37</v>
      </c>
      <c r="F13" s="32"/>
      <c r="G13" s="90" t="s">
        <v>9</v>
      </c>
      <c r="H13" s="102">
        <v>3</v>
      </c>
      <c r="I13" s="103">
        <v>3</v>
      </c>
      <c r="J13" s="103">
        <v>3</v>
      </c>
      <c r="K13" s="103">
        <v>2</v>
      </c>
      <c r="L13" s="103">
        <v>3</v>
      </c>
      <c r="M13" s="103">
        <v>2</v>
      </c>
      <c r="N13" s="103">
        <v>2</v>
      </c>
      <c r="O13" s="103">
        <v>3</v>
      </c>
      <c r="P13" s="103">
        <v>3</v>
      </c>
      <c r="Q13" s="103">
        <v>3</v>
      </c>
      <c r="R13" s="103">
        <v>2</v>
      </c>
      <c r="S13" s="103">
        <v>3</v>
      </c>
      <c r="T13" s="102">
        <v>3</v>
      </c>
      <c r="U13" s="101">
        <v>3</v>
      </c>
      <c r="V13" s="44">
        <v>2</v>
      </c>
      <c r="W13" s="44">
        <v>3</v>
      </c>
      <c r="X13" s="21"/>
    </row>
    <row r="14" spans="1:26" ht="35.25" customHeight="1" thickBot="1">
      <c r="A14" s="4">
        <v>4</v>
      </c>
      <c r="B14" s="14" t="s">
        <v>54</v>
      </c>
      <c r="C14" s="76">
        <v>29</v>
      </c>
      <c r="D14" s="10"/>
      <c r="E14" s="76">
        <v>44</v>
      </c>
      <c r="F14" s="32"/>
      <c r="G14" s="95" t="s">
        <v>50</v>
      </c>
      <c r="H14" s="100">
        <v>3</v>
      </c>
      <c r="I14" s="100">
        <v>3</v>
      </c>
      <c r="J14" s="100">
        <v>2</v>
      </c>
      <c r="K14" s="100">
        <v>3</v>
      </c>
      <c r="L14" s="100">
        <v>3</v>
      </c>
      <c r="M14" s="100">
        <v>3</v>
      </c>
      <c r="N14" s="100">
        <v>3</v>
      </c>
      <c r="O14" s="100">
        <v>3</v>
      </c>
      <c r="P14" s="100">
        <v>3</v>
      </c>
      <c r="Q14" s="100">
        <v>2</v>
      </c>
      <c r="R14" s="100">
        <v>3</v>
      </c>
      <c r="S14" s="104">
        <v>3</v>
      </c>
      <c r="T14" s="102">
        <v>3</v>
      </c>
      <c r="U14" s="44">
        <v>3</v>
      </c>
      <c r="V14" s="44">
        <v>2</v>
      </c>
      <c r="W14" s="44">
        <v>3</v>
      </c>
      <c r="X14" s="16"/>
      <c r="Y14" s="16"/>
      <c r="Z14" s="16"/>
    </row>
    <row r="15" spans="1:26" ht="37.5" customHeight="1" thickBot="1">
      <c r="A15" s="4">
        <v>5</v>
      </c>
      <c r="B15" s="14" t="s">
        <v>55</v>
      </c>
      <c r="C15" s="76">
        <v>25</v>
      </c>
      <c r="D15" s="10"/>
      <c r="E15" s="76">
        <v>34</v>
      </c>
      <c r="F15" s="32"/>
      <c r="G15" s="95" t="s">
        <v>51</v>
      </c>
      <c r="H15" s="102">
        <v>3</v>
      </c>
      <c r="I15" s="103">
        <v>3</v>
      </c>
      <c r="J15" s="103">
        <v>3</v>
      </c>
      <c r="K15" s="103">
        <v>3</v>
      </c>
      <c r="L15" s="103">
        <v>3</v>
      </c>
      <c r="M15" s="103">
        <v>2</v>
      </c>
      <c r="N15" s="103">
        <v>2</v>
      </c>
      <c r="O15" s="103">
        <v>3</v>
      </c>
      <c r="P15" s="103">
        <v>2</v>
      </c>
      <c r="Q15" s="103">
        <v>3</v>
      </c>
      <c r="R15" s="103">
        <v>3</v>
      </c>
      <c r="S15" s="105">
        <v>3</v>
      </c>
      <c r="T15" s="102">
        <v>3</v>
      </c>
      <c r="U15" s="101">
        <v>3</v>
      </c>
      <c r="V15" s="44">
        <v>2</v>
      </c>
      <c r="W15" s="44">
        <v>2</v>
      </c>
      <c r="X15" s="21"/>
      <c r="Y15" s="16"/>
      <c r="Z15" s="16"/>
    </row>
    <row r="16" spans="1:23" ht="24.75" customHeight="1">
      <c r="A16" s="4">
        <v>6</v>
      </c>
      <c r="B16" s="14" t="s">
        <v>56</v>
      </c>
      <c r="C16" s="76">
        <v>29</v>
      </c>
      <c r="D16" s="10"/>
      <c r="E16" s="76">
        <v>28</v>
      </c>
      <c r="F16" s="32"/>
      <c r="G16" s="98" t="s">
        <v>43</v>
      </c>
      <c r="H16" s="20">
        <f aca="true" t="shared" si="0" ref="H16:S16">AVERAGE(H11:H15)</f>
        <v>3</v>
      </c>
      <c r="I16" s="20">
        <f t="shared" si="0"/>
        <v>2.8</v>
      </c>
      <c r="J16" s="20">
        <f t="shared" si="0"/>
        <v>2.8</v>
      </c>
      <c r="K16" s="20">
        <f t="shared" si="0"/>
        <v>2.8</v>
      </c>
      <c r="L16" s="20">
        <f t="shared" si="0"/>
        <v>3</v>
      </c>
      <c r="M16" s="20">
        <f t="shared" si="0"/>
        <v>2.6</v>
      </c>
      <c r="N16" s="20">
        <f t="shared" si="0"/>
        <v>2.6</v>
      </c>
      <c r="O16" s="20">
        <f t="shared" si="0"/>
        <v>3</v>
      </c>
      <c r="P16" s="20">
        <f t="shared" si="0"/>
        <v>2.8</v>
      </c>
      <c r="Q16" s="20">
        <f t="shared" si="0"/>
        <v>2.8</v>
      </c>
      <c r="R16" s="20">
        <f t="shared" si="0"/>
        <v>2.8</v>
      </c>
      <c r="S16" s="20">
        <f t="shared" si="0"/>
        <v>3</v>
      </c>
      <c r="T16" s="20">
        <f>AVERAGE(U11:U15)</f>
        <v>3</v>
      </c>
      <c r="U16" s="20">
        <f>AVERAGE(V11:V15)</f>
        <v>2</v>
      </c>
      <c r="V16" s="20">
        <f>AVERAGE(W11:W15)</f>
        <v>2.8</v>
      </c>
      <c r="W16" s="20">
        <f>AVERAGE(W11:W15)</f>
        <v>2.8</v>
      </c>
    </row>
    <row r="17" spans="1:23" ht="40.5" customHeight="1">
      <c r="A17" s="4">
        <v>7</v>
      </c>
      <c r="B17" s="14" t="s">
        <v>57</v>
      </c>
      <c r="C17" s="76">
        <v>23</v>
      </c>
      <c r="D17" s="10"/>
      <c r="E17" s="76">
        <v>38</v>
      </c>
      <c r="F17" s="10"/>
      <c r="G17" s="52" t="s">
        <v>45</v>
      </c>
      <c r="H17" s="70">
        <f>(50.77*H16)/100</f>
        <v>1.5231000000000001</v>
      </c>
      <c r="I17" s="70">
        <f aca="true" t="shared" si="1" ref="I17:W17">(50.77*I16)/100</f>
        <v>1.4215600000000002</v>
      </c>
      <c r="J17" s="70">
        <f t="shared" si="1"/>
        <v>1.4215600000000002</v>
      </c>
      <c r="K17" s="70">
        <f t="shared" si="1"/>
        <v>1.4215600000000002</v>
      </c>
      <c r="L17" s="70">
        <f t="shared" si="1"/>
        <v>1.5231000000000001</v>
      </c>
      <c r="M17" s="70">
        <f t="shared" si="1"/>
        <v>1.3200200000000002</v>
      </c>
      <c r="N17" s="70">
        <f t="shared" si="1"/>
        <v>1.3200200000000002</v>
      </c>
      <c r="O17" s="70">
        <f t="shared" si="1"/>
        <v>1.5231000000000001</v>
      </c>
      <c r="P17" s="70">
        <f t="shared" si="1"/>
        <v>1.4215600000000002</v>
      </c>
      <c r="Q17" s="70">
        <f t="shared" si="1"/>
        <v>1.4215600000000002</v>
      </c>
      <c r="R17" s="70">
        <f t="shared" si="1"/>
        <v>1.4215600000000002</v>
      </c>
      <c r="S17" s="70">
        <f t="shared" si="1"/>
        <v>1.5231000000000001</v>
      </c>
      <c r="T17" s="70">
        <f t="shared" si="1"/>
        <v>1.5231000000000001</v>
      </c>
      <c r="U17" s="70">
        <f t="shared" si="1"/>
        <v>1.0154</v>
      </c>
      <c r="V17" s="70">
        <f t="shared" si="1"/>
        <v>1.4215600000000002</v>
      </c>
      <c r="W17" s="70">
        <f t="shared" si="1"/>
        <v>1.4215600000000002</v>
      </c>
    </row>
    <row r="18" spans="1:22" ht="24.75" customHeight="1">
      <c r="A18" s="4">
        <v>8</v>
      </c>
      <c r="B18" s="14" t="s">
        <v>58</v>
      </c>
      <c r="C18" s="76">
        <v>29</v>
      </c>
      <c r="D18" s="10"/>
      <c r="E18" s="76">
        <v>33</v>
      </c>
      <c r="F18" s="33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24.75" customHeight="1">
      <c r="A19" s="4">
        <v>9</v>
      </c>
      <c r="B19" s="14" t="s">
        <v>59</v>
      </c>
      <c r="C19" s="76">
        <v>37</v>
      </c>
      <c r="D19" s="10"/>
      <c r="E19" s="76">
        <v>44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 t="s">
        <v>60</v>
      </c>
      <c r="C20" s="76">
        <v>28</v>
      </c>
      <c r="D20" s="10"/>
      <c r="E20" s="76">
        <v>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31.5" customHeight="1">
      <c r="A21" s="4">
        <v>11</v>
      </c>
      <c r="B21" s="14" t="s">
        <v>61</v>
      </c>
      <c r="C21" s="76">
        <v>29</v>
      </c>
      <c r="D21" s="10"/>
      <c r="E21" s="76">
        <v>34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 t="s">
        <v>62</v>
      </c>
      <c r="C22" s="76">
        <v>26</v>
      </c>
      <c r="D22" s="10"/>
      <c r="E22" s="76">
        <v>43</v>
      </c>
      <c r="F22" s="33"/>
      <c r="G22" s="8"/>
      <c r="H22" s="2"/>
      <c r="I22" s="63"/>
      <c r="J22" s="56"/>
      <c r="K22" s="56"/>
      <c r="L22" s="2"/>
      <c r="M22" s="2"/>
      <c r="N22" s="2"/>
      <c r="O22" s="2"/>
      <c r="P22" s="2"/>
    </row>
    <row r="23" spans="1:17" ht="24.75" customHeight="1">
      <c r="A23" s="4">
        <v>13</v>
      </c>
      <c r="B23" s="14" t="s">
        <v>63</v>
      </c>
      <c r="C23" s="76">
        <v>22</v>
      </c>
      <c r="D23" s="10"/>
      <c r="E23" s="76">
        <v>18</v>
      </c>
      <c r="F23" s="33"/>
      <c r="H23" s="79"/>
      <c r="I23" s="134"/>
      <c r="J23" s="134"/>
      <c r="M23" s="38"/>
      <c r="N23" s="38"/>
      <c r="O23" s="38"/>
      <c r="P23" s="38"/>
      <c r="Q23" s="38"/>
    </row>
    <row r="24" spans="1:17" ht="24.75" customHeight="1">
      <c r="A24" s="4">
        <v>14</v>
      </c>
      <c r="B24" s="14" t="s">
        <v>64</v>
      </c>
      <c r="C24" s="76">
        <v>30</v>
      </c>
      <c r="D24" s="10"/>
      <c r="E24" s="76">
        <v>33</v>
      </c>
      <c r="F24" s="33"/>
      <c r="H24" s="58"/>
      <c r="I24" s="71"/>
      <c r="J24" s="71"/>
      <c r="M24" s="38"/>
      <c r="N24" s="38"/>
      <c r="O24" s="38"/>
      <c r="P24" s="38"/>
      <c r="Q24" s="38"/>
    </row>
    <row r="25" spans="1:24" ht="24.75" customHeight="1">
      <c r="A25" s="4">
        <v>15</v>
      </c>
      <c r="B25" s="14" t="s">
        <v>65</v>
      </c>
      <c r="C25" s="76">
        <v>29</v>
      </c>
      <c r="D25" s="15"/>
      <c r="E25" s="76">
        <v>24</v>
      </c>
      <c r="F25" s="34"/>
      <c r="H25" s="55"/>
      <c r="I25" s="21"/>
      <c r="J25" s="21"/>
      <c r="K25" s="21"/>
      <c r="L25" s="21"/>
      <c r="M25" s="21"/>
      <c r="N25" s="56"/>
      <c r="O25" s="56"/>
      <c r="P25" s="56"/>
      <c r="Q25" s="56"/>
      <c r="R25" s="56"/>
      <c r="S25" s="21"/>
      <c r="T25" s="21"/>
      <c r="U25" s="21"/>
      <c r="V25" s="21"/>
      <c r="W25" s="21"/>
      <c r="X25" s="21"/>
    </row>
    <row r="26" spans="1:24" ht="24.75" customHeight="1">
      <c r="A26" s="4">
        <v>16</v>
      </c>
      <c r="B26" s="14" t="s">
        <v>66</v>
      </c>
      <c r="C26" s="76">
        <v>22</v>
      </c>
      <c r="D26" s="10"/>
      <c r="E26" s="76">
        <v>48</v>
      </c>
      <c r="F26" s="3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 t="s">
        <v>67</v>
      </c>
      <c r="C27" s="76">
        <v>32</v>
      </c>
      <c r="D27" s="10"/>
      <c r="E27" s="76">
        <v>31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 t="s">
        <v>68</v>
      </c>
      <c r="C28" s="76">
        <v>26</v>
      </c>
      <c r="D28" s="10"/>
      <c r="E28" s="76">
        <v>36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 t="s">
        <v>69</v>
      </c>
      <c r="C29" s="76">
        <v>33</v>
      </c>
      <c r="D29" s="10"/>
      <c r="E29" s="76">
        <v>43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 t="s">
        <v>70</v>
      </c>
      <c r="C30" s="76">
        <v>29</v>
      </c>
      <c r="D30" s="10"/>
      <c r="E30" s="76">
        <v>26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 t="s">
        <v>71</v>
      </c>
      <c r="C31" s="76">
        <v>30</v>
      </c>
      <c r="D31" s="10"/>
      <c r="E31" s="76">
        <v>45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 t="s">
        <v>72</v>
      </c>
      <c r="C32" s="76">
        <v>31</v>
      </c>
      <c r="D32" s="10"/>
      <c r="E32" s="76">
        <v>43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 t="s">
        <v>73</v>
      </c>
      <c r="C33" s="76">
        <v>25</v>
      </c>
      <c r="D33" s="10"/>
      <c r="E33" s="76">
        <v>22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 t="s">
        <v>74</v>
      </c>
      <c r="C34" s="76">
        <v>27</v>
      </c>
      <c r="D34" s="10"/>
      <c r="E34" s="76">
        <v>26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21"/>
      <c r="X34" s="21"/>
    </row>
    <row r="35" spans="1:24" ht="24.75" customHeight="1">
      <c r="A35" s="4">
        <v>25</v>
      </c>
      <c r="B35" s="14" t="s">
        <v>75</v>
      </c>
      <c r="C35" s="76">
        <v>27</v>
      </c>
      <c r="D35" s="10"/>
      <c r="E35" s="76">
        <v>32</v>
      </c>
      <c r="F35" s="33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1"/>
      <c r="X35" s="21"/>
    </row>
    <row r="36" spans="1:24" ht="24.75" customHeight="1">
      <c r="A36" s="4">
        <v>26</v>
      </c>
      <c r="B36" s="14" t="s">
        <v>76</v>
      </c>
      <c r="C36" s="76">
        <v>38</v>
      </c>
      <c r="D36" s="10"/>
      <c r="E36" s="76">
        <v>47</v>
      </c>
      <c r="F36" s="33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21"/>
    </row>
    <row r="37" spans="1:24" ht="24.75" customHeight="1">
      <c r="A37" s="4">
        <v>27</v>
      </c>
      <c r="B37" s="14" t="s">
        <v>77</v>
      </c>
      <c r="C37" s="76">
        <v>30</v>
      </c>
      <c r="D37" s="10"/>
      <c r="E37" s="76">
        <v>40</v>
      </c>
      <c r="F37" s="33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21"/>
      <c r="X37" s="21"/>
    </row>
    <row r="38" spans="1:24" ht="24.75" customHeight="1">
      <c r="A38" s="4">
        <v>28</v>
      </c>
      <c r="B38" s="14" t="s">
        <v>78</v>
      </c>
      <c r="C38" s="76">
        <v>22</v>
      </c>
      <c r="D38" s="10"/>
      <c r="E38" s="76">
        <v>37</v>
      </c>
      <c r="F38" s="33"/>
      <c r="G38" s="5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4">
        <v>29</v>
      </c>
      <c r="B39" s="14" t="s">
        <v>79</v>
      </c>
      <c r="C39" s="76">
        <v>28</v>
      </c>
      <c r="D39" s="10"/>
      <c r="E39" s="76">
        <v>35</v>
      </c>
      <c r="F39" s="33"/>
      <c r="G39" s="5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4">
        <v>30</v>
      </c>
      <c r="B40" s="14" t="s">
        <v>80</v>
      </c>
      <c r="C40" s="76">
        <v>21</v>
      </c>
      <c r="D40" s="10"/>
      <c r="E40" s="76">
        <v>24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 t="s">
        <v>81</v>
      </c>
      <c r="C41" s="76">
        <v>23</v>
      </c>
      <c r="D41" s="10"/>
      <c r="E41" s="76">
        <v>13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 t="s">
        <v>82</v>
      </c>
      <c r="C42" s="76">
        <v>23</v>
      </c>
      <c r="D42" s="10"/>
      <c r="E42" s="76">
        <v>26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 t="s">
        <v>83</v>
      </c>
      <c r="C43" s="76">
        <v>7</v>
      </c>
      <c r="D43" s="10"/>
      <c r="E43" s="76">
        <v>0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 t="s">
        <v>84</v>
      </c>
      <c r="C44" s="76">
        <v>34</v>
      </c>
      <c r="D44" s="10"/>
      <c r="E44" s="76">
        <v>44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 t="s">
        <v>85</v>
      </c>
      <c r="C45" s="76">
        <v>26</v>
      </c>
      <c r="D45" s="10"/>
      <c r="E45" s="76">
        <v>12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 t="s">
        <v>86</v>
      </c>
      <c r="C46" s="76">
        <v>34</v>
      </c>
      <c r="D46" s="10"/>
      <c r="E46" s="76">
        <v>48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 t="s">
        <v>87</v>
      </c>
      <c r="C47" s="76">
        <v>38</v>
      </c>
      <c r="D47" s="10"/>
      <c r="E47" s="76">
        <v>40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 t="s">
        <v>88</v>
      </c>
      <c r="C48" s="76">
        <v>31</v>
      </c>
      <c r="D48" s="10"/>
      <c r="E48" s="76">
        <v>46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 t="s">
        <v>89</v>
      </c>
      <c r="C49" s="76">
        <v>31</v>
      </c>
      <c r="D49" s="10"/>
      <c r="E49" s="76">
        <v>42</v>
      </c>
      <c r="F49" s="33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21"/>
      <c r="X49" s="21"/>
    </row>
    <row r="50" spans="1:24" ht="24.75" customHeight="1">
      <c r="A50" s="4">
        <v>40</v>
      </c>
      <c r="B50" s="14" t="s">
        <v>90</v>
      </c>
      <c r="C50" s="76">
        <v>29</v>
      </c>
      <c r="D50" s="10"/>
      <c r="E50" s="76">
        <v>35</v>
      </c>
      <c r="F50" s="33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21"/>
      <c r="X50" s="21"/>
    </row>
    <row r="51" spans="1:24" ht="24.75" customHeight="1">
      <c r="A51" s="4">
        <v>41</v>
      </c>
      <c r="B51" s="14" t="s">
        <v>91</v>
      </c>
      <c r="C51" s="76">
        <v>36</v>
      </c>
      <c r="D51" s="10"/>
      <c r="E51" s="76">
        <v>46</v>
      </c>
      <c r="F51" s="33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21"/>
      <c r="X51" s="21"/>
    </row>
    <row r="52" spans="1:24" ht="24.75" customHeight="1">
      <c r="A52" s="4">
        <v>42</v>
      </c>
      <c r="B52" s="14" t="s">
        <v>92</v>
      </c>
      <c r="C52" s="76">
        <v>27</v>
      </c>
      <c r="D52" s="15"/>
      <c r="E52" s="76">
        <v>38</v>
      </c>
      <c r="F52" s="34"/>
      <c r="G52" s="55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4">
        <v>43</v>
      </c>
      <c r="B53" s="14" t="s">
        <v>93</v>
      </c>
      <c r="C53" s="76">
        <v>18</v>
      </c>
      <c r="D53" s="15"/>
      <c r="E53" s="76">
        <v>0</v>
      </c>
      <c r="F53" s="34"/>
      <c r="G53" s="55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4">
        <v>44</v>
      </c>
      <c r="B54" s="14" t="s">
        <v>94</v>
      </c>
      <c r="C54" s="76">
        <v>20</v>
      </c>
      <c r="D54" s="10"/>
      <c r="E54" s="76">
        <v>0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 t="s">
        <v>95</v>
      </c>
      <c r="C55" s="76">
        <v>31</v>
      </c>
      <c r="D55" s="10"/>
      <c r="E55" s="76">
        <v>46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 t="s">
        <v>96</v>
      </c>
      <c r="C56" s="76">
        <v>26</v>
      </c>
      <c r="D56" s="10"/>
      <c r="E56" s="76">
        <v>16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 t="s">
        <v>97</v>
      </c>
      <c r="C57" s="76">
        <v>31</v>
      </c>
      <c r="D57" s="10"/>
      <c r="E57" s="76">
        <v>43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 t="s">
        <v>98</v>
      </c>
      <c r="C58" s="76">
        <v>27</v>
      </c>
      <c r="D58" s="10"/>
      <c r="E58" s="76">
        <v>39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 t="s">
        <v>99</v>
      </c>
      <c r="C59" s="76">
        <v>26</v>
      </c>
      <c r="D59" s="10"/>
      <c r="E59" s="76">
        <v>32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 t="s">
        <v>100</v>
      </c>
      <c r="C60" s="76">
        <v>30</v>
      </c>
      <c r="D60" s="10"/>
      <c r="E60" s="76">
        <v>40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 t="s">
        <v>101</v>
      </c>
      <c r="C61" s="76">
        <v>33</v>
      </c>
      <c r="D61" s="10"/>
      <c r="E61" s="76">
        <v>35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 t="s">
        <v>102</v>
      </c>
      <c r="C62" s="76">
        <v>27</v>
      </c>
      <c r="D62" s="10"/>
      <c r="E62" s="76">
        <v>39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 t="s">
        <v>103</v>
      </c>
      <c r="C63" s="76">
        <v>21</v>
      </c>
      <c r="D63" s="10"/>
      <c r="E63" s="76">
        <v>16</v>
      </c>
      <c r="F63" s="33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21"/>
      <c r="X63" s="21"/>
    </row>
    <row r="64" spans="1:24" ht="24.75" customHeight="1">
      <c r="A64" s="4">
        <v>54</v>
      </c>
      <c r="B64" s="14" t="s">
        <v>104</v>
      </c>
      <c r="C64" s="76">
        <v>20</v>
      </c>
      <c r="D64" s="10"/>
      <c r="E64" s="76">
        <v>25</v>
      </c>
      <c r="F64" s="33"/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21"/>
      <c r="X64" s="21"/>
    </row>
    <row r="65" spans="1:24" ht="24.75" customHeight="1">
      <c r="A65" s="4">
        <v>55</v>
      </c>
      <c r="B65" s="14" t="s">
        <v>105</v>
      </c>
      <c r="C65" s="76">
        <v>1</v>
      </c>
      <c r="D65" s="10"/>
      <c r="E65" s="76">
        <v>0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 t="s">
        <v>106</v>
      </c>
      <c r="C66" s="76">
        <v>31</v>
      </c>
      <c r="D66" s="10"/>
      <c r="E66" s="76">
        <v>0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 t="s">
        <v>107</v>
      </c>
      <c r="C67" s="76">
        <v>32</v>
      </c>
      <c r="D67" s="10"/>
      <c r="E67" s="76">
        <v>40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 t="s">
        <v>108</v>
      </c>
      <c r="C68" s="76">
        <v>29</v>
      </c>
      <c r="D68" s="10"/>
      <c r="E68" s="76">
        <v>44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 t="s">
        <v>109</v>
      </c>
      <c r="C69" s="76">
        <v>35</v>
      </c>
      <c r="D69" s="10"/>
      <c r="E69" s="76">
        <v>45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 t="s">
        <v>110</v>
      </c>
      <c r="C70" s="76">
        <v>35</v>
      </c>
      <c r="D70" s="10"/>
      <c r="E70" s="76">
        <v>40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 t="s">
        <v>111</v>
      </c>
      <c r="C71" s="76">
        <v>20</v>
      </c>
      <c r="D71" s="10"/>
      <c r="E71" s="76">
        <v>25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 t="s">
        <v>112</v>
      </c>
      <c r="C72" s="76">
        <v>27</v>
      </c>
      <c r="D72" s="10"/>
      <c r="E72" s="76">
        <v>37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 t="s">
        <v>113</v>
      </c>
      <c r="C73" s="76">
        <v>21</v>
      </c>
      <c r="D73" s="10"/>
      <c r="E73" s="76">
        <v>41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 t="s">
        <v>114</v>
      </c>
      <c r="C74" s="76">
        <v>23</v>
      </c>
      <c r="D74" s="10"/>
      <c r="E74" s="76">
        <v>17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 t="s">
        <v>115</v>
      </c>
      <c r="C75" s="76">
        <v>25</v>
      </c>
      <c r="D75" s="10"/>
      <c r="E75" s="76">
        <v>31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 t="s">
        <v>116</v>
      </c>
      <c r="C76" s="76">
        <v>25</v>
      </c>
      <c r="D76" s="10"/>
      <c r="E76" s="76">
        <v>22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 t="s">
        <v>117</v>
      </c>
      <c r="C77" s="76">
        <v>24</v>
      </c>
      <c r="D77" s="10"/>
      <c r="E77" s="76">
        <v>32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76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55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55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5" s="3" customFormat="1" ht="15">
      <c r="A84" s="11"/>
      <c r="B84" s="11"/>
      <c r="C84" s="19"/>
      <c r="D84" s="19"/>
      <c r="E84" s="19"/>
      <c r="F84" s="19"/>
      <c r="G84" s="61"/>
      <c r="H84" s="62"/>
      <c r="I84" s="6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"/>
    </row>
    <row r="85" spans="1:24" ht="14.25">
      <c r="A85" s="11"/>
      <c r="B85" s="11"/>
      <c r="C85" s="11"/>
      <c r="D85" s="11"/>
      <c r="E85" s="11"/>
      <c r="F85" s="11"/>
      <c r="G85" s="61"/>
      <c r="H85" s="62"/>
      <c r="I85" s="6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5" ht="15">
      <c r="A86" s="11"/>
      <c r="B86" s="11"/>
      <c r="C86" s="18"/>
      <c r="D86" s="18"/>
      <c r="E86" s="18"/>
      <c r="F86" s="18"/>
      <c r="G86" s="11"/>
      <c r="H86"/>
      <c r="I86"/>
      <c r="X86" s="3"/>
      <c r="Y86" s="3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1"/>
      <c r="D88" s="11"/>
      <c r="E88" s="11"/>
      <c r="F88" s="11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5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5" ht="15">
      <c r="A93" s="11"/>
      <c r="B93" s="11"/>
      <c r="C93" s="11"/>
      <c r="D93" s="11"/>
      <c r="E93" s="11"/>
      <c r="F93" s="11"/>
      <c r="G93" s="11"/>
      <c r="H93"/>
      <c r="I93"/>
      <c r="X93" s="3"/>
      <c r="Y93" s="3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5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5" ht="15">
      <c r="A101" s="11"/>
      <c r="B101" s="11"/>
      <c r="C101" s="11"/>
      <c r="D101" s="11"/>
      <c r="E101" s="11"/>
      <c r="F101" s="11"/>
      <c r="G101" s="11"/>
      <c r="H101"/>
      <c r="I101"/>
      <c r="X101" s="3"/>
      <c r="Y101" s="3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7:22" ht="15"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7:9" ht="14.25"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7">
    <mergeCell ref="I23:J23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B4">
      <selection activeCell="H17" sqref="H17:W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3" ht="43.5" customHeight="1">
      <c r="A3" s="136" t="s">
        <v>126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133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18.46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4.66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11.56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99" t="s">
        <v>47</v>
      </c>
      <c r="I8" s="40"/>
    </row>
    <row r="9" spans="2:23" ht="24.75" customHeight="1">
      <c r="B9" s="87" t="s">
        <v>5</v>
      </c>
      <c r="C9" s="17" t="s">
        <v>120</v>
      </c>
      <c r="D9" s="17"/>
      <c r="E9" s="17" t="s">
        <v>29</v>
      </c>
      <c r="F9" s="30"/>
      <c r="H9" s="38"/>
      <c r="I9" s="38"/>
      <c r="W9" s="21"/>
    </row>
    <row r="10" spans="1:24" s="2" customFormat="1" ht="24.75" customHeight="1" thickBo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131</v>
      </c>
      <c r="U10" s="13" t="s">
        <v>23</v>
      </c>
      <c r="V10" s="13" t="s">
        <v>24</v>
      </c>
      <c r="W10" s="13" t="s">
        <v>25</v>
      </c>
      <c r="X10" s="21"/>
    </row>
    <row r="11" spans="1:24" ht="24.75" customHeight="1" thickBot="1">
      <c r="A11" s="4">
        <v>1</v>
      </c>
      <c r="B11" s="14" t="s">
        <v>132</v>
      </c>
      <c r="C11" s="10">
        <v>22.307692307692307</v>
      </c>
      <c r="D11" s="10">
        <f>COUNTIF(C11:C65,"&gt;="&amp;D10)</f>
        <v>12</v>
      </c>
      <c r="E11" s="10">
        <v>14.117647058823529</v>
      </c>
      <c r="F11" s="31">
        <f>COUNTIF(E11:E65,"&gt;="&amp;F10)</f>
        <v>3</v>
      </c>
      <c r="G11" s="90" t="s">
        <v>6</v>
      </c>
      <c r="H11" s="91">
        <v>3</v>
      </c>
      <c r="I11" s="106">
        <v>3</v>
      </c>
      <c r="J11" s="91">
        <v>3</v>
      </c>
      <c r="K11" s="106">
        <v>3</v>
      </c>
      <c r="L11" s="91">
        <v>3</v>
      </c>
      <c r="M11" s="106">
        <v>3</v>
      </c>
      <c r="N11" s="91">
        <v>3</v>
      </c>
      <c r="O11" s="106">
        <v>3</v>
      </c>
      <c r="P11" s="91">
        <v>3</v>
      </c>
      <c r="Q11" s="106">
        <v>3</v>
      </c>
      <c r="R11" s="91">
        <v>3</v>
      </c>
      <c r="S11" s="106">
        <v>3</v>
      </c>
      <c r="T11" s="91">
        <v>3</v>
      </c>
      <c r="U11" s="92">
        <v>2</v>
      </c>
      <c r="V11" s="92">
        <v>3</v>
      </c>
      <c r="W11" s="92">
        <v>3</v>
      </c>
      <c r="X11" s="21"/>
    </row>
    <row r="12" spans="1:24" ht="24.75" customHeight="1" thickBot="1">
      <c r="A12" s="4">
        <v>2</v>
      </c>
      <c r="B12" s="14" t="s">
        <v>52</v>
      </c>
      <c r="C12" s="10">
        <v>26.923076923076923</v>
      </c>
      <c r="D12" s="64">
        <f>(12/65)*100</f>
        <v>18.461538461538463</v>
      </c>
      <c r="E12" s="10">
        <v>18.823529411764707</v>
      </c>
      <c r="F12" s="65">
        <f>(3/65)*100</f>
        <v>4.615384615384616</v>
      </c>
      <c r="G12" s="90" t="s">
        <v>7</v>
      </c>
      <c r="H12" s="91">
        <v>3</v>
      </c>
      <c r="I12" s="106">
        <v>3</v>
      </c>
      <c r="J12" s="91">
        <v>3</v>
      </c>
      <c r="K12" s="106">
        <v>3</v>
      </c>
      <c r="L12" s="91">
        <v>3</v>
      </c>
      <c r="M12" s="106">
        <v>3</v>
      </c>
      <c r="N12" s="91">
        <v>3</v>
      </c>
      <c r="O12" s="106">
        <v>3</v>
      </c>
      <c r="P12" s="91">
        <v>3</v>
      </c>
      <c r="Q12" s="94">
        <v>2</v>
      </c>
      <c r="R12" s="94">
        <v>3</v>
      </c>
      <c r="S12" s="94">
        <v>3</v>
      </c>
      <c r="T12" s="94">
        <v>3</v>
      </c>
      <c r="U12" s="40">
        <v>2</v>
      </c>
      <c r="V12" s="40">
        <v>3</v>
      </c>
      <c r="W12" s="40">
        <v>2</v>
      </c>
      <c r="X12" s="21"/>
    </row>
    <row r="13" spans="1:24" ht="24.75" customHeight="1" thickBot="1">
      <c r="A13" s="4">
        <v>3</v>
      </c>
      <c r="B13" s="14" t="s">
        <v>53</v>
      </c>
      <c r="C13" s="10">
        <v>26.153846153846153</v>
      </c>
      <c r="D13" s="10"/>
      <c r="E13" s="10">
        <v>18.823529411764707</v>
      </c>
      <c r="F13" s="32"/>
      <c r="G13" s="90" t="s">
        <v>9</v>
      </c>
      <c r="H13" s="91">
        <v>3</v>
      </c>
      <c r="I13" s="106">
        <v>3</v>
      </c>
      <c r="J13" s="91">
        <v>3</v>
      </c>
      <c r="K13" s="106">
        <v>3</v>
      </c>
      <c r="L13" s="91">
        <v>3</v>
      </c>
      <c r="M13" s="106">
        <v>2</v>
      </c>
      <c r="N13" s="91">
        <v>2</v>
      </c>
      <c r="O13" s="106">
        <v>3</v>
      </c>
      <c r="P13" s="91">
        <v>3</v>
      </c>
      <c r="Q13" s="94">
        <v>3</v>
      </c>
      <c r="R13" s="94">
        <v>3</v>
      </c>
      <c r="S13" s="94">
        <v>3</v>
      </c>
      <c r="T13" s="94">
        <v>3</v>
      </c>
      <c r="U13" s="40">
        <v>2</v>
      </c>
      <c r="V13" s="40">
        <v>3</v>
      </c>
      <c r="W13" s="40">
        <v>3</v>
      </c>
      <c r="X13" s="21"/>
    </row>
    <row r="14" spans="1:26" ht="35.25" customHeight="1" thickBot="1">
      <c r="A14" s="4">
        <v>4</v>
      </c>
      <c r="B14" s="14" t="s">
        <v>54</v>
      </c>
      <c r="C14" s="10">
        <v>28.46153846153846</v>
      </c>
      <c r="D14" s="10"/>
      <c r="E14" s="10">
        <v>17.647058823529413</v>
      </c>
      <c r="F14" s="32"/>
      <c r="G14" s="95" t="s">
        <v>50</v>
      </c>
      <c r="H14" s="93">
        <v>3</v>
      </c>
      <c r="I14" s="94">
        <v>3</v>
      </c>
      <c r="J14" s="94">
        <v>2</v>
      </c>
      <c r="K14" s="94">
        <v>3</v>
      </c>
      <c r="L14" s="94">
        <v>2</v>
      </c>
      <c r="M14" s="94">
        <v>3</v>
      </c>
      <c r="N14" s="94">
        <v>3</v>
      </c>
      <c r="O14" s="94">
        <v>3</v>
      </c>
      <c r="P14" s="94">
        <v>3</v>
      </c>
      <c r="Q14" s="94">
        <v>3</v>
      </c>
      <c r="R14" s="94">
        <v>3</v>
      </c>
      <c r="S14" s="94">
        <v>3</v>
      </c>
      <c r="T14" s="94">
        <v>3</v>
      </c>
      <c r="U14" s="40">
        <v>2</v>
      </c>
      <c r="V14" s="40">
        <v>3</v>
      </c>
      <c r="W14" s="40">
        <v>2</v>
      </c>
      <c r="X14" s="16"/>
      <c r="Y14" s="16"/>
      <c r="Z14" s="16"/>
    </row>
    <row r="15" spans="1:26" ht="37.5" customHeight="1" thickBot="1">
      <c r="A15" s="4">
        <v>5</v>
      </c>
      <c r="B15" s="14" t="s">
        <v>55</v>
      </c>
      <c r="C15" s="10">
        <v>26.153846153846153</v>
      </c>
      <c r="D15" s="10"/>
      <c r="E15" s="10">
        <v>20.58823529411765</v>
      </c>
      <c r="F15" s="32"/>
      <c r="G15" s="95" t="s">
        <v>51</v>
      </c>
      <c r="H15" s="93">
        <v>3</v>
      </c>
      <c r="I15" s="94">
        <v>3</v>
      </c>
      <c r="J15" s="94">
        <v>3</v>
      </c>
      <c r="K15" s="94">
        <v>3</v>
      </c>
      <c r="L15" s="94">
        <v>3</v>
      </c>
      <c r="M15" s="94">
        <v>2</v>
      </c>
      <c r="N15" s="94">
        <v>2</v>
      </c>
      <c r="O15" s="94">
        <v>3</v>
      </c>
      <c r="P15" s="94">
        <v>2</v>
      </c>
      <c r="Q15" s="94">
        <v>3</v>
      </c>
      <c r="R15" s="94">
        <v>3</v>
      </c>
      <c r="S15" s="94">
        <v>3</v>
      </c>
      <c r="T15" s="94">
        <v>3</v>
      </c>
      <c r="U15" s="40">
        <v>2</v>
      </c>
      <c r="V15" s="40">
        <v>3</v>
      </c>
      <c r="W15" s="40">
        <v>2</v>
      </c>
      <c r="X15" s="21"/>
      <c r="Y15" s="16"/>
      <c r="Z15" s="16"/>
    </row>
    <row r="16" spans="1:23" ht="24.75" customHeight="1">
      <c r="A16" s="4">
        <v>6</v>
      </c>
      <c r="B16" s="14" t="s">
        <v>56</v>
      </c>
      <c r="C16" s="10">
        <v>23.846153846153847</v>
      </c>
      <c r="D16" s="10"/>
      <c r="E16" s="10">
        <v>25.294117647058822</v>
      </c>
      <c r="F16" s="32"/>
      <c r="G16" s="98" t="s">
        <v>43</v>
      </c>
      <c r="H16" s="20">
        <f aca="true" t="shared" si="0" ref="H16:S16">AVERAGE(H11:H15)</f>
        <v>3</v>
      </c>
      <c r="I16" s="20">
        <f t="shared" si="0"/>
        <v>3</v>
      </c>
      <c r="J16" s="20">
        <f t="shared" si="0"/>
        <v>2.8</v>
      </c>
      <c r="K16" s="20">
        <f t="shared" si="0"/>
        <v>3</v>
      </c>
      <c r="L16" s="20">
        <f t="shared" si="0"/>
        <v>2.8</v>
      </c>
      <c r="M16" s="20">
        <f t="shared" si="0"/>
        <v>2.6</v>
      </c>
      <c r="N16" s="20">
        <f t="shared" si="0"/>
        <v>2.6</v>
      </c>
      <c r="O16" s="20">
        <f t="shared" si="0"/>
        <v>3</v>
      </c>
      <c r="P16" s="20">
        <f t="shared" si="0"/>
        <v>2.8</v>
      </c>
      <c r="Q16" s="20">
        <f t="shared" si="0"/>
        <v>2.8</v>
      </c>
      <c r="R16" s="20">
        <f t="shared" si="0"/>
        <v>3</v>
      </c>
      <c r="S16" s="20">
        <f t="shared" si="0"/>
        <v>3</v>
      </c>
      <c r="T16" s="20">
        <f>AVERAGE(U11:U15)</f>
        <v>2</v>
      </c>
      <c r="U16" s="20">
        <f>AVERAGE(V11:V15)</f>
        <v>3</v>
      </c>
      <c r="V16" s="20">
        <f>AVERAGE(W11:W15)</f>
        <v>2.4</v>
      </c>
      <c r="W16" s="20">
        <f>AVERAGE(W11:W15)</f>
        <v>2.4</v>
      </c>
    </row>
    <row r="17" spans="1:23" ht="40.5" customHeight="1">
      <c r="A17" s="4">
        <v>7</v>
      </c>
      <c r="B17" s="14" t="s">
        <v>57</v>
      </c>
      <c r="C17" s="10">
        <v>24.615384615384617</v>
      </c>
      <c r="D17" s="10"/>
      <c r="E17" s="10">
        <v>21.764705882352942</v>
      </c>
      <c r="F17" s="10"/>
      <c r="G17" s="52" t="s">
        <v>45</v>
      </c>
      <c r="H17" s="107">
        <f>(11.56*H16)/100</f>
        <v>0.3468</v>
      </c>
      <c r="I17" s="107">
        <f aca="true" t="shared" si="1" ref="I17:W17">(11.56*I16)/100</f>
        <v>0.3468</v>
      </c>
      <c r="J17" s="107">
        <f t="shared" si="1"/>
        <v>0.32368</v>
      </c>
      <c r="K17" s="107">
        <f t="shared" si="1"/>
        <v>0.3468</v>
      </c>
      <c r="L17" s="107">
        <f t="shared" si="1"/>
        <v>0.32368</v>
      </c>
      <c r="M17" s="107">
        <f t="shared" si="1"/>
        <v>0.30056</v>
      </c>
      <c r="N17" s="107">
        <f t="shared" si="1"/>
        <v>0.30056</v>
      </c>
      <c r="O17" s="107">
        <f t="shared" si="1"/>
        <v>0.3468</v>
      </c>
      <c r="P17" s="107">
        <f t="shared" si="1"/>
        <v>0.32368</v>
      </c>
      <c r="Q17" s="107">
        <f t="shared" si="1"/>
        <v>0.32368</v>
      </c>
      <c r="R17" s="107">
        <f t="shared" si="1"/>
        <v>0.3468</v>
      </c>
      <c r="S17" s="107">
        <f t="shared" si="1"/>
        <v>0.3468</v>
      </c>
      <c r="T17" s="107">
        <f t="shared" si="1"/>
        <v>0.23120000000000002</v>
      </c>
      <c r="U17" s="107">
        <f t="shared" si="1"/>
        <v>0.3468</v>
      </c>
      <c r="V17" s="107">
        <f t="shared" si="1"/>
        <v>0.27744</v>
      </c>
      <c r="W17" s="107">
        <f t="shared" si="1"/>
        <v>0.27744</v>
      </c>
    </row>
    <row r="18" spans="1:22" ht="24.75" customHeight="1">
      <c r="A18" s="4">
        <v>8</v>
      </c>
      <c r="B18" s="14" t="s">
        <v>58</v>
      </c>
      <c r="C18" s="10">
        <v>26.153846153846153</v>
      </c>
      <c r="D18" s="10"/>
      <c r="E18" s="10">
        <v>21.764705882352942</v>
      </c>
      <c r="F18" s="33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24.75" customHeight="1">
      <c r="A19" s="4">
        <v>9</v>
      </c>
      <c r="B19" s="14" t="s">
        <v>59</v>
      </c>
      <c r="C19" s="10">
        <v>29.23076923076923</v>
      </c>
      <c r="D19" s="10"/>
      <c r="E19" s="10">
        <v>29.41176470588235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 t="s">
        <v>60</v>
      </c>
      <c r="C20" s="10">
        <v>26.923076923076923</v>
      </c>
      <c r="D20" s="10"/>
      <c r="E20" s="10">
        <v>17.647058823529413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31.5" customHeight="1">
      <c r="A21" s="4">
        <v>11</v>
      </c>
      <c r="B21" s="14" t="s">
        <v>61</v>
      </c>
      <c r="C21" s="10">
        <v>22.307692307692307</v>
      </c>
      <c r="D21" s="10"/>
      <c r="E21" s="10">
        <v>11.764705882352942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 t="s">
        <v>62</v>
      </c>
      <c r="C22" s="10">
        <v>26.923076923076923</v>
      </c>
      <c r="D22" s="10"/>
      <c r="E22" s="10">
        <v>17.647058823529413</v>
      </c>
      <c r="F22" s="33"/>
      <c r="G22" s="8"/>
      <c r="H22" s="2"/>
      <c r="I22" s="63"/>
      <c r="J22" s="56"/>
      <c r="K22" s="56"/>
      <c r="L22" s="2"/>
      <c r="M22" s="2"/>
      <c r="N22" s="2"/>
      <c r="O22" s="2"/>
      <c r="P22" s="2"/>
    </row>
    <row r="23" spans="1:17" ht="24.75" customHeight="1">
      <c r="A23" s="4">
        <v>13</v>
      </c>
      <c r="B23" s="14" t="s">
        <v>63</v>
      </c>
      <c r="C23" s="10">
        <v>24.615384615384617</v>
      </c>
      <c r="D23" s="10"/>
      <c r="E23" s="10">
        <v>21.764705882352942</v>
      </c>
      <c r="F23" s="33"/>
      <c r="H23" s="79"/>
      <c r="I23" s="134"/>
      <c r="J23" s="134"/>
      <c r="M23" s="38"/>
      <c r="N23" s="38"/>
      <c r="O23" s="38"/>
      <c r="P23" s="38"/>
      <c r="Q23" s="38"/>
    </row>
    <row r="24" spans="1:17" ht="24.75" customHeight="1">
      <c r="A24" s="4">
        <v>14</v>
      </c>
      <c r="B24" s="14" t="s">
        <v>64</v>
      </c>
      <c r="C24" s="10">
        <v>23.076923076923077</v>
      </c>
      <c r="D24" s="10"/>
      <c r="E24" s="10">
        <v>25.294117647058822</v>
      </c>
      <c r="F24" s="33"/>
      <c r="H24" s="58"/>
      <c r="I24" s="71"/>
      <c r="J24" s="71"/>
      <c r="M24" s="38"/>
      <c r="N24" s="38"/>
      <c r="O24" s="38"/>
      <c r="P24" s="38"/>
      <c r="Q24" s="38"/>
    </row>
    <row r="25" spans="1:24" ht="24.75" customHeight="1">
      <c r="A25" s="4">
        <v>15</v>
      </c>
      <c r="B25" s="14" t="s">
        <v>65</v>
      </c>
      <c r="C25" s="10">
        <v>23.076923076923077</v>
      </c>
      <c r="D25" s="15"/>
      <c r="E25" s="10">
        <v>19.41176470588235</v>
      </c>
      <c r="F25" s="34"/>
      <c r="H25" s="55"/>
      <c r="I25" s="21"/>
      <c r="J25" s="21"/>
      <c r="K25" s="21"/>
      <c r="L25" s="21"/>
      <c r="M25" s="21"/>
      <c r="N25" s="56"/>
      <c r="O25" s="56"/>
      <c r="P25" s="56"/>
      <c r="Q25" s="56"/>
      <c r="R25" s="56"/>
      <c r="S25" s="21"/>
      <c r="T25" s="21"/>
      <c r="U25" s="21"/>
      <c r="V25" s="21"/>
      <c r="W25" s="21"/>
      <c r="X25" s="21"/>
    </row>
    <row r="26" spans="1:24" ht="24.75" customHeight="1">
      <c r="A26" s="4">
        <v>16</v>
      </c>
      <c r="B26" s="14" t="s">
        <v>66</v>
      </c>
      <c r="C26" s="10">
        <v>26.923076923076923</v>
      </c>
      <c r="D26" s="10"/>
      <c r="E26" s="10">
        <v>17.058823529411764</v>
      </c>
      <c r="F26" s="3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 t="s">
        <v>67</v>
      </c>
      <c r="C27" s="10">
        <v>26.153846153846153</v>
      </c>
      <c r="D27" s="10"/>
      <c r="E27" s="10">
        <v>22.352941176470587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 t="s">
        <v>68</v>
      </c>
      <c r="C28" s="10">
        <v>21.53846153846154</v>
      </c>
      <c r="D28" s="10"/>
      <c r="E28" s="10">
        <v>20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 t="s">
        <v>69</v>
      </c>
      <c r="C29" s="10">
        <v>23.846153846153847</v>
      </c>
      <c r="D29" s="10"/>
      <c r="E29" s="10">
        <v>11.764705882352942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 t="s">
        <v>70</v>
      </c>
      <c r="C30" s="10">
        <v>23.846153846153847</v>
      </c>
      <c r="D30" s="10"/>
      <c r="E30" s="10">
        <v>21.176470588235293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 t="s">
        <v>71</v>
      </c>
      <c r="C31" s="10">
        <v>27.692307692307693</v>
      </c>
      <c r="D31" s="10"/>
      <c r="E31" s="10">
        <v>26.470588235294116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 t="s">
        <v>72</v>
      </c>
      <c r="C32" s="10">
        <v>26.923076923076923</v>
      </c>
      <c r="D32" s="10"/>
      <c r="E32" s="10">
        <v>16.470588235294116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 t="s">
        <v>73</v>
      </c>
      <c r="C33" s="10">
        <v>25.384615384615383</v>
      </c>
      <c r="D33" s="10"/>
      <c r="E33" s="10">
        <v>20.58823529411765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 t="s">
        <v>74</v>
      </c>
      <c r="C34" s="10">
        <v>23.076923076923077</v>
      </c>
      <c r="D34" s="10"/>
      <c r="E34" s="10">
        <v>10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21"/>
      <c r="X34" s="21"/>
    </row>
    <row r="35" spans="1:24" ht="24.75" customHeight="1">
      <c r="A35" s="4">
        <v>25</v>
      </c>
      <c r="B35" s="14" t="s">
        <v>75</v>
      </c>
      <c r="C35" s="10">
        <v>26.153846153846153</v>
      </c>
      <c r="D35" s="10"/>
      <c r="E35" s="10">
        <v>23.529411764705884</v>
      </c>
      <c r="F35" s="33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1"/>
      <c r="X35" s="21"/>
    </row>
    <row r="36" spans="1:24" ht="24.75" customHeight="1">
      <c r="A36" s="4">
        <v>26</v>
      </c>
      <c r="B36" s="14" t="s">
        <v>76</v>
      </c>
      <c r="C36" s="10">
        <v>28.46153846153846</v>
      </c>
      <c r="D36" s="10"/>
      <c r="E36" s="10">
        <v>29.41176470588235</v>
      </c>
      <c r="F36" s="33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21"/>
    </row>
    <row r="37" spans="1:24" ht="24.75" customHeight="1">
      <c r="A37" s="4">
        <v>27</v>
      </c>
      <c r="B37" s="14" t="s">
        <v>77</v>
      </c>
      <c r="C37" s="10">
        <v>26.923076923076923</v>
      </c>
      <c r="D37" s="10"/>
      <c r="E37" s="10">
        <v>21.764705882352942</v>
      </c>
      <c r="F37" s="33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21"/>
      <c r="X37" s="21"/>
    </row>
    <row r="38" spans="1:24" ht="24.75" customHeight="1">
      <c r="A38" s="4">
        <v>28</v>
      </c>
      <c r="B38" s="14" t="s">
        <v>78</v>
      </c>
      <c r="C38" s="10">
        <v>23.846153846153847</v>
      </c>
      <c r="D38" s="10"/>
      <c r="E38" s="10">
        <v>20.58823529411765</v>
      </c>
      <c r="F38" s="33"/>
      <c r="G38" s="5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4">
        <v>29</v>
      </c>
      <c r="B39" s="14" t="s">
        <v>79</v>
      </c>
      <c r="C39" s="10">
        <v>26.153846153846153</v>
      </c>
      <c r="D39" s="10"/>
      <c r="E39" s="10">
        <v>24.11764705882353</v>
      </c>
      <c r="F39" s="33"/>
      <c r="G39" s="5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4">
        <v>30</v>
      </c>
      <c r="B40" s="14" t="s">
        <v>80</v>
      </c>
      <c r="C40" s="10">
        <v>20.76923076923077</v>
      </c>
      <c r="D40" s="10"/>
      <c r="E40" s="10">
        <v>15.294117647058824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 t="s">
        <v>81</v>
      </c>
      <c r="C41" s="10">
        <v>21.53846153846154</v>
      </c>
      <c r="D41" s="10"/>
      <c r="E41" s="10">
        <v>20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 t="s">
        <v>82</v>
      </c>
      <c r="C42" s="10">
        <v>22.307692307692307</v>
      </c>
      <c r="D42" s="10"/>
      <c r="E42" s="10">
        <v>9.411764705882353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 t="s">
        <v>84</v>
      </c>
      <c r="C43" s="10">
        <v>28.46153846153846</v>
      </c>
      <c r="D43" s="10"/>
      <c r="E43" s="10">
        <v>23.529411764705884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 t="s">
        <v>85</v>
      </c>
      <c r="C44" s="10">
        <v>21.53846153846154</v>
      </c>
      <c r="D44" s="10"/>
      <c r="E44" s="10">
        <v>12.352941176470589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 t="s">
        <v>86</v>
      </c>
      <c r="C45" s="10">
        <v>28.46153846153846</v>
      </c>
      <c r="D45" s="10"/>
      <c r="E45" s="10">
        <v>24.11764705882353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 t="s">
        <v>87</v>
      </c>
      <c r="C46" s="10">
        <v>28.46153846153846</v>
      </c>
      <c r="D46" s="10"/>
      <c r="E46" s="10">
        <v>15.294117647058824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 t="s">
        <v>88</v>
      </c>
      <c r="C47" s="10">
        <v>26.153846153846153</v>
      </c>
      <c r="D47" s="10"/>
      <c r="E47" s="10">
        <v>21.176470588235293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 t="s">
        <v>89</v>
      </c>
      <c r="C48" s="10">
        <v>28.46153846153846</v>
      </c>
      <c r="D48" s="10"/>
      <c r="E48" s="10">
        <v>21.764705882352942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 t="s">
        <v>90</v>
      </c>
      <c r="C49" s="10">
        <v>26.153846153846153</v>
      </c>
      <c r="D49" s="10"/>
      <c r="E49" s="10">
        <v>11.764705882352942</v>
      </c>
      <c r="F49" s="33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21"/>
      <c r="X49" s="21"/>
    </row>
    <row r="50" spans="1:24" ht="24.75" customHeight="1">
      <c r="A50" s="4">
        <v>40</v>
      </c>
      <c r="B50" s="14" t="s">
        <v>91</v>
      </c>
      <c r="C50" s="10">
        <v>28.46153846153846</v>
      </c>
      <c r="D50" s="10"/>
      <c r="E50" s="10">
        <v>25.294117647058822</v>
      </c>
      <c r="F50" s="33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21"/>
      <c r="X50" s="21"/>
    </row>
    <row r="51" spans="1:24" ht="24.75" customHeight="1">
      <c r="A51" s="4">
        <v>41</v>
      </c>
      <c r="B51" s="14" t="s">
        <v>92</v>
      </c>
      <c r="C51" s="10">
        <v>28.46153846153846</v>
      </c>
      <c r="D51" s="10"/>
      <c r="E51" s="10">
        <v>16.470588235294116</v>
      </c>
      <c r="F51" s="33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21"/>
      <c r="X51" s="21"/>
    </row>
    <row r="52" spans="1:24" ht="24.75" customHeight="1">
      <c r="A52" s="4">
        <v>42</v>
      </c>
      <c r="B52" s="14" t="s">
        <v>93</v>
      </c>
      <c r="C52" s="10">
        <v>19.23076923076923</v>
      </c>
      <c r="D52" s="15"/>
      <c r="E52" s="10">
        <v>25.294117647058822</v>
      </c>
      <c r="F52" s="34"/>
      <c r="G52" s="55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4">
        <v>43</v>
      </c>
      <c r="B53" s="14" t="s">
        <v>94</v>
      </c>
      <c r="C53" s="10">
        <v>19.23076923076923</v>
      </c>
      <c r="D53" s="15"/>
      <c r="E53" s="10">
        <v>8.823529411764707</v>
      </c>
      <c r="F53" s="34"/>
      <c r="G53" s="55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4">
        <v>44</v>
      </c>
      <c r="B54" s="14" t="s">
        <v>95</v>
      </c>
      <c r="C54" s="10">
        <v>26.923076923076923</v>
      </c>
      <c r="D54" s="10"/>
      <c r="E54" s="10">
        <v>21.176470588235293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 t="s">
        <v>96</v>
      </c>
      <c r="C55" s="10">
        <v>23.076923076923077</v>
      </c>
      <c r="D55" s="10"/>
      <c r="E55" s="10">
        <v>24.11764705882353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 t="s">
        <v>97</v>
      </c>
      <c r="C56" s="10">
        <v>28.46153846153846</v>
      </c>
      <c r="D56" s="10"/>
      <c r="E56" s="10">
        <v>25.88235294117647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 t="s">
        <v>98</v>
      </c>
      <c r="C57" s="10">
        <v>26.153846153846153</v>
      </c>
      <c r="D57" s="10"/>
      <c r="E57" s="10">
        <v>15.294117647058824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 t="s">
        <v>99</v>
      </c>
      <c r="C58" s="10">
        <v>24.615384615384617</v>
      </c>
      <c r="D58" s="10"/>
      <c r="E58" s="10">
        <v>12.352941176470589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 t="s">
        <v>100</v>
      </c>
      <c r="C59" s="10">
        <v>25.384615384615383</v>
      </c>
      <c r="D59" s="10"/>
      <c r="E59" s="10">
        <v>23.529411764705884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 t="s">
        <v>101</v>
      </c>
      <c r="C60" s="10">
        <v>27.692307692307693</v>
      </c>
      <c r="D60" s="10"/>
      <c r="E60" s="10">
        <v>30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 t="s">
        <v>102</v>
      </c>
      <c r="C61" s="10">
        <v>26.153846153846153</v>
      </c>
      <c r="D61" s="10"/>
      <c r="E61" s="10">
        <v>14.705882352941176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 t="s">
        <v>103</v>
      </c>
      <c r="C62" s="10">
        <v>19.23076923076923</v>
      </c>
      <c r="D62" s="10"/>
      <c r="E62" s="10">
        <v>12.352941176470589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 t="s">
        <v>104</v>
      </c>
      <c r="C63" s="10">
        <v>20</v>
      </c>
      <c r="D63" s="10"/>
      <c r="E63" s="10">
        <v>8.823529411764707</v>
      </c>
      <c r="F63" s="33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21"/>
      <c r="X63" s="21"/>
    </row>
    <row r="64" spans="1:24" ht="24.75" customHeight="1">
      <c r="A64" s="4">
        <v>54</v>
      </c>
      <c r="B64" s="14" t="s">
        <v>106</v>
      </c>
      <c r="C64" s="10">
        <v>26.153846153846153</v>
      </c>
      <c r="D64" s="10"/>
      <c r="E64" s="10">
        <v>18.823529411764707</v>
      </c>
      <c r="F64" s="33"/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21"/>
      <c r="X64" s="21"/>
    </row>
    <row r="65" spans="1:24" ht="24.75" customHeight="1">
      <c r="A65" s="4">
        <v>55</v>
      </c>
      <c r="B65" s="14" t="s">
        <v>107</v>
      </c>
      <c r="C65" s="10">
        <v>25.384615384615383</v>
      </c>
      <c r="D65" s="10"/>
      <c r="E65" s="10">
        <v>15.882352941176471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 t="s">
        <v>108</v>
      </c>
      <c r="C66" s="10">
        <v>25.384615384615383</v>
      </c>
      <c r="D66" s="10"/>
      <c r="E66" s="10">
        <v>14.705882352941176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 t="s">
        <v>109</v>
      </c>
      <c r="C67" s="10">
        <v>28.46153846153846</v>
      </c>
      <c r="D67" s="10"/>
      <c r="E67" s="10">
        <v>28.823529411764707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 t="s">
        <v>110</v>
      </c>
      <c r="C68" s="10">
        <v>23.846153846153847</v>
      </c>
      <c r="D68" s="10"/>
      <c r="E68" s="10">
        <v>16.470588235294116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 t="s">
        <v>111</v>
      </c>
      <c r="C69" s="10">
        <v>23.076923076923077</v>
      </c>
      <c r="D69" s="10"/>
      <c r="E69" s="10">
        <v>15.882352941176471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 t="s">
        <v>112</v>
      </c>
      <c r="C70" s="10">
        <v>25.384615384615383</v>
      </c>
      <c r="D70" s="10"/>
      <c r="E70" s="10">
        <v>14.117647058823529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 t="s">
        <v>113</v>
      </c>
      <c r="C71" s="10">
        <v>21.53846153846154</v>
      </c>
      <c r="D71" s="10"/>
      <c r="E71" s="10">
        <v>17.058823529411764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 t="s">
        <v>114</v>
      </c>
      <c r="C72" s="10">
        <v>20</v>
      </c>
      <c r="D72" s="10"/>
      <c r="E72" s="10">
        <v>20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 t="s">
        <v>115</v>
      </c>
      <c r="C73" s="10">
        <v>20.76923076923077</v>
      </c>
      <c r="D73" s="10"/>
      <c r="E73" s="10">
        <v>23.529411764705884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 t="s">
        <v>116</v>
      </c>
      <c r="C74" s="10">
        <v>22.307692307692307</v>
      </c>
      <c r="D74" s="10"/>
      <c r="E74" s="10">
        <v>20.58823529411765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 t="s">
        <v>117</v>
      </c>
      <c r="C75" s="10">
        <v>21.53846153846154</v>
      </c>
      <c r="D75" s="10"/>
      <c r="E75" s="10">
        <v>8.235294117647058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/>
      <c r="C76" s="76"/>
      <c r="D76" s="10"/>
      <c r="E76" s="76"/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/>
      <c r="C77" s="76"/>
      <c r="D77" s="10"/>
      <c r="E77" s="76"/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76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55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55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5" s="3" customFormat="1" ht="15">
      <c r="A84" s="11"/>
      <c r="B84" s="11"/>
      <c r="C84" s="19"/>
      <c r="D84" s="19"/>
      <c r="E84" s="19"/>
      <c r="F84" s="19"/>
      <c r="G84" s="61"/>
      <c r="H84" s="62"/>
      <c r="I84" s="6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"/>
    </row>
    <row r="85" spans="1:24" ht="14.25">
      <c r="A85" s="11"/>
      <c r="B85" s="11"/>
      <c r="C85" s="11"/>
      <c r="D85" s="11"/>
      <c r="E85" s="11"/>
      <c r="F85" s="11"/>
      <c r="G85" s="61"/>
      <c r="H85" s="62"/>
      <c r="I85" s="6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5" ht="15">
      <c r="A86" s="11"/>
      <c r="B86" s="11"/>
      <c r="C86" s="18"/>
      <c r="D86" s="18"/>
      <c r="E86" s="18"/>
      <c r="F86" s="18"/>
      <c r="G86" s="11"/>
      <c r="H86"/>
      <c r="I86"/>
      <c r="X86" s="3"/>
      <c r="Y86" s="3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1"/>
      <c r="D88" s="11"/>
      <c r="E88" s="11"/>
      <c r="F88" s="11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5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5" ht="15">
      <c r="A93" s="11"/>
      <c r="B93" s="11"/>
      <c r="C93" s="11"/>
      <c r="D93" s="11"/>
      <c r="E93" s="11"/>
      <c r="F93" s="11"/>
      <c r="G93" s="11"/>
      <c r="H93"/>
      <c r="I93"/>
      <c r="X93" s="3"/>
      <c r="Y93" s="3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5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5" ht="15">
      <c r="A101" s="11"/>
      <c r="B101" s="11"/>
      <c r="C101" s="11"/>
      <c r="D101" s="11"/>
      <c r="E101" s="11"/>
      <c r="F101" s="11"/>
      <c r="G101" s="11"/>
      <c r="H101"/>
      <c r="I101"/>
      <c r="X101" s="3"/>
      <c r="Y101" s="3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7:22" ht="15"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7:9" ht="14.25"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7">
    <mergeCell ref="I23:J23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F4">
      <selection activeCell="I6" sqref="I6"/>
    </sheetView>
  </sheetViews>
  <sheetFormatPr defaultColWidth="9.140625" defaultRowHeight="15"/>
  <cols>
    <col min="2" max="2" width="16.00390625" style="0" customWidth="1"/>
    <col min="5" max="5" width="31.140625" style="0" customWidth="1"/>
  </cols>
  <sheetData>
    <row r="1" spans="1:22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72">
      <c r="A3" s="136" t="s">
        <v>134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</row>
    <row r="4" spans="1:22" ht="21">
      <c r="A4" s="136" t="s">
        <v>135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</row>
    <row r="5" spans="1:22" ht="2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63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</row>
    <row r="6" spans="1:22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20.896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</row>
    <row r="7" spans="1:22" ht="57.7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41.948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</row>
    <row r="8" spans="1:22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15">
      <c r="A11" s="4">
        <v>1</v>
      </c>
      <c r="B11" s="14" t="s">
        <v>132</v>
      </c>
      <c r="C11" s="10">
        <v>40</v>
      </c>
      <c r="D11" s="10">
        <f>COUNTIF(C11:C77,"&gt;="&amp;D10)</f>
        <v>63</v>
      </c>
      <c r="E11" s="10">
        <f>'[2]Attainment of COs &amp; POs'!D11</f>
        <v>10.833333333333334</v>
      </c>
      <c r="F11" s="31">
        <f>COUNTIF(E11:E77,"&gt;="&amp;F10)</f>
        <v>14</v>
      </c>
      <c r="G11" s="25" t="s">
        <v>6</v>
      </c>
      <c r="H11" s="43">
        <v>1</v>
      </c>
      <c r="I11" s="43">
        <v>3</v>
      </c>
      <c r="J11" s="43">
        <v>3</v>
      </c>
      <c r="K11" s="43">
        <v>3</v>
      </c>
      <c r="L11" s="43">
        <v>1</v>
      </c>
      <c r="M11" s="43">
        <v>3</v>
      </c>
      <c r="N11" s="43">
        <v>3</v>
      </c>
      <c r="O11" s="43">
        <v>3</v>
      </c>
      <c r="P11" s="43">
        <v>2</v>
      </c>
      <c r="Q11" s="43">
        <v>3</v>
      </c>
      <c r="R11" s="43">
        <v>3</v>
      </c>
      <c r="S11" s="43">
        <v>3</v>
      </c>
      <c r="T11" s="43">
        <v>3</v>
      </c>
      <c r="U11" s="43">
        <v>3</v>
      </c>
      <c r="V11" s="43">
        <v>3</v>
      </c>
    </row>
    <row r="12" spans="1:22" ht="15">
      <c r="A12" s="4">
        <v>2</v>
      </c>
      <c r="B12" s="14" t="s">
        <v>52</v>
      </c>
      <c r="C12" s="10">
        <v>38</v>
      </c>
      <c r="D12" s="64">
        <f>(63/67)*E11100</f>
        <v>0</v>
      </c>
      <c r="E12" s="10">
        <f>'[2]Attainment of COs &amp; POs'!D12</f>
        <v>33.33333333333333</v>
      </c>
      <c r="F12" s="65">
        <f>(14/67)*100</f>
        <v>20.8955223880597</v>
      </c>
      <c r="G12" s="25" t="s">
        <v>7</v>
      </c>
      <c r="H12" s="108">
        <v>1</v>
      </c>
      <c r="I12" s="108">
        <v>3</v>
      </c>
      <c r="J12" s="43">
        <v>3</v>
      </c>
      <c r="K12" s="43">
        <v>3</v>
      </c>
      <c r="L12" s="43">
        <v>1</v>
      </c>
      <c r="M12" s="43">
        <v>2</v>
      </c>
      <c r="N12" s="43">
        <v>3</v>
      </c>
      <c r="O12" s="43">
        <v>3</v>
      </c>
      <c r="P12" s="43">
        <v>2</v>
      </c>
      <c r="Q12" s="43">
        <v>3</v>
      </c>
      <c r="R12" s="43">
        <v>1</v>
      </c>
      <c r="S12" s="43">
        <v>3</v>
      </c>
      <c r="T12" s="43">
        <v>3</v>
      </c>
      <c r="U12" s="43">
        <v>2</v>
      </c>
      <c r="V12" s="43">
        <v>2</v>
      </c>
    </row>
    <row r="13" spans="1:22" ht="15">
      <c r="A13" s="4">
        <v>3</v>
      </c>
      <c r="B13" s="14" t="s">
        <v>53</v>
      </c>
      <c r="C13" s="10">
        <v>38</v>
      </c>
      <c r="D13" s="10"/>
      <c r="E13" s="10">
        <f>'[2]Attainment of COs &amp; POs'!D13</f>
        <v>30.833333333333336</v>
      </c>
      <c r="F13" s="32"/>
      <c r="G13" s="25" t="s">
        <v>9</v>
      </c>
      <c r="H13" s="108">
        <v>1</v>
      </c>
      <c r="I13" s="108">
        <v>1</v>
      </c>
      <c r="J13" s="43">
        <v>2</v>
      </c>
      <c r="K13" s="43">
        <v>3</v>
      </c>
      <c r="L13" s="43">
        <v>1</v>
      </c>
      <c r="M13" s="43">
        <v>1</v>
      </c>
      <c r="N13" s="43">
        <v>2</v>
      </c>
      <c r="O13" s="43">
        <v>3</v>
      </c>
      <c r="P13" s="43">
        <v>2</v>
      </c>
      <c r="Q13" s="43">
        <v>3</v>
      </c>
      <c r="R13" s="43">
        <v>1</v>
      </c>
      <c r="S13" s="43">
        <v>2</v>
      </c>
      <c r="T13" s="43">
        <v>2</v>
      </c>
      <c r="U13" s="43">
        <v>1</v>
      </c>
      <c r="V13" s="43">
        <v>2</v>
      </c>
    </row>
    <row r="14" spans="1:22" ht="15">
      <c r="A14" s="4">
        <v>4</v>
      </c>
      <c r="B14" s="14" t="s">
        <v>54</v>
      </c>
      <c r="C14" s="10">
        <v>44</v>
      </c>
      <c r="D14" s="10"/>
      <c r="E14" s="10">
        <f>'[2]Attainment of COs &amp; POs'!D14</f>
        <v>26.666666666666668</v>
      </c>
      <c r="F14" s="32"/>
      <c r="G14" s="25" t="s">
        <v>50</v>
      </c>
      <c r="H14" s="108">
        <v>1</v>
      </c>
      <c r="I14" s="108">
        <v>3</v>
      </c>
      <c r="J14" s="43">
        <v>3</v>
      </c>
      <c r="K14" s="43">
        <v>2</v>
      </c>
      <c r="L14" s="43">
        <v>1</v>
      </c>
      <c r="M14" s="43">
        <v>2</v>
      </c>
      <c r="N14" s="43">
        <v>2</v>
      </c>
      <c r="O14" s="43">
        <v>2</v>
      </c>
      <c r="P14" s="43">
        <v>2</v>
      </c>
      <c r="Q14" s="43">
        <v>3</v>
      </c>
      <c r="R14" s="43">
        <v>2</v>
      </c>
      <c r="S14" s="43">
        <v>3</v>
      </c>
      <c r="T14" s="43">
        <v>3</v>
      </c>
      <c r="U14" s="43">
        <v>3</v>
      </c>
      <c r="V14" s="43">
        <v>3</v>
      </c>
    </row>
    <row r="15" spans="1:22" ht="15">
      <c r="A15" s="4">
        <v>5</v>
      </c>
      <c r="B15" s="14" t="s">
        <v>55</v>
      </c>
      <c r="C15" s="10">
        <v>39</v>
      </c>
      <c r="D15" s="10"/>
      <c r="E15" s="10">
        <f>'[2]Attainment of COs &amp; POs'!D15</f>
        <v>14.166666666666666</v>
      </c>
      <c r="F15" s="32"/>
      <c r="G15" s="25" t="s">
        <v>51</v>
      </c>
      <c r="H15" s="108"/>
      <c r="I15" s="108">
        <v>1</v>
      </c>
      <c r="J15" s="43">
        <v>1</v>
      </c>
      <c r="K15" s="43">
        <v>2</v>
      </c>
      <c r="L15" s="43"/>
      <c r="M15" s="43">
        <v>1</v>
      </c>
      <c r="N15" s="43">
        <v>2</v>
      </c>
      <c r="O15" s="43">
        <v>2</v>
      </c>
      <c r="P15" s="43">
        <v>1</v>
      </c>
      <c r="Q15" s="43">
        <v>2</v>
      </c>
      <c r="R15" s="43"/>
      <c r="S15" s="43">
        <v>1</v>
      </c>
      <c r="T15" s="43"/>
      <c r="U15" s="43"/>
      <c r="V15" s="43"/>
    </row>
    <row r="16" spans="1:22" ht="15">
      <c r="A16" s="4">
        <v>6</v>
      </c>
      <c r="B16" s="14" t="s">
        <v>56</v>
      </c>
      <c r="C16" s="10">
        <v>36</v>
      </c>
      <c r="D16" s="10"/>
      <c r="E16" s="10">
        <f>'[2]Attainment of COs &amp; POs'!D16</f>
        <v>6.666666666666667</v>
      </c>
      <c r="F16" s="32"/>
      <c r="G16" s="26" t="s">
        <v>43</v>
      </c>
      <c r="H16" s="20">
        <f>AVERAGE(H11:H15)</f>
        <v>1</v>
      </c>
      <c r="I16" s="20">
        <f aca="true" t="shared" si="0" ref="I16:V16">AVERAGE(I11:I15)</f>
        <v>2.2</v>
      </c>
      <c r="J16" s="20">
        <f t="shared" si="0"/>
        <v>2.4</v>
      </c>
      <c r="K16" s="20">
        <f t="shared" si="0"/>
        <v>2.6</v>
      </c>
      <c r="L16" s="20">
        <f t="shared" si="0"/>
        <v>1</v>
      </c>
      <c r="M16" s="20">
        <f t="shared" si="0"/>
        <v>1.8</v>
      </c>
      <c r="N16" s="20">
        <f t="shared" si="0"/>
        <v>2.4</v>
      </c>
      <c r="O16" s="20">
        <f t="shared" si="0"/>
        <v>2.6</v>
      </c>
      <c r="P16" s="20">
        <f t="shared" si="0"/>
        <v>1.8</v>
      </c>
      <c r="Q16" s="20">
        <f t="shared" si="0"/>
        <v>2.8</v>
      </c>
      <c r="R16" s="20">
        <f t="shared" si="0"/>
        <v>1.75</v>
      </c>
      <c r="S16" s="20">
        <f t="shared" si="0"/>
        <v>2.4</v>
      </c>
      <c r="T16" s="20">
        <f t="shared" si="0"/>
        <v>2.75</v>
      </c>
      <c r="U16" s="20">
        <f t="shared" si="0"/>
        <v>2.25</v>
      </c>
      <c r="V16" s="20">
        <f t="shared" si="0"/>
        <v>2.5</v>
      </c>
    </row>
    <row r="17" spans="1:22" ht="15">
      <c r="A17" s="4">
        <v>7</v>
      </c>
      <c r="B17" s="14" t="s">
        <v>57</v>
      </c>
      <c r="C17" s="10">
        <v>35</v>
      </c>
      <c r="D17" s="10"/>
      <c r="E17" s="10">
        <f>'[2]Attainment of COs &amp; POs'!D17</f>
        <v>20.833333333333336</v>
      </c>
      <c r="F17" s="10"/>
      <c r="G17" s="52" t="s">
        <v>45</v>
      </c>
      <c r="H17" s="70">
        <f>(41.95*H16)/100</f>
        <v>0.41950000000000004</v>
      </c>
      <c r="I17" s="70">
        <f aca="true" t="shared" si="1" ref="I17:V17">(41.95*I16)/100</f>
        <v>0.9229000000000002</v>
      </c>
      <c r="J17" s="70">
        <f t="shared" si="1"/>
        <v>1.0068000000000001</v>
      </c>
      <c r="K17" s="70">
        <f t="shared" si="1"/>
        <v>1.0907</v>
      </c>
      <c r="L17" s="70">
        <f t="shared" si="1"/>
        <v>0.41950000000000004</v>
      </c>
      <c r="M17" s="70">
        <f t="shared" si="1"/>
        <v>0.7551000000000001</v>
      </c>
      <c r="N17" s="70">
        <f t="shared" si="1"/>
        <v>1.0068000000000001</v>
      </c>
      <c r="O17" s="70">
        <f t="shared" si="1"/>
        <v>1.0907</v>
      </c>
      <c r="P17" s="70">
        <f t="shared" si="1"/>
        <v>0.7551000000000001</v>
      </c>
      <c r="Q17" s="70">
        <f t="shared" si="1"/>
        <v>1.1745999999999999</v>
      </c>
      <c r="R17" s="70">
        <f t="shared" si="1"/>
        <v>0.7341250000000001</v>
      </c>
      <c r="S17" s="70">
        <f t="shared" si="1"/>
        <v>1.0068000000000001</v>
      </c>
      <c r="T17" s="70">
        <f t="shared" si="1"/>
        <v>1.1536250000000001</v>
      </c>
      <c r="U17" s="70">
        <f t="shared" si="1"/>
        <v>0.943875</v>
      </c>
      <c r="V17" s="70">
        <f t="shared" si="1"/>
        <v>1.04875</v>
      </c>
    </row>
    <row r="18" spans="1:22" ht="14.25">
      <c r="A18" s="4">
        <v>8</v>
      </c>
      <c r="B18" s="14" t="s">
        <v>58</v>
      </c>
      <c r="C18" s="10">
        <v>33</v>
      </c>
      <c r="D18" s="10"/>
      <c r="E18" s="10">
        <f>'[2]Attainment of COs &amp; POs'!D18</f>
        <v>23.333333333333332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</row>
    <row r="19" spans="1:22" ht="14.25">
      <c r="A19" s="4">
        <v>9</v>
      </c>
      <c r="B19" s="14" t="s">
        <v>59</v>
      </c>
      <c r="C19" s="10">
        <v>41</v>
      </c>
      <c r="D19" s="10"/>
      <c r="E19" s="10">
        <f>'[2]Attainment of COs &amp; POs'!D19</f>
        <v>40.833333333333336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</row>
    <row r="20" spans="1:22" ht="14.25">
      <c r="A20" s="4">
        <v>10</v>
      </c>
      <c r="B20" s="14" t="s">
        <v>60</v>
      </c>
      <c r="C20" s="10">
        <v>35</v>
      </c>
      <c r="D20" s="10"/>
      <c r="E20" s="10">
        <f>'[2]Attainment of COs &amp; POs'!D20</f>
        <v>16.666666666666664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</row>
    <row r="21" spans="1:22" ht="14.25">
      <c r="A21" s="4">
        <v>11</v>
      </c>
      <c r="B21" s="14" t="s">
        <v>61</v>
      </c>
      <c r="C21" s="10">
        <v>36</v>
      </c>
      <c r="D21" s="10"/>
      <c r="E21" s="10">
        <f>'[2]Attainment of COs &amp; POs'!D21</f>
        <v>13.333333333333334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</row>
    <row r="22" spans="1:22" ht="14.25">
      <c r="A22" s="4">
        <v>12</v>
      </c>
      <c r="B22" s="14" t="s">
        <v>62</v>
      </c>
      <c r="C22" s="10">
        <v>41</v>
      </c>
      <c r="D22" s="10"/>
      <c r="E22" s="10">
        <f>'[2]Attainment of COs &amp; POs'!D22</f>
        <v>15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</row>
    <row r="23" spans="1:22" ht="14.25">
      <c r="A23" s="4">
        <v>13</v>
      </c>
      <c r="B23" s="14" t="s">
        <v>63</v>
      </c>
      <c r="C23" s="10">
        <v>40</v>
      </c>
      <c r="D23" s="10"/>
      <c r="E23" s="10">
        <f>'[2]Attainment of COs &amp; POs'!D23</f>
        <v>6.666666666666667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</row>
    <row r="24" spans="1:22" ht="14.25">
      <c r="A24" s="4">
        <v>14</v>
      </c>
      <c r="B24" s="14" t="s">
        <v>64</v>
      </c>
      <c r="C24" s="10">
        <v>41</v>
      </c>
      <c r="D24" s="10"/>
      <c r="E24" s="10">
        <f>'[2]Attainment of COs &amp; POs'!D24</f>
        <v>10.833333333333334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">
      <c r="A25" s="4">
        <v>15</v>
      </c>
      <c r="B25" s="14" t="s">
        <v>65</v>
      </c>
      <c r="C25" s="10">
        <v>35</v>
      </c>
      <c r="D25" s="15"/>
      <c r="E25" s="10">
        <f>'[2]Attainment of COs &amp; POs'!D25</f>
        <v>18.333333333333332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5">
      <c r="A26" s="4">
        <v>16</v>
      </c>
      <c r="B26" s="14" t="s">
        <v>66</v>
      </c>
      <c r="C26" s="10">
        <v>29</v>
      </c>
      <c r="D26" s="10"/>
      <c r="E26" s="10">
        <f>'[2]Attainment of COs &amp; POs'!D26</f>
        <v>15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5">
      <c r="A27" s="4">
        <v>17</v>
      </c>
      <c r="B27" s="14" t="s">
        <v>67</v>
      </c>
      <c r="C27" s="10">
        <v>34</v>
      </c>
      <c r="D27" s="10"/>
      <c r="E27" s="10">
        <f>'[2]Attainment of COs &amp; POs'!D27</f>
        <v>17.5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5">
      <c r="A28" s="4">
        <v>18</v>
      </c>
      <c r="B28" s="14" t="s">
        <v>68</v>
      </c>
      <c r="C28" s="10">
        <v>36</v>
      </c>
      <c r="D28" s="10"/>
      <c r="E28" s="10">
        <f>'[2]Attainment of COs &amp; POs'!D28</f>
        <v>20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5">
      <c r="A29" s="4">
        <v>19</v>
      </c>
      <c r="B29" s="14" t="s">
        <v>69</v>
      </c>
      <c r="C29" s="10">
        <v>34</v>
      </c>
      <c r="D29" s="10"/>
      <c r="E29" s="10">
        <f>'[2]Attainment of COs &amp; POs'!D29</f>
        <v>20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5">
      <c r="A30" s="4">
        <v>20</v>
      </c>
      <c r="B30" s="14" t="s">
        <v>70</v>
      </c>
      <c r="C30" s="10">
        <v>38</v>
      </c>
      <c r="D30" s="10"/>
      <c r="E30" s="10">
        <f>'[2]Attainment of COs &amp; POs'!D30</f>
        <v>21.666666666666668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5">
      <c r="A31" s="4">
        <v>21</v>
      </c>
      <c r="B31" s="14" t="s">
        <v>71</v>
      </c>
      <c r="C31" s="10">
        <v>43</v>
      </c>
      <c r="D31" s="10"/>
      <c r="E31" s="10">
        <f>'[2]Attainment of COs &amp; POs'!D31</f>
        <v>26.666666666666668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5">
      <c r="A32" s="4">
        <v>22</v>
      </c>
      <c r="B32" s="14" t="s">
        <v>72</v>
      </c>
      <c r="C32" s="10">
        <v>36</v>
      </c>
      <c r="D32" s="10"/>
      <c r="E32" s="10">
        <f>'[2]Attainment of COs &amp; POs'!D32</f>
        <v>22.5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5">
      <c r="A33" s="4">
        <v>23</v>
      </c>
      <c r="B33" s="14" t="s">
        <v>73</v>
      </c>
      <c r="C33" s="10">
        <v>30</v>
      </c>
      <c r="D33" s="10"/>
      <c r="E33" s="10">
        <f>'[2]Attainment of COs &amp; POs'!D33</f>
        <v>10.833333333333334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">
      <c r="A34" s="4">
        <v>24</v>
      </c>
      <c r="B34" s="14" t="s">
        <v>74</v>
      </c>
      <c r="C34" s="10">
        <v>34</v>
      </c>
      <c r="D34" s="10"/>
      <c r="E34" s="10">
        <f>'[2]Attainment of COs &amp; POs'!D34</f>
        <v>20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4.25">
      <c r="A35" s="4">
        <v>25</v>
      </c>
      <c r="B35" s="14" t="s">
        <v>75</v>
      </c>
      <c r="C35" s="10">
        <v>36</v>
      </c>
      <c r="D35" s="10"/>
      <c r="E35" s="10">
        <f>'[2]Attainment of COs &amp; POs'!D35</f>
        <v>20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4.25">
      <c r="A36" s="4">
        <v>26</v>
      </c>
      <c r="B36" s="14" t="s">
        <v>76</v>
      </c>
      <c r="C36" s="10">
        <v>44</v>
      </c>
      <c r="D36" s="10"/>
      <c r="E36" s="10">
        <f>'[2]Attainment of COs &amp; POs'!D36</f>
        <v>35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4.25">
      <c r="A37" s="4">
        <v>27</v>
      </c>
      <c r="B37" s="14" t="s">
        <v>77</v>
      </c>
      <c r="C37" s="10">
        <v>41</v>
      </c>
      <c r="D37" s="10"/>
      <c r="E37" s="10">
        <f>'[2]Attainment of COs &amp; POs'!D37</f>
        <v>5.833333333333333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5">
      <c r="A38" s="4">
        <v>28</v>
      </c>
      <c r="B38" s="14" t="s">
        <v>78</v>
      </c>
      <c r="C38" s="10">
        <v>36</v>
      </c>
      <c r="D38" s="10"/>
      <c r="E38" s="10">
        <f>'[2]Attainment of COs &amp; POs'!D38</f>
        <v>20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5">
      <c r="A39" s="4">
        <v>29</v>
      </c>
      <c r="B39" s="14" t="s">
        <v>79</v>
      </c>
      <c r="C39" s="10">
        <v>30</v>
      </c>
      <c r="D39" s="10"/>
      <c r="E39" s="10">
        <f>'[2]Attainment of COs &amp; POs'!D39</f>
        <v>35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5">
      <c r="A40" s="4">
        <v>30</v>
      </c>
      <c r="B40" s="14" t="s">
        <v>80</v>
      </c>
      <c r="C40" s="10">
        <v>34</v>
      </c>
      <c r="D40" s="10"/>
      <c r="E40" s="10">
        <f>'[2]Attainment of COs &amp; POs'!D40</f>
        <v>10.833333333333334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5">
      <c r="A41" s="4">
        <v>31</v>
      </c>
      <c r="B41" s="14" t="s">
        <v>81</v>
      </c>
      <c r="C41" s="10">
        <v>26</v>
      </c>
      <c r="D41" s="10"/>
      <c r="E41" s="10">
        <f>'[2]Attainment of COs &amp; POs'!D41</f>
        <v>9.166666666666666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5">
      <c r="A42" s="4">
        <v>32</v>
      </c>
      <c r="B42" s="14" t="s">
        <v>82</v>
      </c>
      <c r="C42" s="10">
        <v>31</v>
      </c>
      <c r="D42" s="10"/>
      <c r="E42" s="10">
        <f>'[2]Attainment of COs &amp; POs'!D42</f>
        <v>16.666666666666664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5">
      <c r="A43" s="4">
        <v>33</v>
      </c>
      <c r="B43" s="14" t="s">
        <v>83</v>
      </c>
      <c r="C43" s="10">
        <v>10</v>
      </c>
      <c r="D43" s="10"/>
      <c r="E43" s="10">
        <f>'[2]Attainment of COs &amp; POs'!D43</f>
        <v>0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5">
      <c r="A44" s="4">
        <v>34</v>
      </c>
      <c r="B44" s="14" t="s">
        <v>84</v>
      </c>
      <c r="C44" s="10">
        <v>45</v>
      </c>
      <c r="D44" s="10"/>
      <c r="E44" s="10">
        <f>'[2]Attainment of COs &amp; POs'!D44</f>
        <v>35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5">
      <c r="A45" s="4">
        <v>35</v>
      </c>
      <c r="B45" s="14" t="s">
        <v>85</v>
      </c>
      <c r="C45" s="10">
        <v>29</v>
      </c>
      <c r="D45" s="10"/>
      <c r="E45" s="10">
        <f>'[2]Attainment of COs &amp; POs'!D45</f>
        <v>10.833333333333334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5">
      <c r="A46" s="4">
        <v>36</v>
      </c>
      <c r="B46" s="14" t="s">
        <v>86</v>
      </c>
      <c r="C46" s="10">
        <v>34</v>
      </c>
      <c r="D46" s="10"/>
      <c r="E46" s="10">
        <f>'[2]Attainment of COs &amp; POs'!D46</f>
        <v>29.166666666666668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5">
      <c r="A47" s="4">
        <v>37</v>
      </c>
      <c r="B47" s="14" t="s">
        <v>87</v>
      </c>
      <c r="C47" s="10">
        <v>41</v>
      </c>
      <c r="D47" s="10"/>
      <c r="E47" s="10">
        <f>'[2]Attainment of COs &amp; POs'!D47</f>
        <v>30.833333333333336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5">
      <c r="A48" s="4">
        <v>38</v>
      </c>
      <c r="B48" s="14" t="s">
        <v>88</v>
      </c>
      <c r="C48" s="10">
        <v>41</v>
      </c>
      <c r="D48" s="10"/>
      <c r="E48" s="10">
        <f>'[2]Attainment of COs &amp; POs'!D48</f>
        <v>40.833333333333336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4.25">
      <c r="A49" s="4">
        <v>39</v>
      </c>
      <c r="B49" s="14" t="s">
        <v>89</v>
      </c>
      <c r="C49" s="10">
        <v>39</v>
      </c>
      <c r="D49" s="10"/>
      <c r="E49" s="10">
        <f>'[2]Attainment of COs &amp; POs'!D49</f>
        <v>35.833333333333336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ht="14.25">
      <c r="A50" s="4">
        <v>40</v>
      </c>
      <c r="B50" s="14" t="s">
        <v>90</v>
      </c>
      <c r="C50" s="10">
        <v>38</v>
      </c>
      <c r="D50" s="10"/>
      <c r="E50" s="10">
        <f>'[2]Attainment of COs &amp; POs'!D50</f>
        <v>30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4.25">
      <c r="A51" s="4">
        <v>41</v>
      </c>
      <c r="B51" s="14" t="s">
        <v>91</v>
      </c>
      <c r="C51" s="10">
        <v>46</v>
      </c>
      <c r="D51" s="10"/>
      <c r="E51" s="10">
        <f>'[2]Attainment of COs &amp; POs'!D51</f>
        <v>26.666666666666668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5">
      <c r="A52" s="4">
        <v>42</v>
      </c>
      <c r="B52" s="14" t="s">
        <v>92</v>
      </c>
      <c r="C52" s="10">
        <v>36</v>
      </c>
      <c r="D52" s="15"/>
      <c r="E52" s="10">
        <f>'[2]Attainment of COs &amp; POs'!D52</f>
        <v>14.166666666666666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15">
      <c r="A53" s="4">
        <v>43</v>
      </c>
      <c r="B53" s="14" t="s">
        <v>93</v>
      </c>
      <c r="C53" s="10">
        <v>31</v>
      </c>
      <c r="D53" s="15"/>
      <c r="E53" s="10">
        <f>'[2]Attainment of COs &amp; POs'!D53</f>
        <v>0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15">
      <c r="A54" s="4">
        <v>44</v>
      </c>
      <c r="B54" s="14" t="s">
        <v>94</v>
      </c>
      <c r="C54" s="10">
        <v>29</v>
      </c>
      <c r="D54" s="10"/>
      <c r="E54" s="10">
        <f>'[2]Attainment of COs &amp; POs'!D54</f>
        <v>24.166666666666668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5">
      <c r="A55" s="4">
        <v>45</v>
      </c>
      <c r="B55" s="14" t="s">
        <v>95</v>
      </c>
      <c r="C55" s="10">
        <v>44</v>
      </c>
      <c r="D55" s="10"/>
      <c r="E55" s="10">
        <f>'[2]Attainment of COs &amp; POs'!D55</f>
        <v>22.5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15">
      <c r="A56" s="4">
        <v>46</v>
      </c>
      <c r="B56" s="14" t="s">
        <v>96</v>
      </c>
      <c r="C56" s="10">
        <v>31</v>
      </c>
      <c r="D56" s="10"/>
      <c r="E56" s="10">
        <f>'[2]Attainment of COs &amp; POs'!D56</f>
        <v>16.666666666666664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5">
      <c r="A57" s="4">
        <v>47</v>
      </c>
      <c r="B57" s="14" t="s">
        <v>97</v>
      </c>
      <c r="C57" s="10">
        <v>45</v>
      </c>
      <c r="D57" s="10"/>
      <c r="E57" s="10">
        <f>'[2]Attainment of COs &amp; POs'!D57</f>
        <v>33.33333333333333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15">
      <c r="A58" s="4">
        <v>48</v>
      </c>
      <c r="B58" s="14" t="s">
        <v>98</v>
      </c>
      <c r="C58" s="10">
        <v>35</v>
      </c>
      <c r="D58" s="10"/>
      <c r="E58" s="10">
        <f>'[2]Attainment of COs &amp; POs'!D58</f>
        <v>20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5">
      <c r="A59" s="4">
        <v>49</v>
      </c>
      <c r="B59" s="14" t="s">
        <v>99</v>
      </c>
      <c r="C59" s="10">
        <v>28</v>
      </c>
      <c r="D59" s="10"/>
      <c r="E59" s="10">
        <f>'[2]Attainment of COs &amp; POs'!D59</f>
        <v>15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15">
      <c r="A60" s="4">
        <v>50</v>
      </c>
      <c r="B60" s="14" t="s">
        <v>100</v>
      </c>
      <c r="C60" s="10">
        <v>38</v>
      </c>
      <c r="D60" s="10"/>
      <c r="E60" s="10">
        <f>'[2]Attainment of COs &amp; POs'!D60</f>
        <v>23.333333333333332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ht="15">
      <c r="A61" s="4">
        <v>51</v>
      </c>
      <c r="B61" s="14" t="s">
        <v>101</v>
      </c>
      <c r="C61" s="10">
        <v>44</v>
      </c>
      <c r="D61" s="10"/>
      <c r="E61" s="10">
        <f>'[2]Attainment of COs &amp; POs'!D61</f>
        <v>20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ht="15">
      <c r="A62" s="4">
        <v>52</v>
      </c>
      <c r="B62" s="14" t="s">
        <v>102</v>
      </c>
      <c r="C62" s="10">
        <v>31</v>
      </c>
      <c r="D62" s="10"/>
      <c r="E62" s="10">
        <f>'[2]Attainment of COs &amp; POs'!D62</f>
        <v>24.166666666666668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14.25">
      <c r="A63" s="4">
        <v>53</v>
      </c>
      <c r="B63" s="14" t="s">
        <v>103</v>
      </c>
      <c r="C63" s="10">
        <v>35</v>
      </c>
      <c r="D63" s="10"/>
      <c r="E63" s="10">
        <f>'[2]Attainment of COs &amp; POs'!D63</f>
        <v>10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4.25">
      <c r="A64" s="4">
        <v>54</v>
      </c>
      <c r="B64" s="14" t="s">
        <v>104</v>
      </c>
      <c r="C64" s="10">
        <v>26</v>
      </c>
      <c r="D64" s="10"/>
      <c r="E64" s="10">
        <f>'[2]Attainment of COs &amp; POs'!D64</f>
        <v>8.333333333333332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4.25">
      <c r="A65" s="4">
        <v>55</v>
      </c>
      <c r="B65" s="14" t="s">
        <v>105</v>
      </c>
      <c r="C65" s="10">
        <v>0</v>
      </c>
      <c r="D65" s="10"/>
      <c r="E65" s="10">
        <f>'[2]Attainment of COs &amp; POs'!D65</f>
        <v>0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4.25">
      <c r="A66" s="4">
        <v>56</v>
      </c>
      <c r="B66" s="14" t="s">
        <v>106</v>
      </c>
      <c r="C66" s="10">
        <v>41</v>
      </c>
      <c r="D66" s="10"/>
      <c r="E66" s="10">
        <f>'[2]Attainment of COs &amp; POs'!D66</f>
        <v>25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4.25">
      <c r="A67" s="4">
        <v>57</v>
      </c>
      <c r="B67" s="14" t="s">
        <v>107</v>
      </c>
      <c r="C67" s="10">
        <v>43</v>
      </c>
      <c r="D67" s="10"/>
      <c r="E67" s="10">
        <f>'[2]Attainment of COs &amp; POs'!D67</f>
        <v>20.833333333333336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4.25">
      <c r="A68" s="4">
        <v>58</v>
      </c>
      <c r="B68" s="14" t="s">
        <v>108</v>
      </c>
      <c r="C68" s="10">
        <v>34</v>
      </c>
      <c r="D68" s="10"/>
      <c r="E68" s="10">
        <f>'[2]Attainment of COs &amp; POs'!D68</f>
        <v>7.5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4.25">
      <c r="A69" s="4">
        <v>59</v>
      </c>
      <c r="B69" s="14" t="s">
        <v>109</v>
      </c>
      <c r="C69" s="10">
        <v>44</v>
      </c>
      <c r="D69" s="10"/>
      <c r="E69" s="10">
        <f>'[2]Attainment of COs &amp; POs'!D69</f>
        <v>36.666666666666664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4.25">
      <c r="A70" s="4">
        <v>60</v>
      </c>
      <c r="B70" s="14" t="s">
        <v>110</v>
      </c>
      <c r="C70" s="10">
        <v>41</v>
      </c>
      <c r="D70" s="10"/>
      <c r="E70" s="10">
        <f>'[2]Attainment of COs &amp; POs'!D70</f>
        <v>16.666666666666664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4.25">
      <c r="A71" s="4">
        <v>61</v>
      </c>
      <c r="B71" s="14" t="s">
        <v>111</v>
      </c>
      <c r="C71" s="10">
        <v>28</v>
      </c>
      <c r="D71" s="10"/>
      <c r="E71" s="10">
        <f>'[2]Attainment of COs &amp; POs'!D71</f>
        <v>15.833333333333332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4.25">
      <c r="A72" s="4">
        <v>62</v>
      </c>
      <c r="B72" s="14" t="s">
        <v>112</v>
      </c>
      <c r="C72" s="10">
        <v>33</v>
      </c>
      <c r="D72" s="10"/>
      <c r="E72" s="10">
        <f>'[2]Attainment of COs &amp; POs'!D72</f>
        <v>21.666666666666668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4.25">
      <c r="A73" s="4">
        <v>63</v>
      </c>
      <c r="B73" s="14" t="s">
        <v>113</v>
      </c>
      <c r="C73" s="10">
        <v>29</v>
      </c>
      <c r="D73" s="10"/>
      <c r="E73" s="10">
        <f>'[2]Attainment of COs &amp; POs'!D73</f>
        <v>14.166666666666666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4.25">
      <c r="A74" s="4">
        <v>64</v>
      </c>
      <c r="B74" s="14" t="s">
        <v>114</v>
      </c>
      <c r="C74" s="10">
        <v>30</v>
      </c>
      <c r="D74" s="10"/>
      <c r="E74" s="10">
        <f>'[2]Attainment of COs &amp; POs'!D74</f>
        <v>20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4.25">
      <c r="A75" s="4">
        <v>65</v>
      </c>
      <c r="B75" s="14" t="s">
        <v>115</v>
      </c>
      <c r="C75" s="10">
        <v>39</v>
      </c>
      <c r="D75" s="10"/>
      <c r="E75" s="10">
        <f>'[2]Attainment of COs &amp; POs'!D75</f>
        <v>27.500000000000004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14.25">
      <c r="A76" s="4">
        <v>66</v>
      </c>
      <c r="B76" s="14" t="s">
        <v>116</v>
      </c>
      <c r="C76" s="10">
        <v>33</v>
      </c>
      <c r="D76" s="10"/>
      <c r="E76" s="10">
        <f>'[2]Attainment of COs &amp; POs'!D76</f>
        <v>14.166666666666666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14.25">
      <c r="A77" s="4">
        <v>67</v>
      </c>
      <c r="B77" s="14" t="s">
        <v>117</v>
      </c>
      <c r="C77" s="10">
        <v>30</v>
      </c>
      <c r="D77" s="10"/>
      <c r="E77" s="10">
        <f>'[2]Attainment of COs &amp; POs'!D77</f>
        <v>22.5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</sheetData>
  <sheetProtection/>
  <mergeCells count="7">
    <mergeCell ref="I21:J21"/>
    <mergeCell ref="A1:E1"/>
    <mergeCell ref="G1:M1"/>
    <mergeCell ref="A2:E2"/>
    <mergeCell ref="A3:E3"/>
    <mergeCell ref="O3:V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G8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5" width="8.8515625" style="1" customWidth="1"/>
    <col min="246" max="246" width="24.57421875" style="1" customWidth="1"/>
    <col min="247" max="247" width="6.00390625" style="1" bestFit="1" customWidth="1"/>
    <col min="248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2" ht="43.5" customHeight="1">
      <c r="A3" s="136" t="s">
        <v>136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</row>
    <row r="4" spans="1:22" ht="32.25" customHeight="1">
      <c r="A4" s="136" t="s">
        <v>137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</row>
    <row r="5" spans="1:22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100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</row>
    <row r="6" spans="2:22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80.597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</row>
    <row r="7" spans="2:22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90.29849999999999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</row>
    <row r="9" spans="2:9" ht="24.75" customHeight="1">
      <c r="B9" s="87" t="s">
        <v>5</v>
      </c>
      <c r="C9" s="17" t="s">
        <v>120</v>
      </c>
      <c r="D9" s="17"/>
      <c r="E9" s="17" t="s">
        <v>120</v>
      </c>
      <c r="F9" s="30"/>
      <c r="H9" s="38"/>
      <c r="I9" s="38"/>
    </row>
    <row r="10" spans="1:22" s="2" customFormat="1" ht="24.75" customHeigh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24.75" customHeight="1">
      <c r="A11" s="4">
        <v>1</v>
      </c>
      <c r="B11" s="14" t="s">
        <v>132</v>
      </c>
      <c r="C11" s="10">
        <f>'[3]Sheet1'!L2</f>
        <v>40</v>
      </c>
      <c r="D11" s="10">
        <f>COUNTIF(C11:C77,"&gt;="&amp;D10)</f>
        <v>67</v>
      </c>
      <c r="E11" s="10">
        <f>'[4]Attainment of COs &amp; POs'!D11</f>
        <v>39.166666666666664</v>
      </c>
      <c r="F11" s="31">
        <f>COUNTIF(E11:E77,"&gt;="&amp;F10)</f>
        <v>54</v>
      </c>
      <c r="G11" s="25" t="s">
        <v>6</v>
      </c>
      <c r="H11" s="43">
        <v>1</v>
      </c>
      <c r="I11" s="43">
        <v>3</v>
      </c>
      <c r="J11" s="43">
        <v>3</v>
      </c>
      <c r="K11" s="43">
        <v>3</v>
      </c>
      <c r="L11" s="43">
        <v>1</v>
      </c>
      <c r="M11" s="43">
        <v>3</v>
      </c>
      <c r="N11" s="43">
        <v>3</v>
      </c>
      <c r="O11" s="43">
        <v>3</v>
      </c>
      <c r="P11" s="43">
        <v>2</v>
      </c>
      <c r="Q11" s="43">
        <v>3</v>
      </c>
      <c r="R11" s="43">
        <v>3</v>
      </c>
      <c r="S11" s="43">
        <v>3</v>
      </c>
      <c r="T11" s="43">
        <v>3</v>
      </c>
      <c r="U11" s="43">
        <v>3</v>
      </c>
      <c r="V11" s="43">
        <v>3</v>
      </c>
    </row>
    <row r="12" spans="1:22" ht="24.75" customHeight="1">
      <c r="A12" s="4">
        <v>2</v>
      </c>
      <c r="B12" s="14" t="s">
        <v>52</v>
      </c>
      <c r="C12" s="10">
        <f>'[3]Sheet1'!L3</f>
        <v>43.75</v>
      </c>
      <c r="D12" s="64">
        <f>(67/67)*100</f>
        <v>100</v>
      </c>
      <c r="E12" s="10">
        <f>'[4]Attainment of COs &amp; POs'!D12</f>
        <v>32.5</v>
      </c>
      <c r="F12" s="65">
        <f>(54/67)*100</f>
        <v>80.59701492537313</v>
      </c>
      <c r="G12" s="25" t="s">
        <v>7</v>
      </c>
      <c r="H12" s="108">
        <v>1</v>
      </c>
      <c r="I12" s="108">
        <v>3</v>
      </c>
      <c r="J12" s="43">
        <v>3</v>
      </c>
      <c r="K12" s="43">
        <v>3</v>
      </c>
      <c r="L12" s="43">
        <v>1</v>
      </c>
      <c r="M12" s="43">
        <v>2</v>
      </c>
      <c r="N12" s="43">
        <v>3</v>
      </c>
      <c r="O12" s="43">
        <v>3</v>
      </c>
      <c r="P12" s="43">
        <v>2</v>
      </c>
      <c r="Q12" s="43">
        <v>3</v>
      </c>
      <c r="R12" s="43">
        <v>1</v>
      </c>
      <c r="S12" s="43">
        <v>3</v>
      </c>
      <c r="T12" s="43">
        <v>3</v>
      </c>
      <c r="U12" s="43">
        <v>2</v>
      </c>
      <c r="V12" s="43">
        <v>2</v>
      </c>
    </row>
    <row r="13" spans="1:22" ht="24.75" customHeight="1">
      <c r="A13" s="4">
        <v>3</v>
      </c>
      <c r="B13" s="14" t="s">
        <v>53</v>
      </c>
      <c r="C13" s="10">
        <f>'[3]Sheet1'!L4</f>
        <v>40</v>
      </c>
      <c r="D13" s="10"/>
      <c r="E13" s="10">
        <f>'[4]Attainment of COs &amp; POs'!D13</f>
        <v>27.500000000000004</v>
      </c>
      <c r="F13" s="32"/>
      <c r="G13" s="25" t="s">
        <v>9</v>
      </c>
      <c r="H13" s="108">
        <v>1</v>
      </c>
      <c r="I13" s="108">
        <v>1</v>
      </c>
      <c r="J13" s="43">
        <v>2</v>
      </c>
      <c r="K13" s="43">
        <v>3</v>
      </c>
      <c r="L13" s="43">
        <v>1</v>
      </c>
      <c r="M13" s="43">
        <v>1</v>
      </c>
      <c r="N13" s="43">
        <v>2</v>
      </c>
      <c r="O13" s="43">
        <v>3</v>
      </c>
      <c r="P13" s="43">
        <v>2</v>
      </c>
      <c r="Q13" s="43">
        <v>3</v>
      </c>
      <c r="R13" s="43">
        <v>1</v>
      </c>
      <c r="S13" s="43">
        <v>2</v>
      </c>
      <c r="T13" s="43">
        <v>2</v>
      </c>
      <c r="U13" s="43">
        <v>1</v>
      </c>
      <c r="V13" s="43">
        <v>2</v>
      </c>
    </row>
    <row r="14" spans="1:22" ht="35.25" customHeight="1">
      <c r="A14" s="4">
        <v>4</v>
      </c>
      <c r="B14" s="14" t="s">
        <v>54</v>
      </c>
      <c r="C14" s="10">
        <f>'[3]Sheet1'!L5</f>
        <v>47.5</v>
      </c>
      <c r="D14" s="10"/>
      <c r="E14" s="10">
        <f>'[4]Attainment of COs &amp; POs'!D14</f>
        <v>36.666666666666664</v>
      </c>
      <c r="F14" s="32"/>
      <c r="G14" s="25" t="s">
        <v>50</v>
      </c>
      <c r="H14" s="108">
        <v>1</v>
      </c>
      <c r="I14" s="108">
        <v>3</v>
      </c>
      <c r="J14" s="43">
        <v>3</v>
      </c>
      <c r="K14" s="43">
        <v>2</v>
      </c>
      <c r="L14" s="43">
        <v>1</v>
      </c>
      <c r="M14" s="43">
        <v>2</v>
      </c>
      <c r="N14" s="43">
        <v>2</v>
      </c>
      <c r="O14" s="43">
        <v>2</v>
      </c>
      <c r="P14" s="43">
        <v>2</v>
      </c>
      <c r="Q14" s="43">
        <v>3</v>
      </c>
      <c r="R14" s="43">
        <v>2</v>
      </c>
      <c r="S14" s="43">
        <v>3</v>
      </c>
      <c r="T14" s="43">
        <v>3</v>
      </c>
      <c r="U14" s="43">
        <v>3</v>
      </c>
      <c r="V14" s="43">
        <v>3</v>
      </c>
    </row>
    <row r="15" spans="1:22" ht="37.5" customHeight="1">
      <c r="A15" s="4">
        <v>5</v>
      </c>
      <c r="B15" s="14" t="s">
        <v>55</v>
      </c>
      <c r="C15" s="10">
        <f>'[3]Sheet1'!L6</f>
        <v>42.5</v>
      </c>
      <c r="D15" s="10"/>
      <c r="E15" s="10">
        <f>'[4]Attainment of COs &amp; POs'!D15</f>
        <v>43.333333333333336</v>
      </c>
      <c r="F15" s="32"/>
      <c r="G15" s="25" t="s">
        <v>51</v>
      </c>
      <c r="H15" s="108"/>
      <c r="I15" s="108">
        <v>1</v>
      </c>
      <c r="J15" s="43">
        <v>1</v>
      </c>
      <c r="K15" s="43">
        <v>2</v>
      </c>
      <c r="L15" s="43"/>
      <c r="M15" s="43">
        <v>1</v>
      </c>
      <c r="N15" s="43">
        <v>2</v>
      </c>
      <c r="O15" s="43">
        <v>2</v>
      </c>
      <c r="P15" s="43">
        <v>1</v>
      </c>
      <c r="Q15" s="43">
        <v>2</v>
      </c>
      <c r="R15" s="43"/>
      <c r="S15" s="43">
        <v>1</v>
      </c>
      <c r="T15" s="43"/>
      <c r="U15" s="43"/>
      <c r="V15" s="43"/>
    </row>
    <row r="16" spans="1:22" ht="24.75" customHeight="1">
      <c r="A16" s="4">
        <v>6</v>
      </c>
      <c r="B16" s="14" t="s">
        <v>56</v>
      </c>
      <c r="C16" s="10">
        <f>'[3]Sheet1'!L7</f>
        <v>43.75</v>
      </c>
      <c r="D16" s="10"/>
      <c r="E16" s="10">
        <f>'[4]Attainment of COs &amp; POs'!D16</f>
        <v>40.833333333333336</v>
      </c>
      <c r="F16" s="32"/>
      <c r="G16" s="26" t="s">
        <v>43</v>
      </c>
      <c r="H16" s="20">
        <f>AVERAGE(H11:H15)</f>
        <v>1</v>
      </c>
      <c r="I16" s="20">
        <f aca="true" t="shared" si="0" ref="I16:V16">AVERAGE(I11:I15)</f>
        <v>2.2</v>
      </c>
      <c r="J16" s="20">
        <f t="shared" si="0"/>
        <v>2.4</v>
      </c>
      <c r="K16" s="20">
        <f t="shared" si="0"/>
        <v>2.6</v>
      </c>
      <c r="L16" s="20">
        <f t="shared" si="0"/>
        <v>1</v>
      </c>
      <c r="M16" s="20">
        <f t="shared" si="0"/>
        <v>1.8</v>
      </c>
      <c r="N16" s="20">
        <f t="shared" si="0"/>
        <v>2.4</v>
      </c>
      <c r="O16" s="20">
        <f t="shared" si="0"/>
        <v>2.6</v>
      </c>
      <c r="P16" s="20">
        <f t="shared" si="0"/>
        <v>1.8</v>
      </c>
      <c r="Q16" s="20">
        <f t="shared" si="0"/>
        <v>2.8</v>
      </c>
      <c r="R16" s="20">
        <f t="shared" si="0"/>
        <v>1.75</v>
      </c>
      <c r="S16" s="20">
        <f t="shared" si="0"/>
        <v>2.4</v>
      </c>
      <c r="T16" s="20">
        <f t="shared" si="0"/>
        <v>2.75</v>
      </c>
      <c r="U16" s="20">
        <f t="shared" si="0"/>
        <v>2.25</v>
      </c>
      <c r="V16" s="20">
        <f t="shared" si="0"/>
        <v>2.5</v>
      </c>
    </row>
    <row r="17" spans="1:22" ht="40.5" customHeight="1">
      <c r="A17" s="4">
        <v>7</v>
      </c>
      <c r="B17" s="14" t="s">
        <v>57</v>
      </c>
      <c r="C17" s="10">
        <f>'[3]Sheet1'!L8</f>
        <v>45</v>
      </c>
      <c r="D17" s="10"/>
      <c r="E17" s="10">
        <f>'[4]Attainment of COs &amp; POs'!D17</f>
        <v>18.333333333333332</v>
      </c>
      <c r="F17" s="10"/>
      <c r="G17" s="52" t="s">
        <v>45</v>
      </c>
      <c r="H17" s="70">
        <f>(90.3*H16)/100</f>
        <v>0.903</v>
      </c>
      <c r="I17" s="70">
        <f aca="true" t="shared" si="1" ref="I17:V17">(90.3*I16)/100</f>
        <v>1.9866</v>
      </c>
      <c r="J17" s="70">
        <f t="shared" si="1"/>
        <v>2.1672</v>
      </c>
      <c r="K17" s="70">
        <f t="shared" si="1"/>
        <v>2.3478</v>
      </c>
      <c r="L17" s="70">
        <f t="shared" si="1"/>
        <v>0.903</v>
      </c>
      <c r="M17" s="70">
        <f t="shared" si="1"/>
        <v>1.6254</v>
      </c>
      <c r="N17" s="70">
        <f t="shared" si="1"/>
        <v>2.1672</v>
      </c>
      <c r="O17" s="70">
        <f t="shared" si="1"/>
        <v>2.3478</v>
      </c>
      <c r="P17" s="70">
        <f t="shared" si="1"/>
        <v>1.6254</v>
      </c>
      <c r="Q17" s="70">
        <f t="shared" si="1"/>
        <v>2.5283999999999995</v>
      </c>
      <c r="R17" s="70">
        <f t="shared" si="1"/>
        <v>1.5802500000000002</v>
      </c>
      <c r="S17" s="70">
        <f t="shared" si="1"/>
        <v>2.1672</v>
      </c>
      <c r="T17" s="70">
        <f t="shared" si="1"/>
        <v>2.48325</v>
      </c>
      <c r="U17" s="70">
        <f t="shared" si="1"/>
        <v>2.0317499999999997</v>
      </c>
      <c r="V17" s="70">
        <f t="shared" si="1"/>
        <v>2.2575</v>
      </c>
    </row>
    <row r="18" spans="1:22" ht="24.75" customHeight="1">
      <c r="A18" s="4">
        <v>8</v>
      </c>
      <c r="B18" s="14" t="s">
        <v>58</v>
      </c>
      <c r="C18" s="10">
        <f>'[3]Sheet1'!L9</f>
        <v>41.25</v>
      </c>
      <c r="D18" s="10"/>
      <c r="E18" s="10">
        <f>'[4]Attainment of COs &amp; POs'!D18</f>
        <v>44.166666666666664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</row>
    <row r="19" spans="1:16" ht="24.75" customHeight="1">
      <c r="A19" s="4">
        <v>9</v>
      </c>
      <c r="B19" s="14" t="s">
        <v>59</v>
      </c>
      <c r="C19" s="10">
        <f>'[3]Sheet1'!L10</f>
        <v>46.25</v>
      </c>
      <c r="D19" s="10"/>
      <c r="E19" s="10">
        <f>'[4]Attainment of COs &amp; POs'!D19</f>
        <v>48.333333333333336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</row>
    <row r="20" spans="1:16" ht="24.75" customHeight="1">
      <c r="A20" s="4">
        <v>10</v>
      </c>
      <c r="B20" s="14" t="s">
        <v>60</v>
      </c>
      <c r="C20" s="10">
        <f>'[3]Sheet1'!L11</f>
        <v>41.25</v>
      </c>
      <c r="D20" s="10"/>
      <c r="E20" s="10">
        <f>'[4]Attainment of COs &amp; POs'!D20</f>
        <v>31.666666666666664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</row>
    <row r="21" spans="1:17" ht="31.5" customHeight="1">
      <c r="A21" s="4">
        <v>11</v>
      </c>
      <c r="B21" s="14" t="s">
        <v>61</v>
      </c>
      <c r="C21" s="10">
        <f>'[3]Sheet1'!L12</f>
        <v>42.5</v>
      </c>
      <c r="D21" s="10"/>
      <c r="E21" s="10">
        <f>'[4]Attainment of COs &amp; POs'!D21</f>
        <v>11.666666666666666</v>
      </c>
      <c r="F21" s="33"/>
      <c r="H21" s="79"/>
      <c r="I21" s="134"/>
      <c r="J21" s="134"/>
      <c r="M21" s="38"/>
      <c r="N21" s="38"/>
      <c r="O21" s="38"/>
      <c r="P21" s="38"/>
      <c r="Q21" s="38"/>
    </row>
    <row r="22" spans="1:17" ht="24.75" customHeight="1">
      <c r="A22" s="4">
        <v>12</v>
      </c>
      <c r="B22" s="14" t="s">
        <v>62</v>
      </c>
      <c r="C22" s="10">
        <f>'[3]Sheet1'!L13</f>
        <v>41.25</v>
      </c>
      <c r="D22" s="10"/>
      <c r="E22" s="10">
        <f>'[4]Attainment of COs &amp; POs'!D22</f>
        <v>40</v>
      </c>
      <c r="F22" s="33"/>
      <c r="H22" s="58"/>
      <c r="I22" s="71"/>
      <c r="J22" s="71"/>
      <c r="M22" s="38"/>
      <c r="N22" s="38"/>
      <c r="O22" s="38"/>
      <c r="P22" s="38"/>
      <c r="Q22" s="38"/>
    </row>
    <row r="23" spans="1:23" ht="24.75" customHeight="1">
      <c r="A23" s="4">
        <v>13</v>
      </c>
      <c r="B23" s="14" t="s">
        <v>63</v>
      </c>
      <c r="C23" s="10">
        <f>'[3]Sheet1'!L14</f>
        <v>36.25</v>
      </c>
      <c r="D23" s="10"/>
      <c r="E23" s="10">
        <f>'[4]Attainment of COs &amp; POs'!D23</f>
        <v>42.5</v>
      </c>
      <c r="F23" s="33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</row>
    <row r="24" spans="1:23" ht="24.75" customHeight="1">
      <c r="A24" s="4">
        <v>14</v>
      </c>
      <c r="B24" s="14" t="s">
        <v>64</v>
      </c>
      <c r="C24" s="10">
        <f>'[3]Sheet1'!L15</f>
        <v>41.25</v>
      </c>
      <c r="D24" s="10"/>
      <c r="E24" s="10">
        <f>'[4]Attainment of COs &amp; POs'!D24</f>
        <v>43.333333333333336</v>
      </c>
      <c r="F24" s="3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</row>
    <row r="25" spans="1:23" ht="24.75" customHeight="1">
      <c r="A25" s="4">
        <v>15</v>
      </c>
      <c r="B25" s="14" t="s">
        <v>65</v>
      </c>
      <c r="C25" s="10">
        <f>'[3]Sheet1'!L16</f>
        <v>41.25</v>
      </c>
      <c r="D25" s="15"/>
      <c r="E25" s="10">
        <f>'[4]Attainment of COs &amp; POs'!D25</f>
        <v>40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</row>
    <row r="26" spans="1:23" ht="24.75" customHeight="1">
      <c r="A26" s="4">
        <v>16</v>
      </c>
      <c r="B26" s="14" t="s">
        <v>66</v>
      </c>
      <c r="C26" s="10">
        <f>'[3]Sheet1'!L17</f>
        <v>36.25</v>
      </c>
      <c r="D26" s="10"/>
      <c r="E26" s="10">
        <f>'[4]Attainment of COs &amp; POs'!D26</f>
        <v>29.166666666666668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</row>
    <row r="27" spans="1:23" ht="24.75" customHeight="1">
      <c r="A27" s="4">
        <v>17</v>
      </c>
      <c r="B27" s="14" t="s">
        <v>67</v>
      </c>
      <c r="C27" s="10">
        <f>'[3]Sheet1'!L18</f>
        <v>43.75</v>
      </c>
      <c r="D27" s="10"/>
      <c r="E27" s="10">
        <f>'[4]Attainment of COs &amp; POs'!D27</f>
        <v>46.666666666666664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</row>
    <row r="28" spans="1:23" ht="24.75" customHeight="1">
      <c r="A28" s="4">
        <v>18</v>
      </c>
      <c r="B28" s="14" t="s">
        <v>68</v>
      </c>
      <c r="C28" s="10">
        <f>'[3]Sheet1'!L19</f>
        <v>42.5</v>
      </c>
      <c r="D28" s="10"/>
      <c r="E28" s="10">
        <f>'[4]Attainment of COs &amp; POs'!D28</f>
        <v>41.66666666666667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</row>
    <row r="29" spans="1:23" ht="24.75" customHeight="1">
      <c r="A29" s="4">
        <v>19</v>
      </c>
      <c r="B29" s="14" t="s">
        <v>69</v>
      </c>
      <c r="C29" s="10">
        <f>'[3]Sheet1'!L20</f>
        <v>41.25</v>
      </c>
      <c r="D29" s="10"/>
      <c r="E29" s="10">
        <f>'[4]Attainment of COs &amp; POs'!D29</f>
        <v>28.333333333333332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</row>
    <row r="30" spans="1:23" ht="24.75" customHeight="1">
      <c r="A30" s="4">
        <v>20</v>
      </c>
      <c r="B30" s="14" t="s">
        <v>70</v>
      </c>
      <c r="C30" s="10">
        <f>'[3]Sheet1'!L21</f>
        <v>41.25</v>
      </c>
      <c r="D30" s="10"/>
      <c r="E30" s="10">
        <f>'[4]Attainment of COs &amp; POs'!D30</f>
        <v>34.166666666666664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</row>
    <row r="31" spans="1:23" ht="24.75" customHeight="1">
      <c r="A31" s="4">
        <v>21</v>
      </c>
      <c r="B31" s="14" t="s">
        <v>71</v>
      </c>
      <c r="C31" s="10">
        <f>'[3]Sheet1'!L22</f>
        <v>43.75</v>
      </c>
      <c r="D31" s="10"/>
      <c r="E31" s="10">
        <f>'[4]Attainment of COs &amp; POs'!D31</f>
        <v>43.333333333333336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</row>
    <row r="32" spans="1:23" ht="24.75" customHeight="1">
      <c r="A32" s="4">
        <v>22</v>
      </c>
      <c r="B32" s="14" t="s">
        <v>72</v>
      </c>
      <c r="C32" s="10">
        <f>'[3]Sheet1'!L23</f>
        <v>46.25</v>
      </c>
      <c r="D32" s="10"/>
      <c r="E32" s="10">
        <f>'[4]Attainment of COs &amp; POs'!D32</f>
        <v>37.5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</row>
    <row r="33" spans="1:23" ht="24.75" customHeight="1">
      <c r="A33" s="4">
        <v>23</v>
      </c>
      <c r="B33" s="14" t="s">
        <v>73</v>
      </c>
      <c r="C33" s="10">
        <f>'[3]Sheet1'!L24</f>
        <v>40</v>
      </c>
      <c r="D33" s="10"/>
      <c r="E33" s="10">
        <f>'[4]Attainment of COs &amp; POs'!D33</f>
        <v>35.833333333333336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</row>
    <row r="34" spans="1:23" ht="24.75" customHeight="1">
      <c r="A34" s="4">
        <v>24</v>
      </c>
      <c r="B34" s="14" t="s">
        <v>74</v>
      </c>
      <c r="C34" s="10">
        <f>'[3]Sheet1'!L25</f>
        <v>41.25</v>
      </c>
      <c r="D34" s="10"/>
      <c r="E34" s="10">
        <f>'[4]Attainment of COs &amp; POs'!D34</f>
        <v>21.666666666666668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21"/>
    </row>
    <row r="35" spans="1:23" ht="24.75" customHeight="1">
      <c r="A35" s="4">
        <v>25</v>
      </c>
      <c r="B35" s="14" t="s">
        <v>75</v>
      </c>
      <c r="C35" s="10">
        <f>'[3]Sheet1'!L26</f>
        <v>40</v>
      </c>
      <c r="D35" s="10"/>
      <c r="E35" s="10">
        <f>'[4]Attainment of COs &amp; POs'!D35</f>
        <v>26.666666666666668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</row>
    <row r="36" spans="1:23" ht="24.75" customHeight="1">
      <c r="A36" s="4">
        <v>26</v>
      </c>
      <c r="B36" s="14" t="s">
        <v>76</v>
      </c>
      <c r="C36" s="10">
        <f>'[3]Sheet1'!L27</f>
        <v>46.25</v>
      </c>
      <c r="D36" s="10"/>
      <c r="E36" s="10">
        <f>'[4]Attainment of COs &amp; POs'!D36</f>
        <v>36.666666666666664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24.75" customHeight="1">
      <c r="A37" s="4">
        <v>27</v>
      </c>
      <c r="B37" s="14" t="s">
        <v>77</v>
      </c>
      <c r="C37" s="10">
        <f>'[3]Sheet1'!L28</f>
        <v>43.75</v>
      </c>
      <c r="D37" s="10"/>
      <c r="E37" s="10">
        <f>'[4]Attainment of COs &amp; POs'!D37</f>
        <v>38.333333333333336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4.75" customHeight="1">
      <c r="A38" s="4">
        <v>28</v>
      </c>
      <c r="B38" s="14" t="s">
        <v>78</v>
      </c>
      <c r="C38" s="10">
        <f>'[3]Sheet1'!L29</f>
        <v>41.25</v>
      </c>
      <c r="D38" s="10"/>
      <c r="E38" s="10">
        <f>'[4]Attainment of COs &amp; POs'!D38</f>
        <v>34.166666666666664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</row>
    <row r="39" spans="1:23" ht="24.75" customHeight="1">
      <c r="A39" s="4">
        <v>29</v>
      </c>
      <c r="B39" s="14" t="s">
        <v>79</v>
      </c>
      <c r="C39" s="10">
        <f>'[3]Sheet1'!L30</f>
        <v>43.75</v>
      </c>
      <c r="D39" s="10"/>
      <c r="E39" s="10">
        <f>'[4]Attainment of COs &amp; POs'!D39</f>
        <v>38.333333333333336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</row>
    <row r="40" spans="1:23" ht="24.75" customHeight="1">
      <c r="A40" s="4">
        <v>30</v>
      </c>
      <c r="B40" s="14" t="s">
        <v>80</v>
      </c>
      <c r="C40" s="10">
        <f>'[3]Sheet1'!L31</f>
        <v>42.5</v>
      </c>
      <c r="D40" s="10"/>
      <c r="E40" s="10">
        <f>'[4]Attainment of COs &amp; POs'!D40</f>
        <v>28.333333333333332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</row>
    <row r="41" spans="1:23" ht="24.75" customHeight="1">
      <c r="A41" s="4">
        <v>31</v>
      </c>
      <c r="B41" s="14" t="s">
        <v>81</v>
      </c>
      <c r="C41" s="10">
        <f>'[3]Sheet1'!L32</f>
        <v>40</v>
      </c>
      <c r="D41" s="10"/>
      <c r="E41" s="10">
        <f>'[4]Attainment of COs &amp; POs'!D41</f>
        <v>41.66666666666667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</row>
    <row r="42" spans="1:23" ht="24.75" customHeight="1">
      <c r="A42" s="4">
        <v>32</v>
      </c>
      <c r="B42" s="14" t="s">
        <v>82</v>
      </c>
      <c r="C42" s="10">
        <f>'[3]Sheet1'!L33</f>
        <v>40</v>
      </c>
      <c r="D42" s="10"/>
      <c r="E42" s="10">
        <f>'[4]Attainment of COs &amp; POs'!D42</f>
        <v>31.666666666666664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</row>
    <row r="43" spans="1:23" ht="24.75" customHeight="1">
      <c r="A43" s="4">
        <v>33</v>
      </c>
      <c r="B43" s="14" t="s">
        <v>83</v>
      </c>
      <c r="C43" s="10">
        <f>'[3]Sheet1'!L34</f>
        <v>45</v>
      </c>
      <c r="D43" s="10"/>
      <c r="E43" s="10">
        <f>'[4]Attainment of COs &amp; POs'!D43</f>
        <v>39.166666666666664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</row>
    <row r="44" spans="1:23" ht="24.75" customHeight="1">
      <c r="A44" s="4">
        <v>34</v>
      </c>
      <c r="B44" s="14" t="s">
        <v>84</v>
      </c>
      <c r="C44" s="10">
        <f>'[3]Sheet1'!L35</f>
        <v>41.25</v>
      </c>
      <c r="D44" s="10"/>
      <c r="E44" s="10">
        <f>'[4]Attainment of COs &amp; POs'!D44</f>
        <v>30.833333333333336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</row>
    <row r="45" spans="1:23" ht="24.75" customHeight="1">
      <c r="A45" s="4">
        <v>35</v>
      </c>
      <c r="B45" s="14" t="s">
        <v>85</v>
      </c>
      <c r="C45" s="10">
        <f>'[3]Sheet1'!L36</f>
        <v>45</v>
      </c>
      <c r="D45" s="10"/>
      <c r="E45" s="10">
        <f>'[4]Attainment of COs &amp; POs'!D45</f>
        <v>45.83333333333333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</row>
    <row r="46" spans="1:23" ht="24.75" customHeight="1">
      <c r="A46" s="4">
        <v>36</v>
      </c>
      <c r="B46" s="14" t="s">
        <v>86</v>
      </c>
      <c r="C46" s="10">
        <f>'[3]Sheet1'!L37</f>
        <v>43.75</v>
      </c>
      <c r="D46" s="10"/>
      <c r="E46" s="10">
        <f>'[4]Attainment of COs &amp; POs'!D46</f>
        <v>33.33333333333333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</row>
    <row r="47" spans="1:23" ht="24.75" customHeight="1">
      <c r="A47" s="4">
        <v>37</v>
      </c>
      <c r="B47" s="14" t="s">
        <v>87</v>
      </c>
      <c r="C47" s="10">
        <f>'[3]Sheet1'!L38</f>
        <v>45</v>
      </c>
      <c r="D47" s="10"/>
      <c r="E47" s="10">
        <f>'[4]Attainment of COs &amp; POs'!D47</f>
        <v>37.5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</row>
    <row r="48" spans="1:23" ht="24.75" customHeight="1">
      <c r="A48" s="4">
        <v>38</v>
      </c>
      <c r="B48" s="14" t="s">
        <v>88</v>
      </c>
      <c r="C48" s="10">
        <f>'[3]Sheet1'!L39</f>
        <v>48.75</v>
      </c>
      <c r="D48" s="10"/>
      <c r="E48" s="10">
        <f>'[4]Attainment of COs &amp; POs'!D48</f>
        <v>41.66666666666667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</row>
    <row r="49" spans="1:23" ht="24.75" customHeight="1">
      <c r="A49" s="4">
        <v>39</v>
      </c>
      <c r="B49" s="14" t="s">
        <v>89</v>
      </c>
      <c r="C49" s="10">
        <f>'[3]Sheet1'!L40</f>
        <v>45</v>
      </c>
      <c r="D49" s="10"/>
      <c r="E49" s="10">
        <f>'[4]Attainment of COs &amp; POs'!D49</f>
        <v>35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</row>
    <row r="50" spans="1:23" ht="24.75" customHeight="1">
      <c r="A50" s="4">
        <v>40</v>
      </c>
      <c r="B50" s="14" t="s">
        <v>90</v>
      </c>
      <c r="C50" s="10">
        <f>'[3]Sheet1'!L41</f>
        <v>45</v>
      </c>
      <c r="D50" s="10"/>
      <c r="E50" s="10">
        <f>'[4]Attainment of COs &amp; POs'!D50</f>
        <v>37.5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24.75" customHeight="1">
      <c r="A51" s="4">
        <v>41</v>
      </c>
      <c r="B51" s="14" t="s">
        <v>91</v>
      </c>
      <c r="C51" s="10">
        <f>'[3]Sheet1'!L42</f>
        <v>43.75</v>
      </c>
      <c r="D51" s="10"/>
      <c r="E51" s="10">
        <f>'[4]Attainment of COs &amp; POs'!D51</f>
        <v>31.666666666666664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24.75" customHeight="1">
      <c r="A52" s="4">
        <v>42</v>
      </c>
      <c r="B52" s="14" t="s">
        <v>92</v>
      </c>
      <c r="C52" s="10">
        <f>'[3]Sheet1'!L43</f>
        <v>41.25</v>
      </c>
      <c r="D52" s="15"/>
      <c r="E52" s="10">
        <f>'[4]Attainment of COs &amp; POs'!D52</f>
        <v>31.666666666666664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</row>
    <row r="53" spans="1:23" ht="24.75" customHeight="1">
      <c r="A53" s="4">
        <v>43</v>
      </c>
      <c r="B53" s="14" t="s">
        <v>93</v>
      </c>
      <c r="C53" s="10">
        <f>'[3]Sheet1'!L44</f>
        <v>38.75</v>
      </c>
      <c r="D53" s="15"/>
      <c r="E53" s="10">
        <f>'[4]Attainment of COs &amp; POs'!D53</f>
        <v>9.166666666666666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</row>
    <row r="54" spans="1:23" ht="24.75" customHeight="1">
      <c r="A54" s="4">
        <v>44</v>
      </c>
      <c r="B54" s="14" t="s">
        <v>94</v>
      </c>
      <c r="C54" s="10">
        <f>'[3]Sheet1'!L45</f>
        <v>43.75</v>
      </c>
      <c r="D54" s="10"/>
      <c r="E54" s="10">
        <f>'[4]Attainment of COs &amp; POs'!D54</f>
        <v>40.833333333333336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</row>
    <row r="55" spans="1:23" ht="24.75" customHeight="1">
      <c r="A55" s="4">
        <v>45</v>
      </c>
      <c r="B55" s="14" t="s">
        <v>95</v>
      </c>
      <c r="C55" s="10">
        <f>'[3]Sheet1'!L46</f>
        <v>41.25</v>
      </c>
      <c r="D55" s="10"/>
      <c r="E55" s="10">
        <f>'[4]Attainment of COs &amp; POs'!D55</f>
        <v>35.833333333333336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</row>
    <row r="56" spans="1:23" ht="24.75" customHeight="1">
      <c r="A56" s="4">
        <v>46</v>
      </c>
      <c r="B56" s="14" t="s">
        <v>96</v>
      </c>
      <c r="C56" s="10">
        <f>'[3]Sheet1'!L47</f>
        <v>46.25</v>
      </c>
      <c r="D56" s="10"/>
      <c r="E56" s="10">
        <f>'[4]Attainment of COs &amp; POs'!D56</f>
        <v>45.83333333333333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</row>
    <row r="57" spans="1:23" ht="24.75" customHeight="1">
      <c r="A57" s="4">
        <v>47</v>
      </c>
      <c r="B57" s="14" t="s">
        <v>97</v>
      </c>
      <c r="C57" s="10">
        <f>'[3]Sheet1'!L48</f>
        <v>42.5</v>
      </c>
      <c r="D57" s="10"/>
      <c r="E57" s="10">
        <f>'[4]Attainment of COs &amp; POs'!D57</f>
        <v>27.500000000000004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</row>
    <row r="58" spans="1:23" ht="24.75" customHeight="1">
      <c r="A58" s="4">
        <v>48</v>
      </c>
      <c r="B58" s="14" t="s">
        <v>98</v>
      </c>
      <c r="C58" s="10">
        <f>'[3]Sheet1'!L49</f>
        <v>43.75</v>
      </c>
      <c r="D58" s="10"/>
      <c r="E58" s="10">
        <f>'[4]Attainment of COs &amp; POs'!D58</f>
        <v>30.833333333333336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</row>
    <row r="59" spans="1:23" ht="24.75" customHeight="1">
      <c r="A59" s="4">
        <v>49</v>
      </c>
      <c r="B59" s="14" t="s">
        <v>99</v>
      </c>
      <c r="C59" s="10">
        <f>'[3]Sheet1'!L50</f>
        <v>43.75</v>
      </c>
      <c r="D59" s="10"/>
      <c r="E59" s="10">
        <f>'[4]Attainment of COs &amp; POs'!D59</f>
        <v>36.666666666666664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</row>
    <row r="60" spans="1:23" ht="24.75" customHeight="1">
      <c r="A60" s="4">
        <v>50</v>
      </c>
      <c r="B60" s="14" t="s">
        <v>100</v>
      </c>
      <c r="C60" s="10">
        <f>'[3]Sheet1'!L51</f>
        <v>43.75</v>
      </c>
      <c r="D60" s="10"/>
      <c r="E60" s="10">
        <f>'[4]Attainment of COs &amp; POs'!D60</f>
        <v>40.833333333333336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</row>
    <row r="61" spans="1:23" ht="24.75" customHeight="1">
      <c r="A61" s="4">
        <v>51</v>
      </c>
      <c r="B61" s="14" t="s">
        <v>101</v>
      </c>
      <c r="C61" s="10">
        <f>'[3]Sheet1'!L52</f>
        <v>40</v>
      </c>
      <c r="D61" s="10"/>
      <c r="E61" s="10">
        <f>'[4]Attainment of COs &amp; POs'!D61</f>
        <v>25.833333333333336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</row>
    <row r="62" spans="1:23" ht="24.75" customHeight="1">
      <c r="A62" s="4">
        <v>52</v>
      </c>
      <c r="B62" s="14" t="s">
        <v>102</v>
      </c>
      <c r="C62" s="10">
        <f>'[3]Sheet1'!L53</f>
        <v>36.25</v>
      </c>
      <c r="D62" s="10"/>
      <c r="E62" s="10">
        <f>'[4]Attainment of COs &amp; POs'!D62</f>
        <v>23.333333333333332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</row>
    <row r="63" spans="1:23" ht="24.75" customHeight="1">
      <c r="A63" s="4">
        <v>53</v>
      </c>
      <c r="B63" s="14" t="s">
        <v>103</v>
      </c>
      <c r="C63" s="10">
        <f>'[3]Sheet1'!L54</f>
        <v>36.25</v>
      </c>
      <c r="D63" s="10"/>
      <c r="E63" s="10">
        <f>'[4]Attainment of COs &amp; POs'!D63</f>
        <v>19.166666666666668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24.75" customHeight="1">
      <c r="A64" s="4">
        <v>54</v>
      </c>
      <c r="B64" s="14" t="s">
        <v>104</v>
      </c>
      <c r="C64" s="10">
        <f>'[3]Sheet1'!L55</f>
        <v>41.25</v>
      </c>
      <c r="D64" s="10"/>
      <c r="E64" s="10">
        <f>'[4]Attainment of COs &amp; POs'!D64</f>
        <v>29.166666666666668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24.75" customHeight="1">
      <c r="A65" s="4">
        <v>55</v>
      </c>
      <c r="B65" s="14" t="s">
        <v>105</v>
      </c>
      <c r="C65" s="10">
        <f>'[3]Sheet1'!L56</f>
        <v>41.25</v>
      </c>
      <c r="D65" s="10"/>
      <c r="E65" s="10">
        <f>'[4]Attainment of COs &amp; POs'!D65</f>
        <v>23.333333333333332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24.75" customHeight="1">
      <c r="A66" s="4">
        <v>56</v>
      </c>
      <c r="B66" s="14" t="s">
        <v>106</v>
      </c>
      <c r="C66" s="10">
        <f>'[3]Sheet1'!L57</f>
        <v>42.5</v>
      </c>
      <c r="D66" s="10"/>
      <c r="E66" s="10">
        <f>'[4]Attainment of COs &amp; POs'!D66</f>
        <v>15.833333333333332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24.75" customHeight="1">
      <c r="A67" s="4">
        <v>57</v>
      </c>
      <c r="B67" s="14" t="s">
        <v>107</v>
      </c>
      <c r="C67" s="10">
        <f>'[3]Sheet1'!L58</f>
        <v>43.75</v>
      </c>
      <c r="D67" s="10"/>
      <c r="E67" s="10">
        <f>'[4]Attainment of COs &amp; POs'!D67</f>
        <v>41.66666666666667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24.75" customHeight="1">
      <c r="A68" s="4">
        <v>58</v>
      </c>
      <c r="B68" s="14" t="s">
        <v>108</v>
      </c>
      <c r="C68" s="10">
        <f>'[3]Sheet1'!L59</f>
        <v>42.5</v>
      </c>
      <c r="D68" s="10"/>
      <c r="E68" s="10">
        <f>'[4]Attainment of COs &amp; POs'!D68</f>
        <v>28.333333333333332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24.75" customHeight="1">
      <c r="A69" s="4">
        <v>59</v>
      </c>
      <c r="B69" s="14" t="s">
        <v>109</v>
      </c>
      <c r="C69" s="10">
        <f>'[3]Sheet1'!L60</f>
        <v>35</v>
      </c>
      <c r="D69" s="10"/>
      <c r="E69" s="10">
        <f>'[4]Attainment of COs &amp; POs'!D69</f>
        <v>28.333333333333332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24.75" customHeight="1">
      <c r="A70" s="4">
        <v>60</v>
      </c>
      <c r="B70" s="14" t="s">
        <v>110</v>
      </c>
      <c r="C70" s="10">
        <f>'[3]Sheet1'!L61</f>
        <v>42.5</v>
      </c>
      <c r="D70" s="10"/>
      <c r="E70" s="10">
        <f>'[4]Attainment of COs &amp; POs'!D70</f>
        <v>27.500000000000004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24.75" customHeight="1">
      <c r="A71" s="4">
        <v>61</v>
      </c>
      <c r="B71" s="14" t="s">
        <v>111</v>
      </c>
      <c r="C71" s="10">
        <f>'[3]Sheet1'!L62</f>
        <v>43.75</v>
      </c>
      <c r="D71" s="10"/>
      <c r="E71" s="10">
        <f>'[4]Attainment of COs &amp; POs'!D71</f>
        <v>32.5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24.75" customHeight="1">
      <c r="A72" s="4">
        <v>62</v>
      </c>
      <c r="B72" s="14" t="s">
        <v>112</v>
      </c>
      <c r="C72" s="10">
        <f>'[3]Sheet1'!L63</f>
        <v>40</v>
      </c>
      <c r="D72" s="10"/>
      <c r="E72" s="10">
        <f>'[4]Attainment of COs &amp; POs'!D72</f>
        <v>38.333333333333336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24.75" customHeight="1">
      <c r="A73" s="4">
        <v>63</v>
      </c>
      <c r="B73" s="14" t="s">
        <v>113</v>
      </c>
      <c r="C73" s="10">
        <f>'[3]Sheet1'!L64</f>
        <v>42.5</v>
      </c>
      <c r="D73" s="10"/>
      <c r="E73" s="10">
        <f>'[4]Attainment of COs &amp; POs'!D73</f>
        <v>42.5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24.75" customHeight="1">
      <c r="A74" s="4">
        <v>64</v>
      </c>
      <c r="B74" s="14" t="s">
        <v>114</v>
      </c>
      <c r="C74" s="10">
        <f>'[3]Sheet1'!L65</f>
        <v>41.25</v>
      </c>
      <c r="D74" s="10"/>
      <c r="E74" s="10">
        <f>'[4]Attainment of COs &amp; POs'!D74</f>
        <v>40.833333333333336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24.75" customHeight="1">
      <c r="A75" s="4">
        <v>65</v>
      </c>
      <c r="B75" s="14" t="s">
        <v>115</v>
      </c>
      <c r="C75" s="10">
        <f>'[3]Sheet1'!L66</f>
        <v>36.25</v>
      </c>
      <c r="D75" s="10"/>
      <c r="E75" s="10">
        <f>'[4]Attainment of COs &amp; POs'!D75</f>
        <v>24.166666666666668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24.75" customHeight="1">
      <c r="A76" s="4">
        <v>66</v>
      </c>
      <c r="B76" s="14" t="s">
        <v>116</v>
      </c>
      <c r="C76" s="10">
        <f>'[5]Sheet1'!O67</f>
        <v>32.5</v>
      </c>
      <c r="D76" s="10"/>
      <c r="E76" s="10">
        <f>'[4]Attainment of COs &amp; POs'!D76</f>
        <v>14.166666666666666</v>
      </c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24.75" customHeight="1">
      <c r="A77" s="4">
        <v>67</v>
      </c>
      <c r="B77" s="14" t="s">
        <v>117</v>
      </c>
      <c r="C77" s="10">
        <f>'[5]Sheet1'!O68</f>
        <v>30</v>
      </c>
      <c r="D77" s="10"/>
      <c r="E77" s="10">
        <f>'[4]Attainment of COs &amp; POs'!D77</f>
        <v>22.5</v>
      </c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"/>
      <c r="B78" s="11"/>
      <c r="C78" s="11"/>
      <c r="D78" s="11"/>
      <c r="E78" s="11"/>
      <c r="F78" s="11"/>
      <c r="G78" s="61"/>
      <c r="H78" s="62"/>
      <c r="I78" s="6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2" s="3" customFormat="1" ht="15">
      <c r="A79" s="11"/>
      <c r="B79" s="11"/>
      <c r="C79" s="19"/>
      <c r="D79" s="19"/>
      <c r="E79" s="19"/>
      <c r="F79" s="19"/>
      <c r="G79" s="11"/>
      <c r="H79"/>
      <c r="I7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9" ht="14.25">
      <c r="A80" s="11"/>
      <c r="B80" s="11"/>
      <c r="C80" s="11"/>
      <c r="D80" s="11"/>
      <c r="E80" s="11"/>
      <c r="F80" s="11"/>
      <c r="G80" s="11"/>
      <c r="H80"/>
      <c r="I80"/>
    </row>
    <row r="81" spans="1:22" ht="15">
      <c r="A81" s="11"/>
      <c r="B81" s="11"/>
      <c r="C81" s="18"/>
      <c r="D81" s="18"/>
      <c r="E81" s="18"/>
      <c r="F81" s="18"/>
      <c r="G81" s="11"/>
      <c r="H81"/>
      <c r="I8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9" ht="14.25">
      <c r="A82" s="11"/>
      <c r="B82" s="11"/>
      <c r="C82" s="11"/>
      <c r="D82" s="11"/>
      <c r="E82" s="11"/>
      <c r="F82" s="11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9" ht="14.25">
      <c r="A84" s="11"/>
      <c r="B84" s="11"/>
      <c r="C84" s="11"/>
      <c r="D84" s="11"/>
      <c r="E84" s="11"/>
      <c r="F84" s="11"/>
      <c r="G84" s="11"/>
      <c r="H84"/>
      <c r="I84"/>
    </row>
    <row r="85" spans="1:9" ht="14.25">
      <c r="A85" s="11"/>
      <c r="B85" s="11"/>
      <c r="C85" s="11"/>
      <c r="D85" s="11"/>
      <c r="E85" s="11"/>
      <c r="F85" s="11"/>
      <c r="G85" s="11"/>
      <c r="H85"/>
      <c r="I85"/>
    </row>
    <row r="86" spans="1:22" s="3" customFormat="1" ht="15">
      <c r="A86" s="11"/>
      <c r="B86" s="11"/>
      <c r="C86" s="11"/>
      <c r="D86" s="11"/>
      <c r="E86" s="11"/>
      <c r="F86" s="11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22" ht="15">
      <c r="A88" s="11"/>
      <c r="B88" s="11"/>
      <c r="C88" s="11"/>
      <c r="D88" s="11"/>
      <c r="E88" s="11"/>
      <c r="F88" s="11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22" s="3" customFormat="1" ht="15">
      <c r="A94" s="11"/>
      <c r="B94" s="11"/>
      <c r="C94" s="11"/>
      <c r="D94" s="11"/>
      <c r="E94" s="11"/>
      <c r="F94" s="11"/>
      <c r="G94" s="11"/>
      <c r="H94"/>
      <c r="I9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22" ht="15">
      <c r="A96" s="11"/>
      <c r="B96" s="11"/>
      <c r="C96" s="11"/>
      <c r="D96" s="11"/>
      <c r="E96" s="11"/>
      <c r="F96" s="11"/>
      <c r="G96" s="11"/>
      <c r="H96"/>
      <c r="I96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7:9" ht="14.25">
      <c r="G98" s="11"/>
      <c r="H98"/>
      <c r="I98"/>
    </row>
    <row r="99" spans="8:9" ht="14.25">
      <c r="H99"/>
      <c r="I99"/>
    </row>
  </sheetData>
  <sheetProtection/>
  <mergeCells count="7">
    <mergeCell ref="I21:J21"/>
    <mergeCell ref="A1:E1"/>
    <mergeCell ref="G1:M1"/>
    <mergeCell ref="A2:E2"/>
    <mergeCell ref="A3:E3"/>
    <mergeCell ref="O3:V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2" width="18.00390625" style="0" customWidth="1"/>
    <col min="3" max="3" width="11.140625" style="0" customWidth="1"/>
    <col min="5" max="5" width="15.7109375" style="0" customWidth="1"/>
    <col min="6" max="6" width="14.00390625" style="0" customWidth="1"/>
  </cols>
  <sheetData>
    <row r="1" spans="1:22" ht="14.25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72">
      <c r="A3" s="136" t="s">
        <v>138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J3" s="1"/>
      <c r="K3" s="46" t="s">
        <v>41</v>
      </c>
      <c r="L3" s="46" t="s">
        <v>48</v>
      </c>
      <c r="M3" s="1"/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</row>
    <row r="4" spans="1:22" ht="21">
      <c r="A4" s="136" t="s">
        <v>139</v>
      </c>
      <c r="B4" s="136"/>
      <c r="C4" s="136"/>
      <c r="D4" s="136"/>
      <c r="E4" s="136"/>
      <c r="F4" s="85"/>
      <c r="G4" s="43" t="s">
        <v>37</v>
      </c>
      <c r="H4" s="44"/>
      <c r="I4" s="40"/>
      <c r="J4" s="1"/>
      <c r="K4" s="47" t="s">
        <v>32</v>
      </c>
      <c r="L4" s="47">
        <v>3</v>
      </c>
      <c r="M4" s="1"/>
      <c r="N4" s="66">
        <v>3</v>
      </c>
      <c r="O4" s="132"/>
      <c r="P4" s="132"/>
      <c r="Q4" s="132"/>
      <c r="R4" s="132"/>
      <c r="S4" s="132"/>
      <c r="T4" s="132"/>
      <c r="U4" s="132"/>
      <c r="V4" s="132"/>
    </row>
    <row r="5" spans="1:22" ht="2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v>100</v>
      </c>
      <c r="I5" s="40"/>
      <c r="J5" s="1"/>
      <c r="K5" s="48" t="s">
        <v>33</v>
      </c>
      <c r="L5" s="48">
        <v>2</v>
      </c>
      <c r="M5" s="1"/>
      <c r="N5" s="67">
        <v>2</v>
      </c>
      <c r="O5" s="132"/>
      <c r="P5" s="132"/>
      <c r="Q5" s="132"/>
      <c r="R5" s="132"/>
      <c r="S5" s="132"/>
      <c r="T5" s="132"/>
      <c r="U5" s="132"/>
      <c r="V5" s="132"/>
    </row>
    <row r="6" spans="1:22" ht="21">
      <c r="A6" s="4"/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v>100</v>
      </c>
      <c r="I6" s="40"/>
      <c r="J6" s="1"/>
      <c r="K6" s="49" t="s">
        <v>34</v>
      </c>
      <c r="L6" s="49">
        <v>1</v>
      </c>
      <c r="M6" s="1"/>
      <c r="N6" s="68">
        <v>1</v>
      </c>
      <c r="O6" s="132"/>
      <c r="P6" s="132"/>
      <c r="Q6" s="132"/>
      <c r="R6" s="132"/>
      <c r="S6" s="132"/>
      <c r="T6" s="132"/>
      <c r="U6" s="132"/>
      <c r="V6" s="132"/>
    </row>
    <row r="7" spans="1:22" ht="57.75">
      <c r="A7" s="4"/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100</v>
      </c>
      <c r="I7" s="45">
        <v>0.6</v>
      </c>
      <c r="J7" s="1"/>
      <c r="K7" s="50" t="s">
        <v>35</v>
      </c>
      <c r="L7" s="50">
        <v>0</v>
      </c>
      <c r="M7" s="1"/>
      <c r="N7" s="69"/>
      <c r="O7" s="132"/>
      <c r="P7" s="132"/>
      <c r="Q7" s="132"/>
      <c r="R7" s="132"/>
      <c r="S7" s="132"/>
      <c r="T7" s="132"/>
      <c r="U7" s="132"/>
      <c r="V7" s="132"/>
    </row>
    <row r="8" spans="1:22" ht="14.25">
      <c r="A8" s="4"/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4"/>
      <c r="B9" s="87" t="s">
        <v>5</v>
      </c>
      <c r="C9" s="17" t="s">
        <v>120</v>
      </c>
      <c r="D9" s="17"/>
      <c r="E9" s="17" t="s">
        <v>120</v>
      </c>
      <c r="F9" s="30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15">
      <c r="A11" s="4">
        <v>1</v>
      </c>
      <c r="B11" s="14">
        <v>190705100001</v>
      </c>
      <c r="C11" s="10">
        <f>'[6]Sheet1'!N2</f>
        <v>43.07692307692308</v>
      </c>
      <c r="D11" s="10">
        <f>COUNTIF(C11:C75,"&gt;="&amp;D10)</f>
        <v>65</v>
      </c>
      <c r="E11" s="10">
        <f>'[7]Attainment of COs &amp; POs'!D11</f>
        <v>43.529411764705884</v>
      </c>
      <c r="F11" s="31">
        <f>COUNTIF(E11:E75,"&gt;="&amp;F10)</f>
        <v>65</v>
      </c>
      <c r="G11" s="25" t="s">
        <v>6</v>
      </c>
      <c r="H11" s="43">
        <v>1</v>
      </c>
      <c r="I11" s="43">
        <v>3</v>
      </c>
      <c r="J11" s="43">
        <v>3</v>
      </c>
      <c r="K11" s="43">
        <v>3</v>
      </c>
      <c r="L11" s="43">
        <v>1</v>
      </c>
      <c r="M11" s="43">
        <v>3</v>
      </c>
      <c r="N11" s="43">
        <v>3</v>
      </c>
      <c r="O11" s="43">
        <v>3</v>
      </c>
      <c r="P11" s="43">
        <v>2</v>
      </c>
      <c r="Q11" s="43">
        <v>3</v>
      </c>
      <c r="R11" s="43">
        <v>3</v>
      </c>
      <c r="S11" s="43">
        <v>3</v>
      </c>
      <c r="T11" s="43">
        <v>3</v>
      </c>
      <c r="U11" s="43">
        <v>3</v>
      </c>
      <c r="V11" s="43">
        <v>3</v>
      </c>
    </row>
    <row r="12" spans="1:22" ht="15">
      <c r="A12" s="4">
        <v>2</v>
      </c>
      <c r="B12" s="14">
        <v>190705100002</v>
      </c>
      <c r="C12" s="10">
        <f>'[6]Sheet1'!N3</f>
        <v>43.84615384615385</v>
      </c>
      <c r="D12" s="64">
        <f>(65/65)*100</f>
        <v>100</v>
      </c>
      <c r="E12" s="10">
        <f>'[7]Attainment of COs &amp; POs'!D12</f>
        <v>44.70588235294118</v>
      </c>
      <c r="F12" s="65">
        <f>(65/65)*100</f>
        <v>100</v>
      </c>
      <c r="G12" s="25" t="s">
        <v>7</v>
      </c>
      <c r="H12" s="108">
        <v>1</v>
      </c>
      <c r="I12" s="108">
        <v>3</v>
      </c>
      <c r="J12" s="43">
        <v>3</v>
      </c>
      <c r="K12" s="43">
        <v>3</v>
      </c>
      <c r="L12" s="43">
        <v>1</v>
      </c>
      <c r="M12" s="43">
        <v>2</v>
      </c>
      <c r="N12" s="43">
        <v>3</v>
      </c>
      <c r="O12" s="43">
        <v>3</v>
      </c>
      <c r="P12" s="43">
        <v>2</v>
      </c>
      <c r="Q12" s="43">
        <v>3</v>
      </c>
      <c r="R12" s="43">
        <v>1</v>
      </c>
      <c r="S12" s="43">
        <v>3</v>
      </c>
      <c r="T12" s="43">
        <v>3</v>
      </c>
      <c r="U12" s="43">
        <v>2</v>
      </c>
      <c r="V12" s="43">
        <v>2</v>
      </c>
    </row>
    <row r="13" spans="1:22" ht="15">
      <c r="A13" s="4">
        <v>3</v>
      </c>
      <c r="B13" s="14">
        <v>190705100003</v>
      </c>
      <c r="C13" s="10">
        <f>'[6]Sheet1'!N4</f>
        <v>43.84615384615385</v>
      </c>
      <c r="D13" s="10"/>
      <c r="E13" s="10">
        <f>'[7]Attainment of COs &amp; POs'!D13</f>
        <v>41.76470588235294</v>
      </c>
      <c r="F13" s="32"/>
      <c r="G13" s="25" t="s">
        <v>9</v>
      </c>
      <c r="H13" s="108">
        <v>1</v>
      </c>
      <c r="I13" s="108">
        <v>1</v>
      </c>
      <c r="J13" s="43">
        <v>2</v>
      </c>
      <c r="K13" s="43">
        <v>3</v>
      </c>
      <c r="L13" s="43">
        <v>1</v>
      </c>
      <c r="M13" s="43">
        <v>1</v>
      </c>
      <c r="N13" s="43">
        <v>2</v>
      </c>
      <c r="O13" s="43">
        <v>3</v>
      </c>
      <c r="P13" s="43">
        <v>2</v>
      </c>
      <c r="Q13" s="43">
        <v>3</v>
      </c>
      <c r="R13" s="43">
        <v>1</v>
      </c>
      <c r="S13" s="43">
        <v>2</v>
      </c>
      <c r="T13" s="43">
        <v>2</v>
      </c>
      <c r="U13" s="43">
        <v>1</v>
      </c>
      <c r="V13" s="43">
        <v>2</v>
      </c>
    </row>
    <row r="14" spans="1:22" ht="15">
      <c r="A14" s="4">
        <v>4</v>
      </c>
      <c r="B14" s="14">
        <v>190705100004</v>
      </c>
      <c r="C14" s="10">
        <f>'[6]Sheet1'!N5</f>
        <v>46.15384615384615</v>
      </c>
      <c r="D14" s="10"/>
      <c r="E14" s="10">
        <f>'[7]Attainment of COs &amp; POs'!D14</f>
        <v>48.23529411764706</v>
      </c>
      <c r="F14" s="32"/>
      <c r="G14" s="25" t="s">
        <v>50</v>
      </c>
      <c r="H14" s="108">
        <v>1</v>
      </c>
      <c r="I14" s="108">
        <v>3</v>
      </c>
      <c r="J14" s="43">
        <v>3</v>
      </c>
      <c r="K14" s="43">
        <v>2</v>
      </c>
      <c r="L14" s="43">
        <v>1</v>
      </c>
      <c r="M14" s="43">
        <v>2</v>
      </c>
      <c r="N14" s="43">
        <v>2</v>
      </c>
      <c r="O14" s="43">
        <v>2</v>
      </c>
      <c r="P14" s="43">
        <v>2</v>
      </c>
      <c r="Q14" s="43">
        <v>3</v>
      </c>
      <c r="R14" s="43">
        <v>2</v>
      </c>
      <c r="S14" s="43">
        <v>3</v>
      </c>
      <c r="T14" s="43">
        <v>3</v>
      </c>
      <c r="U14" s="43">
        <v>3</v>
      </c>
      <c r="V14" s="43">
        <v>3</v>
      </c>
    </row>
    <row r="15" spans="1:22" ht="15">
      <c r="A15" s="4">
        <v>5</v>
      </c>
      <c r="B15" s="14">
        <v>190705100005</v>
      </c>
      <c r="C15" s="10">
        <f>'[6]Sheet1'!N6</f>
        <v>44.61538461538462</v>
      </c>
      <c r="D15" s="10"/>
      <c r="E15" s="10">
        <f>'[7]Attainment of COs &amp; POs'!D15</f>
        <v>45.88235294117647</v>
      </c>
      <c r="F15" s="32"/>
      <c r="G15" s="25" t="s">
        <v>51</v>
      </c>
      <c r="H15" s="108"/>
      <c r="I15" s="108">
        <v>1</v>
      </c>
      <c r="J15" s="43">
        <v>1</v>
      </c>
      <c r="K15" s="43">
        <v>2</v>
      </c>
      <c r="L15" s="43"/>
      <c r="M15" s="43">
        <v>1</v>
      </c>
      <c r="N15" s="43">
        <v>2</v>
      </c>
      <c r="O15" s="43">
        <v>2</v>
      </c>
      <c r="P15" s="43">
        <v>1</v>
      </c>
      <c r="Q15" s="43">
        <v>2</v>
      </c>
      <c r="R15" s="43"/>
      <c r="S15" s="43">
        <v>1</v>
      </c>
      <c r="T15" s="43"/>
      <c r="U15" s="43"/>
      <c r="V15" s="43"/>
    </row>
    <row r="16" spans="1:22" ht="15">
      <c r="A16" s="4">
        <v>6</v>
      </c>
      <c r="B16" s="14">
        <v>190705100006</v>
      </c>
      <c r="C16" s="10">
        <f>'[6]Sheet1'!N7</f>
        <v>43.84615384615385</v>
      </c>
      <c r="D16" s="10"/>
      <c r="E16" s="10">
        <f>'[7]Attainment of COs &amp; POs'!D16</f>
        <v>47.647058823529406</v>
      </c>
      <c r="F16" s="32"/>
      <c r="G16" s="26" t="s">
        <v>43</v>
      </c>
      <c r="H16" s="20">
        <f>AVERAGE(H11:H15)</f>
        <v>1</v>
      </c>
      <c r="I16" s="20">
        <f aca="true" t="shared" si="0" ref="I16:V16">AVERAGE(I11:I15)</f>
        <v>2.2</v>
      </c>
      <c r="J16" s="20">
        <f t="shared" si="0"/>
        <v>2.4</v>
      </c>
      <c r="K16" s="20">
        <f t="shared" si="0"/>
        <v>2.6</v>
      </c>
      <c r="L16" s="20">
        <f t="shared" si="0"/>
        <v>1</v>
      </c>
      <c r="M16" s="20">
        <f t="shared" si="0"/>
        <v>1.8</v>
      </c>
      <c r="N16" s="20">
        <f t="shared" si="0"/>
        <v>2.4</v>
      </c>
      <c r="O16" s="20">
        <f t="shared" si="0"/>
        <v>2.6</v>
      </c>
      <c r="P16" s="20">
        <f t="shared" si="0"/>
        <v>1.8</v>
      </c>
      <c r="Q16" s="20">
        <f t="shared" si="0"/>
        <v>2.8</v>
      </c>
      <c r="R16" s="20">
        <f t="shared" si="0"/>
        <v>1.75</v>
      </c>
      <c r="S16" s="20">
        <f t="shared" si="0"/>
        <v>2.4</v>
      </c>
      <c r="T16" s="20">
        <f t="shared" si="0"/>
        <v>2.75</v>
      </c>
      <c r="U16" s="20">
        <f t="shared" si="0"/>
        <v>2.25</v>
      </c>
      <c r="V16" s="20">
        <f t="shared" si="0"/>
        <v>2.5</v>
      </c>
    </row>
    <row r="17" spans="1:22" ht="15">
      <c r="A17" s="4">
        <v>7</v>
      </c>
      <c r="B17" s="14">
        <v>190705100007</v>
      </c>
      <c r="C17" s="10">
        <f>'[6]Sheet1'!N8</f>
        <v>44.61538461538462</v>
      </c>
      <c r="D17" s="10"/>
      <c r="E17" s="10">
        <f>'[7]Attainment of COs &amp; POs'!D17</f>
        <v>41.76470588235294</v>
      </c>
      <c r="F17" s="10"/>
      <c r="G17" s="52" t="s">
        <v>45</v>
      </c>
      <c r="H17" s="70">
        <f>(100*H16)/100</f>
        <v>1</v>
      </c>
      <c r="I17" s="70">
        <f aca="true" t="shared" si="1" ref="I17:V17">(100*I16)/100</f>
        <v>2.2</v>
      </c>
      <c r="J17" s="70">
        <f t="shared" si="1"/>
        <v>2.4</v>
      </c>
      <c r="K17" s="70">
        <f t="shared" si="1"/>
        <v>2.6</v>
      </c>
      <c r="L17" s="70">
        <f t="shared" si="1"/>
        <v>1</v>
      </c>
      <c r="M17" s="70">
        <f t="shared" si="1"/>
        <v>1.8</v>
      </c>
      <c r="N17" s="70">
        <f t="shared" si="1"/>
        <v>2.4</v>
      </c>
      <c r="O17" s="70">
        <f t="shared" si="1"/>
        <v>2.6</v>
      </c>
      <c r="P17" s="70">
        <f t="shared" si="1"/>
        <v>1.8</v>
      </c>
      <c r="Q17" s="70">
        <f t="shared" si="1"/>
        <v>2.8</v>
      </c>
      <c r="R17" s="70">
        <f t="shared" si="1"/>
        <v>1.75</v>
      </c>
      <c r="S17" s="70">
        <f t="shared" si="1"/>
        <v>2.4</v>
      </c>
      <c r="T17" s="70">
        <f t="shared" si="1"/>
        <v>2.75</v>
      </c>
      <c r="U17" s="70">
        <f t="shared" si="1"/>
        <v>2.25</v>
      </c>
      <c r="V17" s="70">
        <f t="shared" si="1"/>
        <v>2.5</v>
      </c>
    </row>
    <row r="18" spans="1:22" ht="14.25">
      <c r="A18" s="4">
        <v>8</v>
      </c>
      <c r="B18" s="14">
        <v>190705100008</v>
      </c>
      <c r="C18" s="10">
        <f>'[6]Sheet1'!N9</f>
        <v>42.30769230769231</v>
      </c>
      <c r="D18" s="10"/>
      <c r="E18" s="10">
        <f>'[7]Attainment of COs &amp; POs'!D18</f>
        <v>41.17647058823529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</row>
    <row r="19" spans="1:22" ht="14.25">
      <c r="A19" s="4">
        <v>9</v>
      </c>
      <c r="B19" s="14">
        <v>190705100009</v>
      </c>
      <c r="C19" s="10">
        <f>'[6]Sheet1'!N10</f>
        <v>45.38461538461539</v>
      </c>
      <c r="D19" s="10"/>
      <c r="E19" s="10">
        <f>'[7]Attainment of COs &amp; POs'!D19</f>
        <v>47.05882352941176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</row>
    <row r="20" spans="1:22" ht="14.25">
      <c r="A20" s="4">
        <v>10</v>
      </c>
      <c r="B20" s="14">
        <v>190705100010</v>
      </c>
      <c r="C20" s="10">
        <f>'[6]Sheet1'!N11</f>
        <v>43.84615384615385</v>
      </c>
      <c r="D20" s="10"/>
      <c r="E20" s="10">
        <f>'[7]Attainment of COs &amp; POs'!D20</f>
        <v>42.94117647058823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</row>
    <row r="21" spans="1:22" ht="14.25">
      <c r="A21" s="4">
        <v>11</v>
      </c>
      <c r="B21" s="14">
        <v>190705100011</v>
      </c>
      <c r="C21" s="10">
        <f>'[6]Sheet1'!N12</f>
        <v>44.61538461538462</v>
      </c>
      <c r="D21" s="10"/>
      <c r="E21" s="10">
        <f>'[7]Attainment of COs &amp; POs'!D21</f>
        <v>40</v>
      </c>
      <c r="F21" s="33"/>
      <c r="G21" s="4"/>
      <c r="H21" s="79"/>
      <c r="I21" s="134"/>
      <c r="J21" s="134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</row>
    <row r="22" spans="1:22" ht="14.25">
      <c r="A22" s="4">
        <v>12</v>
      </c>
      <c r="B22" s="14">
        <v>190705100012</v>
      </c>
      <c r="C22" s="10">
        <f>'[6]Sheet1'!N13</f>
        <v>43.84615384615385</v>
      </c>
      <c r="D22" s="10"/>
      <c r="E22" s="10">
        <f>'[7]Attainment of COs &amp; POs'!D22</f>
        <v>46.470588235294116</v>
      </c>
      <c r="F22" s="33"/>
      <c r="G22" s="4"/>
      <c r="H22" s="58"/>
      <c r="I22" s="71"/>
      <c r="J22" s="71"/>
      <c r="K22" s="1"/>
      <c r="L22" s="1"/>
      <c r="M22" s="38"/>
      <c r="N22" s="38"/>
      <c r="O22" s="38"/>
      <c r="P22" s="38"/>
      <c r="Q22" s="38"/>
      <c r="R22" s="1"/>
      <c r="S22" s="1"/>
      <c r="T22" s="1"/>
      <c r="U22" s="1"/>
      <c r="V22" s="1"/>
    </row>
    <row r="23" spans="1:22" ht="14.25">
      <c r="A23" s="4">
        <v>13</v>
      </c>
      <c r="B23" s="14">
        <v>190705100013</v>
      </c>
      <c r="C23" s="10">
        <f>'[6]Sheet1'!N14</f>
        <v>43.07692307692308</v>
      </c>
      <c r="D23" s="10"/>
      <c r="E23" s="10">
        <f>'[7]Attainment of COs &amp; POs'!D23</f>
        <v>44.11764705882353</v>
      </c>
      <c r="F23" s="33"/>
      <c r="G23" s="4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</row>
    <row r="24" spans="1:22" ht="14.25">
      <c r="A24" s="4">
        <v>14</v>
      </c>
      <c r="B24" s="14">
        <v>190705100014</v>
      </c>
      <c r="C24" s="10">
        <f>'[6]Sheet1'!N15</f>
        <v>43.84615384615385</v>
      </c>
      <c r="D24" s="10"/>
      <c r="E24" s="10">
        <f>'[7]Attainment of COs &amp; POs'!D24</f>
        <v>43.529411764705884</v>
      </c>
      <c r="F24" s="33"/>
      <c r="G24" s="4"/>
      <c r="H24" s="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">
      <c r="A25" s="4">
        <v>15</v>
      </c>
      <c r="B25" s="14">
        <v>190705100015</v>
      </c>
      <c r="C25" s="10">
        <f>'[6]Sheet1'!N16</f>
        <v>43.07692307692308</v>
      </c>
      <c r="D25" s="15"/>
      <c r="E25" s="10">
        <f>'[7]Attainment of COs &amp; POs'!D25</f>
        <v>44.11764705882353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5">
      <c r="A26" s="4">
        <v>16</v>
      </c>
      <c r="B26" s="14">
        <v>190705100016</v>
      </c>
      <c r="C26" s="10">
        <f>'[6]Sheet1'!N17</f>
        <v>43.07692307692308</v>
      </c>
      <c r="D26" s="10"/>
      <c r="E26" s="10">
        <f>'[7]Attainment of COs &amp; POs'!D26</f>
        <v>47.647058823529406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5">
      <c r="A27" s="4">
        <v>17</v>
      </c>
      <c r="B27" s="14">
        <v>190705100017</v>
      </c>
      <c r="C27" s="10">
        <f>'[6]Sheet1'!N18</f>
        <v>43.07692307692308</v>
      </c>
      <c r="D27" s="10"/>
      <c r="E27" s="10">
        <f>'[7]Attainment of COs &amp; POs'!D27</f>
        <v>46.470588235294116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5">
      <c r="A28" s="4">
        <v>18</v>
      </c>
      <c r="B28" s="14">
        <v>190705100018</v>
      </c>
      <c r="C28" s="10">
        <f>'[6]Sheet1'!N19</f>
        <v>43.84615384615385</v>
      </c>
      <c r="D28" s="10"/>
      <c r="E28" s="10">
        <f>'[7]Attainment of COs &amp; POs'!D28</f>
        <v>45.294117647058826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5">
      <c r="A29" s="4">
        <v>19</v>
      </c>
      <c r="B29" s="14">
        <v>190705100019</v>
      </c>
      <c r="C29" s="10">
        <f>'[6]Sheet1'!N20</f>
        <v>44.61538461538462</v>
      </c>
      <c r="D29" s="10"/>
      <c r="E29" s="10">
        <f>'[7]Attainment of COs &amp; POs'!D29</f>
        <v>41.76470588235294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5">
      <c r="A30" s="4">
        <v>20</v>
      </c>
      <c r="B30" s="14">
        <v>190705100020</v>
      </c>
      <c r="C30" s="10">
        <f>'[6]Sheet1'!N21</f>
        <v>43.84615384615385</v>
      </c>
      <c r="D30" s="10"/>
      <c r="E30" s="10">
        <f>'[7]Attainment of COs &amp; POs'!D30</f>
        <v>44.11764705882353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5">
      <c r="A31" s="4">
        <v>21</v>
      </c>
      <c r="B31" s="14">
        <v>190705100021</v>
      </c>
      <c r="C31" s="10">
        <f>'[6]Sheet1'!N22</f>
        <v>44.61538461538462</v>
      </c>
      <c r="D31" s="10"/>
      <c r="E31" s="10">
        <f>'[7]Attainment of COs &amp; POs'!D31</f>
        <v>44.11764705882353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5">
      <c r="A32" s="4">
        <v>22</v>
      </c>
      <c r="B32" s="14">
        <v>190705100022</v>
      </c>
      <c r="C32" s="10">
        <f>'[6]Sheet1'!N23</f>
        <v>43.84615384615385</v>
      </c>
      <c r="D32" s="10"/>
      <c r="E32" s="10">
        <f>'[7]Attainment of COs &amp; POs'!D32</f>
        <v>45.294117647058826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5">
      <c r="A33" s="4">
        <v>23</v>
      </c>
      <c r="B33" s="14">
        <v>190705100023</v>
      </c>
      <c r="C33" s="10">
        <f>'[6]Sheet1'!N24</f>
        <v>43.84615384615385</v>
      </c>
      <c r="D33" s="10"/>
      <c r="E33" s="10">
        <f>'[7]Attainment of COs &amp; POs'!D33</f>
        <v>44.11764705882353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">
      <c r="A34" s="4">
        <v>24</v>
      </c>
      <c r="B34" s="14">
        <v>190705100024</v>
      </c>
      <c r="C34" s="10">
        <f>'[6]Sheet1'!N25</f>
        <v>43.84615384615385</v>
      </c>
      <c r="D34" s="10"/>
      <c r="E34" s="10">
        <f>'[7]Attainment of COs &amp; POs'!D34</f>
        <v>43.529411764705884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4.25">
      <c r="A35" s="4">
        <v>25</v>
      </c>
      <c r="B35" s="14">
        <v>190705100025</v>
      </c>
      <c r="C35" s="10">
        <f>'[6]Sheet1'!N26</f>
        <v>44.61538461538462</v>
      </c>
      <c r="D35" s="10"/>
      <c r="E35" s="10">
        <f>'[7]Attainment of COs &amp; POs'!D35</f>
        <v>45.88235294117647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4.25">
      <c r="A36" s="4">
        <v>26</v>
      </c>
      <c r="B36" s="14">
        <v>190705100026</v>
      </c>
      <c r="C36" s="10">
        <f>'[6]Sheet1'!N27</f>
        <v>47.69230769230769</v>
      </c>
      <c r="D36" s="10"/>
      <c r="E36" s="10">
        <f>'[7]Attainment of COs &amp; POs'!D36</f>
        <v>45.294117647058826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4.25">
      <c r="A37" s="4">
        <v>27</v>
      </c>
      <c r="B37" s="14">
        <v>190705100027</v>
      </c>
      <c r="C37" s="10">
        <f>'[6]Sheet1'!N28</f>
        <v>44.61538461538462</v>
      </c>
      <c r="D37" s="10"/>
      <c r="E37" s="10">
        <f>'[7]Attainment of COs &amp; POs'!D37</f>
        <v>42.35294117647059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5">
      <c r="A38" s="4">
        <v>28</v>
      </c>
      <c r="B38" s="14">
        <v>190705100028</v>
      </c>
      <c r="C38" s="10">
        <f>'[6]Sheet1'!N29</f>
        <v>44.61538461538462</v>
      </c>
      <c r="D38" s="10"/>
      <c r="E38" s="10">
        <f>'[7]Attainment of COs &amp; POs'!D38</f>
        <v>44.70588235294118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5">
      <c r="A39" s="4">
        <v>29</v>
      </c>
      <c r="B39" s="14">
        <v>190705100029</v>
      </c>
      <c r="C39" s="10">
        <f>'[6]Sheet1'!N30</f>
        <v>43.07692307692308</v>
      </c>
      <c r="D39" s="10"/>
      <c r="E39" s="10">
        <f>'[7]Attainment of COs &amp; POs'!D39</f>
        <v>44.70588235294118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5">
      <c r="A40" s="4">
        <v>30</v>
      </c>
      <c r="B40" s="14">
        <v>190705100030</v>
      </c>
      <c r="C40" s="10">
        <f>'[6]Sheet1'!N31</f>
        <v>43.84615384615385</v>
      </c>
      <c r="D40" s="10"/>
      <c r="E40" s="10">
        <f>'[7]Attainment of COs &amp; POs'!D40</f>
        <v>44.11764705882353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5">
      <c r="A41" s="4">
        <v>31</v>
      </c>
      <c r="B41" s="14">
        <v>190705100031</v>
      </c>
      <c r="C41" s="10">
        <f>'[6]Sheet1'!N32</f>
        <v>43.84615384615385</v>
      </c>
      <c r="D41" s="10"/>
      <c r="E41" s="10">
        <f>'[7]Attainment of COs &amp; POs'!D41</f>
        <v>46.470588235294116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5">
      <c r="A42" s="4">
        <v>32</v>
      </c>
      <c r="B42" s="14">
        <v>190705100032</v>
      </c>
      <c r="C42" s="10">
        <f>'[6]Sheet1'!N33</f>
        <v>43.07692307692308</v>
      </c>
      <c r="D42" s="10"/>
      <c r="E42" s="10">
        <f>'[7]Attainment of COs &amp; POs'!D42</f>
        <v>44.70588235294118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5">
      <c r="A43" s="4">
        <v>33</v>
      </c>
      <c r="B43" s="14">
        <v>190705100034</v>
      </c>
      <c r="C43" s="10">
        <f>'[6]Sheet1'!N34</f>
        <v>46.92307692307692</v>
      </c>
      <c r="D43" s="10"/>
      <c r="E43" s="10">
        <f>'[7]Attainment of COs &amp; POs'!D43</f>
        <v>45.294117647058826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5">
      <c r="A44" s="4">
        <v>34</v>
      </c>
      <c r="B44" s="14">
        <v>190705100035</v>
      </c>
      <c r="C44" s="10">
        <f>'[6]Sheet1'!N35</f>
        <v>43.84615384615385</v>
      </c>
      <c r="D44" s="10"/>
      <c r="E44" s="10">
        <f>'[7]Attainment of COs &amp; POs'!D44</f>
        <v>44.70588235294118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5">
      <c r="A45" s="4">
        <v>35</v>
      </c>
      <c r="B45" s="14">
        <v>190705100036</v>
      </c>
      <c r="C45" s="10">
        <f>'[6]Sheet1'!N36</f>
        <v>43.84615384615385</v>
      </c>
      <c r="D45" s="10"/>
      <c r="E45" s="10">
        <f>'[7]Attainment of COs &amp; POs'!D45</f>
        <v>45.294117647058826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5">
      <c r="A46" s="4">
        <v>36</v>
      </c>
      <c r="B46" s="14">
        <v>190705100037</v>
      </c>
      <c r="C46" s="10">
        <f>'[6]Sheet1'!N37</f>
        <v>46.15384615384615</v>
      </c>
      <c r="D46" s="10"/>
      <c r="E46" s="10">
        <f>'[7]Attainment of COs &amp; POs'!D46</f>
        <v>42.94117647058823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5">
      <c r="A47" s="4">
        <v>37</v>
      </c>
      <c r="B47" s="14">
        <v>190705100038</v>
      </c>
      <c r="C47" s="10">
        <f>'[6]Sheet1'!N38</f>
        <v>43.84615384615385</v>
      </c>
      <c r="D47" s="10"/>
      <c r="E47" s="10">
        <f>'[7]Attainment of COs &amp; POs'!D47</f>
        <v>45.294117647058826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5">
      <c r="A48" s="4">
        <v>38</v>
      </c>
      <c r="B48" s="14">
        <v>190705100039</v>
      </c>
      <c r="C48" s="10">
        <f>'[6]Sheet1'!N39</f>
        <v>43.84615384615385</v>
      </c>
      <c r="D48" s="10"/>
      <c r="E48" s="10">
        <f>'[7]Attainment of COs &amp; POs'!D48</f>
        <v>47.05882352941176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4.25">
      <c r="A49" s="4">
        <v>39</v>
      </c>
      <c r="B49" s="14">
        <v>190705100040</v>
      </c>
      <c r="C49" s="10">
        <f>'[6]Sheet1'!N40</f>
        <v>43.84615384615385</v>
      </c>
      <c r="D49" s="10"/>
      <c r="E49" s="10">
        <f>'[7]Attainment of COs &amp; POs'!D49</f>
        <v>44.70588235294118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ht="14.25">
      <c r="A50" s="4">
        <v>40</v>
      </c>
      <c r="B50" s="14">
        <v>190705100041</v>
      </c>
      <c r="C50" s="10">
        <f>'[6]Sheet1'!N41</f>
        <v>46.92307692307692</v>
      </c>
      <c r="D50" s="10"/>
      <c r="E50" s="10">
        <f>'[7]Attainment of COs &amp; POs'!D50</f>
        <v>45.88235294117647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4.25">
      <c r="A51" s="4">
        <v>41</v>
      </c>
      <c r="B51" s="14">
        <v>190705100042</v>
      </c>
      <c r="C51" s="10">
        <f>'[6]Sheet1'!N42</f>
        <v>43.84615384615385</v>
      </c>
      <c r="D51" s="10"/>
      <c r="E51" s="10">
        <f>'[7]Attainment of COs &amp; POs'!D51</f>
        <v>45.88235294117647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5">
      <c r="A52" s="4">
        <v>42</v>
      </c>
      <c r="B52" s="14">
        <v>190705100043</v>
      </c>
      <c r="C52" s="10">
        <f>'[6]Sheet1'!N43</f>
        <v>34.61538461538461</v>
      </c>
      <c r="D52" s="15"/>
      <c r="E52" s="10">
        <f>'[7]Attainment of COs &amp; POs'!D52</f>
        <v>38.23529411764706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15">
      <c r="A53" s="4">
        <v>43</v>
      </c>
      <c r="B53" s="14">
        <v>190705100044</v>
      </c>
      <c r="C53" s="10">
        <f>'[6]Sheet1'!N44</f>
        <v>40</v>
      </c>
      <c r="D53" s="15"/>
      <c r="E53" s="10">
        <f>'[7]Attainment of COs &amp; POs'!D53</f>
        <v>32.35294117647059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15">
      <c r="A54" s="4">
        <v>44</v>
      </c>
      <c r="B54" s="14">
        <v>190705100046</v>
      </c>
      <c r="C54" s="10">
        <f>'[6]Sheet1'!N45</f>
        <v>45.38461538461539</v>
      </c>
      <c r="D54" s="10"/>
      <c r="E54" s="10">
        <f>'[7]Attainment of COs &amp; POs'!D54</f>
        <v>47.647058823529406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5">
      <c r="A55" s="4">
        <v>45</v>
      </c>
      <c r="B55" s="14">
        <v>190705100047</v>
      </c>
      <c r="C55" s="10">
        <f>'[6]Sheet1'!N46</f>
        <v>43.84615384615385</v>
      </c>
      <c r="D55" s="10"/>
      <c r="E55" s="10">
        <f>'[7]Attainment of COs &amp; POs'!D55</f>
        <v>44.11764705882353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15">
      <c r="A56" s="4">
        <v>46</v>
      </c>
      <c r="B56" s="14">
        <v>190705100048</v>
      </c>
      <c r="C56" s="10">
        <f>'[6]Sheet1'!N47</f>
        <v>45.38461538461539</v>
      </c>
      <c r="D56" s="10"/>
      <c r="E56" s="10">
        <f>'[7]Attainment of COs &amp; POs'!D56</f>
        <v>46.470588235294116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5">
      <c r="A57" s="4">
        <v>47</v>
      </c>
      <c r="B57" s="14">
        <v>190705100049</v>
      </c>
      <c r="C57" s="10">
        <f>'[6]Sheet1'!N48</f>
        <v>46.15384615384615</v>
      </c>
      <c r="D57" s="10"/>
      <c r="E57" s="10">
        <f>'[7]Attainment of COs &amp; POs'!D57</f>
        <v>45.294117647058826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15">
      <c r="A58" s="4">
        <v>48</v>
      </c>
      <c r="B58" s="14">
        <v>190705100050</v>
      </c>
      <c r="C58" s="10">
        <f>'[6]Sheet1'!N49</f>
        <v>43.07692307692308</v>
      </c>
      <c r="D58" s="10"/>
      <c r="E58" s="10">
        <f>'[7]Attainment of COs &amp; POs'!D58</f>
        <v>42.94117647058823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5">
      <c r="A59" s="4">
        <v>49</v>
      </c>
      <c r="B59" s="14">
        <v>190705100051</v>
      </c>
      <c r="C59" s="10">
        <f>'[6]Sheet1'!N50</f>
        <v>43.07692307692308</v>
      </c>
      <c r="D59" s="10"/>
      <c r="E59" s="10">
        <f>'[7]Attainment of COs &amp; POs'!D59</f>
        <v>45.294117647058826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15">
      <c r="A60" s="4">
        <v>50</v>
      </c>
      <c r="B60" s="14">
        <v>190705100052</v>
      </c>
      <c r="C60" s="10">
        <f>'[6]Sheet1'!N51</f>
        <v>45.38461538461539</v>
      </c>
      <c r="D60" s="10"/>
      <c r="E60" s="10">
        <f>'[7]Attainment of COs &amp; POs'!D60</f>
        <v>42.94117647058823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ht="15">
      <c r="A61" s="4">
        <v>51</v>
      </c>
      <c r="B61" s="14">
        <v>190705100053</v>
      </c>
      <c r="C61" s="10">
        <f>'[6]Sheet1'!N52</f>
        <v>43.07692307692308</v>
      </c>
      <c r="D61" s="10"/>
      <c r="E61" s="10">
        <f>'[7]Attainment of COs &amp; POs'!D61</f>
        <v>45.294117647058826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ht="15">
      <c r="A62" s="4">
        <v>52</v>
      </c>
      <c r="B62" s="14">
        <v>190705100054</v>
      </c>
      <c r="C62" s="10">
        <f>'[6]Sheet1'!N53</f>
        <v>43.84615384615385</v>
      </c>
      <c r="D62" s="10"/>
      <c r="E62" s="10">
        <f>'[7]Attainment of COs &amp; POs'!D62</f>
        <v>41.76470588235294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14.25">
      <c r="A63" s="4">
        <v>53</v>
      </c>
      <c r="B63" s="14">
        <v>190705100055</v>
      </c>
      <c r="C63" s="10">
        <f>'[6]Sheet1'!N54</f>
        <v>40</v>
      </c>
      <c r="D63" s="10"/>
      <c r="E63" s="10">
        <f>'[7]Attainment of COs &amp; POs'!D63</f>
        <v>42.35294117647059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4.25">
      <c r="A64" s="4">
        <v>54</v>
      </c>
      <c r="B64" s="14">
        <v>190705100057</v>
      </c>
      <c r="C64" s="10">
        <f>'[6]Sheet1'!N55</f>
        <v>43.84615384615385</v>
      </c>
      <c r="D64" s="10"/>
      <c r="E64" s="10">
        <f>'[7]Attainment of COs &amp; POs'!D64</f>
        <v>45.294117647058826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4.25">
      <c r="A65" s="4">
        <v>55</v>
      </c>
      <c r="B65" s="14">
        <v>190705100058</v>
      </c>
      <c r="C65" s="10">
        <f>'[6]Sheet1'!N56</f>
        <v>42.30769230769231</v>
      </c>
      <c r="D65" s="10"/>
      <c r="E65" s="10">
        <f>'[7]Attainment of COs &amp; POs'!D65</f>
        <v>44.11764705882353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4.25">
      <c r="A66" s="4">
        <v>56</v>
      </c>
      <c r="B66" s="14">
        <v>190705100059</v>
      </c>
      <c r="C66" s="10">
        <f>'[6]Sheet1'!N57</f>
        <v>43.07692307692308</v>
      </c>
      <c r="D66" s="10"/>
      <c r="E66" s="10">
        <f>'[7]Attainment of COs &amp; POs'!D66</f>
        <v>41.17647058823529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4.25">
      <c r="A67" s="4">
        <v>57</v>
      </c>
      <c r="B67" s="14">
        <v>190705100060</v>
      </c>
      <c r="C67" s="10">
        <f>'[6]Sheet1'!N58</f>
        <v>43.84615384615385</v>
      </c>
      <c r="D67" s="10"/>
      <c r="E67" s="10">
        <f>'[7]Attainment of COs &amp; POs'!D67</f>
        <v>45.88235294117647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4.25">
      <c r="A68" s="4">
        <v>58</v>
      </c>
      <c r="B68" s="14">
        <v>190705100061</v>
      </c>
      <c r="C68" s="10">
        <f>'[6]Sheet1'!N59</f>
        <v>45.38461538461539</v>
      </c>
      <c r="D68" s="10"/>
      <c r="E68" s="10">
        <f>'[7]Attainment of COs &amp; POs'!D68</f>
        <v>46.470588235294116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4.25">
      <c r="A69" s="4">
        <v>59</v>
      </c>
      <c r="B69" s="14">
        <v>190705100062</v>
      </c>
      <c r="C69" s="10">
        <f>'[6]Sheet1'!N60</f>
        <v>43.07692307692308</v>
      </c>
      <c r="D69" s="10"/>
      <c r="E69" s="10">
        <f>'[7]Attainment of COs &amp; POs'!D69</f>
        <v>42.94117647058823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4.25">
      <c r="A70" s="4">
        <v>60</v>
      </c>
      <c r="B70" s="14">
        <v>190705100063</v>
      </c>
      <c r="C70" s="10">
        <f>'[6]Sheet1'!N61</f>
        <v>43.84615384615385</v>
      </c>
      <c r="D70" s="10"/>
      <c r="E70" s="10">
        <f>'[7]Attainment of COs &amp; POs'!D70</f>
        <v>41.17647058823529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4.25">
      <c r="A71" s="4">
        <v>61</v>
      </c>
      <c r="B71" s="14">
        <v>190705100064</v>
      </c>
      <c r="C71" s="10">
        <f>'[6]Sheet1'!N62</f>
        <v>40</v>
      </c>
      <c r="D71" s="10"/>
      <c r="E71" s="10">
        <f>'[7]Attainment of COs &amp; POs'!D71</f>
        <v>43.529411764705884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4.25">
      <c r="A72" s="4">
        <v>62</v>
      </c>
      <c r="B72" s="14">
        <v>190705100065</v>
      </c>
      <c r="C72" s="10">
        <f>'[6]Sheet1'!N63</f>
        <v>43.07692307692308</v>
      </c>
      <c r="D72" s="10"/>
      <c r="E72" s="10">
        <f>'[7]Attainment of COs &amp; POs'!D72</f>
        <v>44.11764705882353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4.25">
      <c r="A73" s="4">
        <v>63</v>
      </c>
      <c r="B73" s="14">
        <v>190705100066</v>
      </c>
      <c r="C73" s="10">
        <f>'[6]Sheet1'!N64</f>
        <v>43.07692307692308</v>
      </c>
      <c r="D73" s="10"/>
      <c r="E73" s="10">
        <f>'[7]Attainment of COs &amp; POs'!D73</f>
        <v>45.88235294117647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4.25">
      <c r="A74" s="4">
        <v>64</v>
      </c>
      <c r="B74" s="14">
        <v>190705100067</v>
      </c>
      <c r="C74" s="10">
        <f>'[6]Sheet1'!N65</f>
        <v>44.61538461538462</v>
      </c>
      <c r="D74" s="10"/>
      <c r="E74" s="10">
        <f>'[7]Attainment of COs &amp; POs'!D74</f>
        <v>42.35294117647059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4.25">
      <c r="A75" s="4">
        <v>65</v>
      </c>
      <c r="B75" s="14">
        <v>190705100068</v>
      </c>
      <c r="C75" s="10">
        <f>'[6]Sheet1'!N66</f>
        <v>31.538461538461537</v>
      </c>
      <c r="D75" s="10"/>
      <c r="E75" s="10">
        <f>'[7]Attainment of COs &amp; POs'!D75</f>
        <v>41.76470588235294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</sheetData>
  <sheetProtection/>
  <mergeCells count="7">
    <mergeCell ref="I21:J21"/>
    <mergeCell ref="A1:E1"/>
    <mergeCell ref="G1:M1"/>
    <mergeCell ref="A2:E2"/>
    <mergeCell ref="A3:E3"/>
    <mergeCell ref="O3:V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C8">
      <selection activeCell="I9" sqref="I9"/>
    </sheetView>
  </sheetViews>
  <sheetFormatPr defaultColWidth="5.8515625" defaultRowHeight="15"/>
  <cols>
    <col min="1" max="1" width="19.0039062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7" t="s">
        <v>28</v>
      </c>
      <c r="B1" s="138"/>
      <c r="C1" s="138"/>
      <c r="D1" s="138"/>
      <c r="E1" s="139"/>
      <c r="F1" s="28"/>
      <c r="G1" s="133"/>
      <c r="H1" s="133"/>
      <c r="I1" s="133"/>
      <c r="J1" s="133"/>
      <c r="K1" s="133"/>
      <c r="L1" s="133"/>
      <c r="M1" s="133"/>
    </row>
    <row r="2" spans="1:9" ht="19.5" customHeight="1">
      <c r="A2" s="136" t="s">
        <v>0</v>
      </c>
      <c r="B2" s="136"/>
      <c r="C2" s="136"/>
      <c r="D2" s="136"/>
      <c r="E2" s="136"/>
      <c r="F2" s="85"/>
      <c r="G2" s="43" t="s">
        <v>36</v>
      </c>
      <c r="H2" s="44"/>
      <c r="I2" s="40"/>
    </row>
    <row r="3" spans="1:23" ht="43.5" customHeight="1">
      <c r="A3" s="136" t="s">
        <v>140</v>
      </c>
      <c r="B3" s="136"/>
      <c r="C3" s="136"/>
      <c r="D3" s="136"/>
      <c r="E3" s="136"/>
      <c r="F3" s="85"/>
      <c r="G3" s="43" t="s">
        <v>38</v>
      </c>
      <c r="H3" s="44"/>
      <c r="I3" s="54" t="s">
        <v>46</v>
      </c>
      <c r="K3" s="46" t="s">
        <v>41</v>
      </c>
      <c r="L3" s="46" t="s">
        <v>48</v>
      </c>
      <c r="N3" s="46" t="s">
        <v>42</v>
      </c>
      <c r="O3" s="132" t="s">
        <v>127</v>
      </c>
      <c r="P3" s="132"/>
      <c r="Q3" s="132"/>
      <c r="R3" s="132"/>
      <c r="S3" s="132"/>
      <c r="T3" s="132"/>
      <c r="U3" s="132"/>
      <c r="V3" s="132"/>
      <c r="W3" s="132"/>
    </row>
    <row r="4" spans="1:23" ht="32.25" customHeight="1">
      <c r="A4" s="136" t="s">
        <v>141</v>
      </c>
      <c r="B4" s="136"/>
      <c r="C4" s="136"/>
      <c r="D4" s="136"/>
      <c r="E4" s="136"/>
      <c r="F4" s="85"/>
      <c r="G4" s="43" t="s">
        <v>37</v>
      </c>
      <c r="H4" s="44"/>
      <c r="I4" s="40"/>
      <c r="K4" s="47" t="s">
        <v>32</v>
      </c>
      <c r="L4" s="47">
        <v>3</v>
      </c>
      <c r="N4" s="66">
        <v>3</v>
      </c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0.25" customHeight="1">
      <c r="A5" s="80" t="s">
        <v>129</v>
      </c>
      <c r="B5" s="80"/>
      <c r="C5" s="80"/>
      <c r="D5" s="80"/>
      <c r="E5" s="80"/>
      <c r="F5" s="85"/>
      <c r="G5" s="43" t="s">
        <v>30</v>
      </c>
      <c r="H5" s="37">
        <f>65/65*100</f>
        <v>100</v>
      </c>
      <c r="I5" s="40"/>
      <c r="K5" s="48" t="s">
        <v>33</v>
      </c>
      <c r="L5" s="48">
        <v>2</v>
      </c>
      <c r="N5" s="67">
        <v>2</v>
      </c>
      <c r="O5" s="132"/>
      <c r="P5" s="132"/>
      <c r="Q5" s="132"/>
      <c r="R5" s="132"/>
      <c r="S5" s="132"/>
      <c r="T5" s="132"/>
      <c r="U5" s="132"/>
      <c r="V5" s="132"/>
      <c r="W5" s="132"/>
    </row>
    <row r="6" spans="2:23" ht="48.75" customHeight="1">
      <c r="B6" s="86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3" t="s">
        <v>31</v>
      </c>
      <c r="H6" s="36">
        <f>59/65*100</f>
        <v>90.76923076923077</v>
      </c>
      <c r="I6" s="40"/>
      <c r="K6" s="49" t="s">
        <v>34</v>
      </c>
      <c r="L6" s="49">
        <v>1</v>
      </c>
      <c r="N6" s="68">
        <v>1</v>
      </c>
      <c r="O6" s="132"/>
      <c r="P6" s="132"/>
      <c r="Q6" s="132"/>
      <c r="R6" s="132"/>
      <c r="S6" s="132"/>
      <c r="T6" s="132"/>
      <c r="U6" s="132"/>
      <c r="V6" s="132"/>
      <c r="W6" s="132"/>
    </row>
    <row r="7" spans="2:23" ht="42.75" customHeight="1">
      <c r="B7" s="87" t="s">
        <v>2</v>
      </c>
      <c r="C7" s="88" t="s">
        <v>10</v>
      </c>
      <c r="D7" s="88"/>
      <c r="E7" s="17" t="s">
        <v>10</v>
      </c>
      <c r="F7" s="17"/>
      <c r="G7" s="42" t="s">
        <v>44</v>
      </c>
      <c r="H7" s="53">
        <f>AVERAGE(H5:H6)</f>
        <v>95.38461538461539</v>
      </c>
      <c r="I7" s="45">
        <v>0.6</v>
      </c>
      <c r="K7" s="50" t="s">
        <v>35</v>
      </c>
      <c r="L7" s="50">
        <v>0</v>
      </c>
      <c r="N7" s="69"/>
      <c r="O7" s="132"/>
      <c r="P7" s="132"/>
      <c r="Q7" s="132"/>
      <c r="R7" s="132"/>
      <c r="S7" s="132"/>
      <c r="T7" s="132"/>
      <c r="U7" s="132"/>
      <c r="V7" s="132"/>
      <c r="W7" s="132"/>
    </row>
    <row r="8" spans="2:9" ht="24.75" customHeight="1">
      <c r="B8" s="87" t="s">
        <v>3</v>
      </c>
      <c r="C8" s="17" t="s">
        <v>4</v>
      </c>
      <c r="D8" s="17"/>
      <c r="E8" s="17" t="s">
        <v>12</v>
      </c>
      <c r="F8" s="17"/>
      <c r="G8" s="42" t="s">
        <v>39</v>
      </c>
      <c r="H8" s="43" t="s">
        <v>47</v>
      </c>
      <c r="I8" s="40"/>
    </row>
    <row r="9" spans="2:23" ht="24.75" customHeight="1">
      <c r="B9" s="87" t="s">
        <v>5</v>
      </c>
      <c r="C9" s="17" t="s">
        <v>120</v>
      </c>
      <c r="D9" s="17"/>
      <c r="E9" s="17" t="s">
        <v>120</v>
      </c>
      <c r="F9" s="30"/>
      <c r="H9" s="38"/>
      <c r="I9" s="38"/>
      <c r="W9" s="21"/>
    </row>
    <row r="10" spans="1:23" s="2" customFormat="1" ht="24.75" customHeight="1">
      <c r="A10" s="8"/>
      <c r="B10" s="87" t="s">
        <v>8</v>
      </c>
      <c r="C10" s="17">
        <v>50</v>
      </c>
      <c r="D10" s="89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190705100001</v>
      </c>
      <c r="C11" s="10">
        <v>42.30769230769231</v>
      </c>
      <c r="D11" s="10">
        <f>COUNTIF(C11:C82,"&gt;="&amp;D10)</f>
        <v>65</v>
      </c>
      <c r="E11" s="10">
        <v>32.94117647058823</v>
      </c>
      <c r="F11" s="31">
        <f>COUNTIF(E11:E82,"&gt;="&amp;F10)</f>
        <v>59</v>
      </c>
      <c r="G11" s="25" t="s">
        <v>6</v>
      </c>
      <c r="H11" s="51">
        <v>3</v>
      </c>
      <c r="I11" s="51">
        <v>3</v>
      </c>
      <c r="J11" s="81">
        <v>3</v>
      </c>
      <c r="K11" s="126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2</v>
      </c>
      <c r="V11" s="81">
        <v>2</v>
      </c>
      <c r="W11" s="21"/>
    </row>
    <row r="12" spans="1:23" ht="24.75" customHeight="1">
      <c r="A12" s="4">
        <v>2</v>
      </c>
      <c r="B12" s="14">
        <v>190705100002</v>
      </c>
      <c r="C12" s="10">
        <v>46.92307692307692</v>
      </c>
      <c r="D12" s="64">
        <f>(65/65)*100</f>
        <v>100</v>
      </c>
      <c r="E12" s="10">
        <v>42.94117647058823</v>
      </c>
      <c r="F12" s="65">
        <f>(59/65)*100</f>
        <v>90.76923076923077</v>
      </c>
      <c r="G12" s="25" t="s">
        <v>7</v>
      </c>
      <c r="H12" s="20">
        <v>3</v>
      </c>
      <c r="I12" s="20">
        <v>3</v>
      </c>
      <c r="J12" s="83">
        <v>3</v>
      </c>
      <c r="K12" s="81">
        <v>3</v>
      </c>
      <c r="L12" s="83">
        <v>3</v>
      </c>
      <c r="M12" s="83">
        <v>3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83">
        <v>3</v>
      </c>
      <c r="T12" s="83"/>
      <c r="U12" s="83">
        <v>2</v>
      </c>
      <c r="V12" s="83">
        <v>2</v>
      </c>
      <c r="W12" s="21"/>
    </row>
    <row r="13" spans="1:23" ht="24.75" customHeight="1">
      <c r="A13" s="4">
        <v>3</v>
      </c>
      <c r="B13" s="14">
        <v>190705100003</v>
      </c>
      <c r="C13" s="10">
        <v>46.92307692307692</v>
      </c>
      <c r="D13" s="10"/>
      <c r="E13" s="10">
        <v>40.588235294117645</v>
      </c>
      <c r="F13" s="32"/>
      <c r="G13" s="25" t="s">
        <v>9</v>
      </c>
      <c r="H13" s="20">
        <v>3</v>
      </c>
      <c r="I13" s="20">
        <v>3</v>
      </c>
      <c r="J13" s="83">
        <v>3</v>
      </c>
      <c r="K13" s="83">
        <v>3</v>
      </c>
      <c r="L13" s="83">
        <v>3</v>
      </c>
      <c r="M13" s="83">
        <v>2</v>
      </c>
      <c r="N13" s="83">
        <v>2</v>
      </c>
      <c r="O13" s="83">
        <v>3</v>
      </c>
      <c r="P13" s="83">
        <v>3</v>
      </c>
      <c r="Q13" s="83">
        <v>3</v>
      </c>
      <c r="R13" s="83">
        <v>3</v>
      </c>
      <c r="S13" s="83">
        <v>3</v>
      </c>
      <c r="T13" s="83">
        <v>2</v>
      </c>
      <c r="U13" s="83">
        <v>2</v>
      </c>
      <c r="V13" s="83"/>
      <c r="W13" s="21"/>
    </row>
    <row r="14" spans="1:23" ht="35.25" customHeight="1">
      <c r="A14" s="4">
        <v>4</v>
      </c>
      <c r="B14" s="14">
        <v>190705100004</v>
      </c>
      <c r="C14" s="10">
        <v>45.38461538461539</v>
      </c>
      <c r="D14" s="10"/>
      <c r="E14" s="10">
        <v>12.941176470588237</v>
      </c>
      <c r="F14" s="32"/>
      <c r="G14" s="125" t="s">
        <v>50</v>
      </c>
      <c r="H14" s="84">
        <v>2</v>
      </c>
      <c r="I14" s="84">
        <v>2</v>
      </c>
      <c r="J14" s="84"/>
      <c r="K14" s="84">
        <v>2</v>
      </c>
      <c r="L14" s="84">
        <v>1</v>
      </c>
      <c r="M14" s="84"/>
      <c r="N14" s="84">
        <v>2</v>
      </c>
      <c r="O14" s="84">
        <v>1</v>
      </c>
      <c r="P14" s="84"/>
      <c r="Q14" s="84">
        <v>2</v>
      </c>
      <c r="R14" s="84">
        <v>2</v>
      </c>
      <c r="S14" s="84">
        <v>2</v>
      </c>
      <c r="T14" s="84">
        <v>1</v>
      </c>
      <c r="U14" s="84">
        <v>2</v>
      </c>
      <c r="V14" s="84">
        <v>2</v>
      </c>
      <c r="W14" s="21"/>
    </row>
    <row r="15" spans="1:23" ht="37.5" customHeight="1">
      <c r="A15" s="4">
        <v>5</v>
      </c>
      <c r="B15" s="14">
        <v>190705100005</v>
      </c>
      <c r="C15" s="10">
        <v>48.46153846153846</v>
      </c>
      <c r="D15" s="10"/>
      <c r="E15" s="10">
        <v>37.05882352941177</v>
      </c>
      <c r="F15" s="32"/>
      <c r="G15" s="125" t="s">
        <v>51</v>
      </c>
      <c r="H15" s="84">
        <v>2</v>
      </c>
      <c r="I15" s="84">
        <v>2</v>
      </c>
      <c r="J15" s="84">
        <v>1</v>
      </c>
      <c r="K15" s="84"/>
      <c r="L15" s="84"/>
      <c r="M15" s="84">
        <v>1</v>
      </c>
      <c r="N15" s="84">
        <v>1</v>
      </c>
      <c r="O15" s="84"/>
      <c r="P15" s="84">
        <v>1</v>
      </c>
      <c r="Q15" s="84">
        <v>1</v>
      </c>
      <c r="R15" s="84">
        <v>2</v>
      </c>
      <c r="S15" s="84"/>
      <c r="T15" s="84">
        <v>1</v>
      </c>
      <c r="U15" s="84">
        <v>2</v>
      </c>
      <c r="V15" s="84"/>
      <c r="W15" s="21"/>
    </row>
    <row r="16" spans="1:22" ht="24.75" customHeight="1">
      <c r="A16" s="4">
        <v>6</v>
      </c>
      <c r="B16" s="14">
        <v>190705100006</v>
      </c>
      <c r="C16" s="10">
        <v>48.46153846153846</v>
      </c>
      <c r="D16" s="10"/>
      <c r="E16" s="10">
        <v>47.647058823529406</v>
      </c>
      <c r="F16" s="32"/>
      <c r="G16" s="26" t="s">
        <v>43</v>
      </c>
      <c r="H16" s="20">
        <f>AVERAGE(H11:H15)</f>
        <v>2.6</v>
      </c>
      <c r="I16" s="20">
        <f aca="true" t="shared" si="0" ref="I16:V16">AVERAGE(I11:I15)</f>
        <v>2.6</v>
      </c>
      <c r="J16" s="20">
        <f t="shared" si="0"/>
        <v>2.5</v>
      </c>
      <c r="K16" s="20">
        <f t="shared" si="0"/>
        <v>2.75</v>
      </c>
      <c r="L16" s="20">
        <f t="shared" si="0"/>
        <v>2.5</v>
      </c>
      <c r="M16" s="20">
        <f t="shared" si="0"/>
        <v>2.25</v>
      </c>
      <c r="N16" s="20">
        <f t="shared" si="0"/>
        <v>2.2</v>
      </c>
      <c r="O16" s="20">
        <f t="shared" si="0"/>
        <v>2.5</v>
      </c>
      <c r="P16" s="20">
        <f t="shared" si="0"/>
        <v>2.5</v>
      </c>
      <c r="Q16" s="20">
        <f t="shared" si="0"/>
        <v>2.4</v>
      </c>
      <c r="R16" s="20">
        <f t="shared" si="0"/>
        <v>2.6</v>
      </c>
      <c r="S16" s="20">
        <f t="shared" si="0"/>
        <v>2.75</v>
      </c>
      <c r="T16" s="20">
        <f t="shared" si="0"/>
        <v>1.75</v>
      </c>
      <c r="U16" s="20">
        <f t="shared" si="0"/>
        <v>2</v>
      </c>
      <c r="V16" s="20">
        <f t="shared" si="0"/>
        <v>2</v>
      </c>
    </row>
    <row r="17" spans="1:22" ht="40.5" customHeight="1">
      <c r="A17" s="4">
        <v>7</v>
      </c>
      <c r="B17" s="14">
        <v>190705100007</v>
      </c>
      <c r="C17" s="10">
        <v>41.53846153846154</v>
      </c>
      <c r="D17" s="10"/>
      <c r="E17" s="10">
        <v>31.176470588235293</v>
      </c>
      <c r="F17" s="10"/>
      <c r="G17" s="52" t="s">
        <v>45</v>
      </c>
      <c r="H17" s="70">
        <f>(95.38*H16)/100</f>
        <v>2.47988</v>
      </c>
      <c r="I17" s="70">
        <f aca="true" t="shared" si="1" ref="I17:V17">(95.38*I16)/100</f>
        <v>2.47988</v>
      </c>
      <c r="J17" s="70">
        <f t="shared" si="1"/>
        <v>2.3845</v>
      </c>
      <c r="K17" s="70">
        <f t="shared" si="1"/>
        <v>2.6229499999999994</v>
      </c>
      <c r="L17" s="70">
        <f t="shared" si="1"/>
        <v>2.3845</v>
      </c>
      <c r="M17" s="70">
        <f t="shared" si="1"/>
        <v>2.14605</v>
      </c>
      <c r="N17" s="70">
        <f t="shared" si="1"/>
        <v>2.09836</v>
      </c>
      <c r="O17" s="70">
        <f t="shared" si="1"/>
        <v>2.3845</v>
      </c>
      <c r="P17" s="70">
        <f t="shared" si="1"/>
        <v>2.3845</v>
      </c>
      <c r="Q17" s="70">
        <f t="shared" si="1"/>
        <v>2.2891199999999996</v>
      </c>
      <c r="R17" s="70">
        <f t="shared" si="1"/>
        <v>2.47988</v>
      </c>
      <c r="S17" s="70">
        <f t="shared" si="1"/>
        <v>2.6229499999999994</v>
      </c>
      <c r="T17" s="70">
        <f t="shared" si="1"/>
        <v>1.66915</v>
      </c>
      <c r="U17" s="70">
        <f t="shared" si="1"/>
        <v>1.9076</v>
      </c>
      <c r="V17" s="70">
        <f t="shared" si="1"/>
        <v>1.9076</v>
      </c>
    </row>
    <row r="18" spans="1:23" ht="24.75" customHeight="1">
      <c r="A18" s="4">
        <v>8</v>
      </c>
      <c r="B18" s="14">
        <v>190705100008</v>
      </c>
      <c r="C18" s="10">
        <v>45.38461538461539</v>
      </c>
      <c r="D18" s="10"/>
      <c r="E18" s="10">
        <v>43.529411764705884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190705100009</v>
      </c>
      <c r="C19" s="10">
        <v>48.46153846153846</v>
      </c>
      <c r="D19" s="10"/>
      <c r="E19" s="10">
        <v>48.23529411764706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190705100010</v>
      </c>
      <c r="C20" s="10">
        <v>48.46153846153846</v>
      </c>
      <c r="D20" s="10"/>
      <c r="E20" s="10">
        <v>45.294117647058826</v>
      </c>
      <c r="F20" s="33"/>
      <c r="G20" s="8"/>
      <c r="H20" s="2"/>
      <c r="I20" s="63"/>
      <c r="J20" s="56"/>
      <c r="K20" s="56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190705100011</v>
      </c>
      <c r="C21" s="10">
        <v>47.69230769230769</v>
      </c>
      <c r="D21" s="10"/>
      <c r="E21" s="10">
        <v>45.294117647058826</v>
      </c>
      <c r="F21" s="33"/>
      <c r="H21" s="79"/>
      <c r="I21" s="134"/>
      <c r="J21" s="134"/>
      <c r="M21" s="38"/>
      <c r="N21" s="38"/>
      <c r="O21" s="38"/>
      <c r="P21" s="38"/>
      <c r="Q21" s="38"/>
    </row>
    <row r="22" spans="1:17" ht="24.75" customHeight="1">
      <c r="A22" s="4">
        <v>12</v>
      </c>
      <c r="B22" s="14">
        <v>190705100012</v>
      </c>
      <c r="C22" s="10">
        <v>47.69230769230769</v>
      </c>
      <c r="D22" s="10"/>
      <c r="E22" s="10">
        <v>44.70588235294118</v>
      </c>
      <c r="F22" s="33"/>
      <c r="H22" s="58"/>
      <c r="I22" s="71"/>
      <c r="J22" s="71"/>
      <c r="M22" s="38"/>
      <c r="N22" s="38"/>
      <c r="O22" s="38"/>
      <c r="P22" s="38"/>
      <c r="Q22" s="38"/>
    </row>
    <row r="23" spans="1:24" ht="24.75" customHeight="1">
      <c r="A23" s="4">
        <v>13</v>
      </c>
      <c r="B23" s="14">
        <v>190705100013</v>
      </c>
      <c r="C23" s="10">
        <v>45.38461538461539</v>
      </c>
      <c r="D23" s="10"/>
      <c r="E23" s="10">
        <v>34.705882352941174</v>
      </c>
      <c r="F23" s="33"/>
      <c r="H23" s="55"/>
      <c r="I23" s="21"/>
      <c r="J23" s="21"/>
      <c r="K23" s="21"/>
      <c r="L23" s="21"/>
      <c r="M23" s="21"/>
      <c r="N23" s="56"/>
      <c r="O23" s="56"/>
      <c r="P23" s="56"/>
      <c r="Q23" s="56"/>
      <c r="R23" s="56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190705100014</v>
      </c>
      <c r="C24" s="10">
        <v>46.92307692307692</v>
      </c>
      <c r="D24" s="10"/>
      <c r="E24" s="10">
        <v>42.94117647058823</v>
      </c>
      <c r="F24" s="3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  <c r="X24" s="21"/>
    </row>
    <row r="25" spans="1:24" ht="24.75" customHeight="1">
      <c r="A25" s="4">
        <v>15</v>
      </c>
      <c r="B25" s="14">
        <v>190705100015</v>
      </c>
      <c r="C25" s="15">
        <v>47.69230769230769</v>
      </c>
      <c r="D25" s="15"/>
      <c r="E25" s="15">
        <v>41.76470588235294</v>
      </c>
      <c r="F25" s="34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1"/>
      <c r="X25" s="21"/>
    </row>
    <row r="26" spans="1:24" ht="24.75" customHeight="1">
      <c r="A26" s="4">
        <v>16</v>
      </c>
      <c r="B26" s="14">
        <v>190705100016</v>
      </c>
      <c r="C26" s="10">
        <v>45.38461538461539</v>
      </c>
      <c r="D26" s="10"/>
      <c r="E26" s="10">
        <v>45.88235294117647</v>
      </c>
      <c r="F26" s="33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1"/>
      <c r="X26" s="21"/>
    </row>
    <row r="27" spans="1:24" ht="24.75" customHeight="1">
      <c r="A27" s="4">
        <v>17</v>
      </c>
      <c r="B27" s="14">
        <v>190705100017</v>
      </c>
      <c r="C27" s="10">
        <v>46.15384615384615</v>
      </c>
      <c r="D27" s="10"/>
      <c r="E27" s="10">
        <v>44.11764705882353</v>
      </c>
      <c r="F27" s="3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1"/>
      <c r="X27" s="21"/>
    </row>
    <row r="28" spans="1:24" ht="24.75" customHeight="1">
      <c r="A28" s="4">
        <v>18</v>
      </c>
      <c r="B28" s="14">
        <v>190705100018</v>
      </c>
      <c r="C28" s="10">
        <v>47.69230769230769</v>
      </c>
      <c r="D28" s="10"/>
      <c r="E28" s="10">
        <v>41.17647058823529</v>
      </c>
      <c r="F28" s="33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1"/>
      <c r="X28" s="21"/>
    </row>
    <row r="29" spans="1:24" ht="24.75" customHeight="1">
      <c r="A29" s="4">
        <v>19</v>
      </c>
      <c r="B29" s="14">
        <v>190705100019</v>
      </c>
      <c r="C29" s="10">
        <v>33.84615384615385</v>
      </c>
      <c r="D29" s="10"/>
      <c r="E29" s="10">
        <v>35.294117647058826</v>
      </c>
      <c r="F29" s="33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1"/>
      <c r="X29" s="21"/>
    </row>
    <row r="30" spans="1:24" ht="24.75" customHeight="1">
      <c r="A30" s="4">
        <v>20</v>
      </c>
      <c r="B30" s="14">
        <v>190705100020</v>
      </c>
      <c r="C30" s="10">
        <v>48.46153846153846</v>
      </c>
      <c r="D30" s="10"/>
      <c r="E30" s="10">
        <v>31.176470588235293</v>
      </c>
      <c r="F30" s="33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1"/>
      <c r="X30" s="21"/>
    </row>
    <row r="31" spans="1:24" ht="24.75" customHeight="1">
      <c r="A31" s="4">
        <v>21</v>
      </c>
      <c r="B31" s="14">
        <v>190705100021</v>
      </c>
      <c r="C31" s="10">
        <v>48.46153846153846</v>
      </c>
      <c r="D31" s="10"/>
      <c r="E31" s="10">
        <v>47.647058823529406</v>
      </c>
      <c r="F31" s="33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1"/>
    </row>
    <row r="32" spans="1:24" ht="24.75" customHeight="1">
      <c r="A32" s="4">
        <v>22</v>
      </c>
      <c r="B32" s="14">
        <v>190705100022</v>
      </c>
      <c r="C32" s="10">
        <v>48.46153846153846</v>
      </c>
      <c r="D32" s="10"/>
      <c r="E32" s="10">
        <v>47.647058823529406</v>
      </c>
      <c r="F32" s="33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1"/>
    </row>
    <row r="33" spans="1:24" ht="24.75" customHeight="1">
      <c r="A33" s="4">
        <v>23</v>
      </c>
      <c r="B33" s="14">
        <v>190705100023</v>
      </c>
      <c r="C33" s="10">
        <v>48.46153846153846</v>
      </c>
      <c r="D33" s="10"/>
      <c r="E33" s="10">
        <v>41.17647058823529</v>
      </c>
      <c r="F33" s="33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21"/>
      <c r="X33" s="21"/>
    </row>
    <row r="34" spans="1:24" ht="24.75" customHeight="1">
      <c r="A34" s="4">
        <v>24</v>
      </c>
      <c r="B34" s="14">
        <v>190705100024</v>
      </c>
      <c r="C34" s="10">
        <v>46.15384615384615</v>
      </c>
      <c r="D34" s="10"/>
      <c r="E34" s="10">
        <v>41.76470588235294</v>
      </c>
      <c r="F34" s="3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1"/>
    </row>
    <row r="35" spans="1:24" ht="24.75" customHeight="1">
      <c r="A35" s="4">
        <v>25</v>
      </c>
      <c r="B35" s="14">
        <v>190705100025</v>
      </c>
      <c r="C35" s="10">
        <v>48.46153846153846</v>
      </c>
      <c r="D35" s="10"/>
      <c r="E35" s="10">
        <v>47.647058823529406</v>
      </c>
      <c r="F35" s="33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1"/>
      <c r="X35" s="21"/>
    </row>
    <row r="36" spans="1:24" ht="24.75" customHeight="1">
      <c r="A36" s="4">
        <v>26</v>
      </c>
      <c r="B36" s="14">
        <v>190705100026</v>
      </c>
      <c r="C36" s="10">
        <v>48.46153846153846</v>
      </c>
      <c r="D36" s="10"/>
      <c r="E36" s="10">
        <v>44.11764705882353</v>
      </c>
      <c r="F36" s="33"/>
      <c r="G36" s="5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190705100027</v>
      </c>
      <c r="C37" s="10">
        <v>46.15384615384615</v>
      </c>
      <c r="D37" s="10"/>
      <c r="E37" s="10">
        <v>45.294117647058826</v>
      </c>
      <c r="F37" s="33"/>
      <c r="G37" s="5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190705100028</v>
      </c>
      <c r="C38" s="10">
        <v>46.15384615384615</v>
      </c>
      <c r="D38" s="10"/>
      <c r="E38" s="10">
        <v>47.05882352941176</v>
      </c>
      <c r="F38" s="33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1"/>
      <c r="X38" s="21"/>
    </row>
    <row r="39" spans="1:24" ht="24.75" customHeight="1">
      <c r="A39" s="4">
        <v>29</v>
      </c>
      <c r="B39" s="14">
        <v>190705100029</v>
      </c>
      <c r="C39" s="10">
        <v>46.15384615384615</v>
      </c>
      <c r="D39" s="10"/>
      <c r="E39" s="10">
        <v>46.470588235294116</v>
      </c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21"/>
      <c r="X39" s="21"/>
    </row>
    <row r="40" spans="1:24" ht="24.75" customHeight="1">
      <c r="A40" s="4">
        <v>30</v>
      </c>
      <c r="B40" s="14">
        <v>190705100030</v>
      </c>
      <c r="C40" s="10">
        <v>47.69230769230769</v>
      </c>
      <c r="D40" s="10"/>
      <c r="E40" s="10">
        <v>44.11764705882353</v>
      </c>
      <c r="F40" s="33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21"/>
      <c r="X40" s="21"/>
    </row>
    <row r="41" spans="1:24" ht="24.75" customHeight="1">
      <c r="A41" s="4">
        <v>31</v>
      </c>
      <c r="B41" s="14">
        <v>190705100031</v>
      </c>
      <c r="C41" s="10">
        <v>46.92307692307692</v>
      </c>
      <c r="D41" s="10"/>
      <c r="E41" s="10">
        <v>46.470588235294116</v>
      </c>
      <c r="F41" s="33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1"/>
      <c r="X41" s="21"/>
    </row>
    <row r="42" spans="1:24" ht="24.75" customHeight="1">
      <c r="A42" s="4">
        <v>32</v>
      </c>
      <c r="B42" s="14">
        <v>190705100032</v>
      </c>
      <c r="C42" s="10">
        <v>46.92307692307692</v>
      </c>
      <c r="D42" s="10"/>
      <c r="E42" s="10">
        <v>44.11764705882353</v>
      </c>
      <c r="F42" s="33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21"/>
      <c r="X42" s="21"/>
    </row>
    <row r="43" spans="1:24" ht="24.75" customHeight="1">
      <c r="A43" s="4">
        <v>33</v>
      </c>
      <c r="B43" s="14">
        <v>190705100034</v>
      </c>
      <c r="C43" s="10">
        <v>48.46153846153846</v>
      </c>
      <c r="D43" s="10"/>
      <c r="E43" s="10">
        <v>43.529411764705884</v>
      </c>
      <c r="F43" s="33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1"/>
      <c r="X43" s="21"/>
    </row>
    <row r="44" spans="1:24" ht="24.75" customHeight="1">
      <c r="A44" s="4">
        <v>34</v>
      </c>
      <c r="B44" s="14">
        <v>190705100035</v>
      </c>
      <c r="C44" s="10">
        <v>47.69230769230769</v>
      </c>
      <c r="D44" s="10"/>
      <c r="E44" s="10">
        <v>41.17647058823529</v>
      </c>
      <c r="F44" s="3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21"/>
      <c r="X44" s="21"/>
    </row>
    <row r="45" spans="1:24" ht="24.75" customHeight="1">
      <c r="A45" s="4">
        <v>35</v>
      </c>
      <c r="B45" s="14">
        <v>190705100036</v>
      </c>
      <c r="C45" s="10">
        <v>48.46153846153846</v>
      </c>
      <c r="D45" s="10"/>
      <c r="E45" s="10">
        <v>41.76470588235294</v>
      </c>
      <c r="F45" s="3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21"/>
      <c r="X45" s="21"/>
    </row>
    <row r="46" spans="1:24" ht="24.75" customHeight="1">
      <c r="A46" s="4">
        <v>36</v>
      </c>
      <c r="B46" s="14">
        <v>190705100037</v>
      </c>
      <c r="C46" s="10">
        <v>46.92307692307692</v>
      </c>
      <c r="D46" s="10"/>
      <c r="E46" s="10">
        <v>13.529411764705882</v>
      </c>
      <c r="F46" s="33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21"/>
      <c r="X46" s="21"/>
    </row>
    <row r="47" spans="1:24" ht="24.75" customHeight="1">
      <c r="A47" s="4">
        <v>37</v>
      </c>
      <c r="B47" s="14">
        <v>190705100038</v>
      </c>
      <c r="C47" s="10">
        <v>41.53846153846154</v>
      </c>
      <c r="D47" s="10"/>
      <c r="E47" s="10">
        <v>41.76470588235294</v>
      </c>
      <c r="F47" s="33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21"/>
      <c r="X47" s="21"/>
    </row>
    <row r="48" spans="1:24" ht="24.75" customHeight="1">
      <c r="A48" s="4">
        <v>38</v>
      </c>
      <c r="B48" s="14">
        <v>190705100039</v>
      </c>
      <c r="C48" s="10">
        <v>47.69230769230769</v>
      </c>
      <c r="D48" s="10"/>
      <c r="E48" s="10">
        <v>47.05882352941176</v>
      </c>
      <c r="F48" s="33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1"/>
      <c r="X48" s="21"/>
    </row>
    <row r="49" spans="1:24" ht="24.75" customHeight="1">
      <c r="A49" s="4">
        <v>39</v>
      </c>
      <c r="B49" s="14">
        <v>190705100040</v>
      </c>
      <c r="C49" s="10">
        <v>46.92307692307692</v>
      </c>
      <c r="D49" s="10"/>
      <c r="E49" s="10">
        <v>41.76470588235294</v>
      </c>
      <c r="F49" s="33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1"/>
      <c r="X49" s="21"/>
    </row>
    <row r="50" spans="1:24" ht="24.75" customHeight="1">
      <c r="A50" s="4">
        <v>40</v>
      </c>
      <c r="B50" s="14">
        <v>190705100041</v>
      </c>
      <c r="C50" s="10">
        <v>48.46153846153846</v>
      </c>
      <c r="D50" s="10"/>
      <c r="E50" s="10">
        <v>48.8235294117647</v>
      </c>
      <c r="F50" s="33"/>
      <c r="G50" s="5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190705100042</v>
      </c>
      <c r="C51" s="10">
        <v>48.46153846153846</v>
      </c>
      <c r="D51" s="10"/>
      <c r="E51" s="10">
        <v>47.05882352941176</v>
      </c>
      <c r="F51" s="33"/>
      <c r="G51" s="5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190705100043</v>
      </c>
      <c r="C52" s="15">
        <v>46.15384615384615</v>
      </c>
      <c r="D52" s="15"/>
      <c r="E52" s="15">
        <v>39.411764705882355</v>
      </c>
      <c r="F52" s="34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21"/>
      <c r="X52" s="21"/>
    </row>
    <row r="53" spans="1:24" ht="24.75" customHeight="1">
      <c r="A53" s="4">
        <v>43</v>
      </c>
      <c r="B53" s="14">
        <v>190705100044</v>
      </c>
      <c r="C53" s="15">
        <v>43.84615384615385</v>
      </c>
      <c r="D53" s="15"/>
      <c r="E53" s="15">
        <v>29.411764705882355</v>
      </c>
      <c r="F53" s="34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1"/>
      <c r="X53" s="21"/>
    </row>
    <row r="54" spans="1:24" ht="24.75" customHeight="1">
      <c r="A54" s="4">
        <v>44</v>
      </c>
      <c r="B54" s="14">
        <v>190705100046</v>
      </c>
      <c r="C54" s="10">
        <v>48.46153846153846</v>
      </c>
      <c r="D54" s="10"/>
      <c r="E54" s="10">
        <v>45.294117647058826</v>
      </c>
      <c r="F54" s="33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1"/>
      <c r="X54" s="21"/>
    </row>
    <row r="55" spans="1:24" ht="24.75" customHeight="1">
      <c r="A55" s="4">
        <v>45</v>
      </c>
      <c r="B55" s="14">
        <v>190705100047</v>
      </c>
      <c r="C55" s="10">
        <v>47.69230769230769</v>
      </c>
      <c r="D55" s="10"/>
      <c r="E55" s="10">
        <v>42.35294117647059</v>
      </c>
      <c r="F55" s="33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21"/>
      <c r="X55" s="21"/>
    </row>
    <row r="56" spans="1:24" ht="24.75" customHeight="1">
      <c r="A56" s="4">
        <v>46</v>
      </c>
      <c r="B56" s="14">
        <v>190705100048</v>
      </c>
      <c r="C56" s="10">
        <v>48.46153846153846</v>
      </c>
      <c r="D56" s="10"/>
      <c r="E56" s="10">
        <v>44.70588235294118</v>
      </c>
      <c r="F56" s="33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"/>
      <c r="X56" s="21"/>
    </row>
    <row r="57" spans="1:24" ht="24.75" customHeight="1">
      <c r="A57" s="4">
        <v>47</v>
      </c>
      <c r="B57" s="14">
        <v>190705100049</v>
      </c>
      <c r="C57" s="10">
        <v>47.69230769230769</v>
      </c>
      <c r="D57" s="10"/>
      <c r="E57" s="10">
        <v>45.88235294117647</v>
      </c>
      <c r="F57" s="33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21"/>
      <c r="X57" s="21"/>
    </row>
    <row r="58" spans="1:24" ht="24.75" customHeight="1">
      <c r="A58" s="4">
        <v>48</v>
      </c>
      <c r="B58" s="14">
        <v>190705100050</v>
      </c>
      <c r="C58" s="10">
        <v>46.92307692307692</v>
      </c>
      <c r="D58" s="10"/>
      <c r="E58" s="10">
        <v>44.11764705882353</v>
      </c>
      <c r="F58" s="33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1"/>
      <c r="X58" s="21"/>
    </row>
    <row r="59" spans="1:24" ht="24.75" customHeight="1">
      <c r="A59" s="4">
        <v>49</v>
      </c>
      <c r="B59" s="14">
        <v>190705100051</v>
      </c>
      <c r="C59" s="10">
        <v>46.15384615384615</v>
      </c>
      <c r="D59" s="10"/>
      <c r="E59" s="10">
        <v>40.588235294117645</v>
      </c>
      <c r="F59" s="33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1"/>
      <c r="X59" s="21"/>
    </row>
    <row r="60" spans="1:24" ht="24.75" customHeight="1">
      <c r="A60" s="4">
        <v>50</v>
      </c>
      <c r="B60" s="14">
        <v>190705100052</v>
      </c>
      <c r="C60" s="10">
        <v>47.69230769230769</v>
      </c>
      <c r="D60" s="10"/>
      <c r="E60" s="10">
        <v>44.11764705882353</v>
      </c>
      <c r="F60" s="33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21"/>
      <c r="X60" s="21"/>
    </row>
    <row r="61" spans="1:24" ht="24.75" customHeight="1">
      <c r="A61" s="4">
        <v>51</v>
      </c>
      <c r="B61" s="14">
        <v>190705100053</v>
      </c>
      <c r="C61" s="10">
        <v>36.92307692307693</v>
      </c>
      <c r="D61" s="10"/>
      <c r="E61" s="10">
        <v>13.529411764705882</v>
      </c>
      <c r="F61" s="33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1"/>
      <c r="X61" s="21"/>
    </row>
    <row r="62" spans="1:24" ht="24.75" customHeight="1">
      <c r="A62" s="4">
        <v>52</v>
      </c>
      <c r="B62" s="14">
        <v>190705100054</v>
      </c>
      <c r="C62" s="10">
        <v>46.15384615384615</v>
      </c>
      <c r="D62" s="10"/>
      <c r="E62" s="10">
        <v>32.35294117647059</v>
      </c>
      <c r="F62" s="33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1"/>
      <c r="X62" s="21"/>
    </row>
    <row r="63" spans="1:24" ht="24.75" customHeight="1">
      <c r="A63" s="4">
        <v>53</v>
      </c>
      <c r="B63" s="14">
        <v>190705100055</v>
      </c>
      <c r="C63" s="10">
        <v>40</v>
      </c>
      <c r="D63" s="10"/>
      <c r="E63" s="10">
        <v>12.352941176470589</v>
      </c>
      <c r="F63" s="33"/>
      <c r="G63" s="55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190705100057</v>
      </c>
      <c r="C64" s="10">
        <v>46.92307692307692</v>
      </c>
      <c r="D64" s="10"/>
      <c r="E64" s="10">
        <v>45.88235294117647</v>
      </c>
      <c r="F64" s="33"/>
      <c r="G64" s="55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190705100058</v>
      </c>
      <c r="C65" s="10">
        <v>45.38461538461539</v>
      </c>
      <c r="D65" s="10"/>
      <c r="E65" s="10">
        <v>31.176470588235293</v>
      </c>
      <c r="F65" s="33"/>
      <c r="G65" s="5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190705100059</v>
      </c>
      <c r="C66" s="10">
        <v>43.84615384615385</v>
      </c>
      <c r="D66" s="10"/>
      <c r="E66" s="10">
        <v>36.470588235294116</v>
      </c>
      <c r="F66" s="33"/>
      <c r="G66" s="5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190705100060</v>
      </c>
      <c r="C67" s="10">
        <v>47.69230769230769</v>
      </c>
      <c r="D67" s="10"/>
      <c r="E67" s="10">
        <v>48.23529411764706</v>
      </c>
      <c r="F67" s="33"/>
      <c r="G67" s="5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190705100061</v>
      </c>
      <c r="C68" s="10">
        <v>46.15384615384615</v>
      </c>
      <c r="D68" s="10"/>
      <c r="E68" s="10">
        <v>35.88235294117647</v>
      </c>
      <c r="F68" s="33"/>
      <c r="G68" s="5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190705100062</v>
      </c>
      <c r="C69" s="10">
        <v>46.15384615384615</v>
      </c>
      <c r="D69" s="10"/>
      <c r="E69" s="10">
        <v>36.470588235294116</v>
      </c>
      <c r="F69" s="33"/>
      <c r="G69" s="5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190705100063</v>
      </c>
      <c r="C70" s="10">
        <v>46.92307692307692</v>
      </c>
      <c r="D70" s="10"/>
      <c r="E70" s="10">
        <v>38.82352941176471</v>
      </c>
      <c r="F70" s="33"/>
      <c r="G70" s="5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190705100064</v>
      </c>
      <c r="C71" s="10">
        <v>43.07692307692308</v>
      </c>
      <c r="D71" s="10"/>
      <c r="E71" s="10">
        <v>34.705882352941174</v>
      </c>
      <c r="F71" s="33"/>
      <c r="G71" s="55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190705100065</v>
      </c>
      <c r="C72" s="10">
        <v>44.61538461538462</v>
      </c>
      <c r="D72" s="10"/>
      <c r="E72" s="10">
        <v>42.35294117647059</v>
      </c>
      <c r="F72" s="33"/>
      <c r="G72" s="55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190705100066</v>
      </c>
      <c r="C73" s="10">
        <v>45.38461538461539</v>
      </c>
      <c r="D73" s="10"/>
      <c r="E73" s="10">
        <v>12.352941176470589</v>
      </c>
      <c r="F73" s="33"/>
      <c r="G73" s="55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190705100067</v>
      </c>
      <c r="C74" s="10">
        <v>47.69230769230769</v>
      </c>
      <c r="D74" s="10"/>
      <c r="E74" s="10">
        <v>40</v>
      </c>
      <c r="F74" s="33"/>
      <c r="G74" s="5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190705100068</v>
      </c>
      <c r="C75" s="10">
        <v>39.23076923076923</v>
      </c>
      <c r="D75" s="10"/>
      <c r="E75" s="10">
        <v>25.882352941176475</v>
      </c>
      <c r="F75" s="33"/>
      <c r="G75" s="5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10"/>
      <c r="D76" s="10"/>
      <c r="E76" s="10"/>
      <c r="F76" s="33"/>
      <c r="G76" s="5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10"/>
      <c r="D77" s="10"/>
      <c r="E77" s="10"/>
      <c r="F77" s="33"/>
      <c r="G77" s="55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3"/>
      <c r="G78" s="55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3"/>
      <c r="G79" s="6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5"/>
      <c r="D80" s="15"/>
      <c r="E80" s="15"/>
      <c r="F80" s="34"/>
      <c r="G80" s="61"/>
      <c r="H80" s="62"/>
      <c r="I80" s="6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5"/>
      <c r="D81" s="15"/>
      <c r="E81" s="15"/>
      <c r="F81" s="34"/>
      <c r="G81" s="61"/>
      <c r="H81" s="62"/>
      <c r="I81" s="6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3"/>
      <c r="G82" s="61"/>
      <c r="H82" s="62"/>
      <c r="I82" s="6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1"/>
      <c r="H83" s="62"/>
      <c r="I83" s="6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2022-11-21T11:16:35Z</dcterms:modified>
  <cp:category/>
  <cp:version/>
  <cp:contentType/>
  <cp:contentStatus/>
</cp:coreProperties>
</file>