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70" firstSheet="14" activeTab="16"/>
  </bookViews>
  <sheets>
    <sheet name="ANALOG SYSTEMS &amp; APPLICATIONS" sheetId="1" r:id="rId1"/>
    <sheet name="DIGITAL SYSTEMS &amp; APPLICATIONS" sheetId="2" r:id="rId2"/>
    <sheet name="Environmental Science" sheetId="3" r:id="rId3"/>
    <sheet name="Computational Physics Skill" sheetId="4" r:id="rId4"/>
    <sheet name="Electricity &amp; Magnetism" sheetId="5" r:id="rId5"/>
    <sheet name="Electromagnetic Theory" sheetId="6" r:id="rId6"/>
    <sheet name="Sheet10" sheetId="7" state="hidden" r:id="rId7"/>
    <sheet name="Mathematical Physics-III " sheetId="8" r:id="rId8"/>
    <sheet name=" Elements of modern physics" sheetId="9" r:id="rId9"/>
    <sheet name="English" sheetId="10" r:id="rId10"/>
    <sheet name="Mathematical Physics-II" sheetId="11" r:id="rId11"/>
    <sheet name="MECHANICS" sheetId="12" r:id="rId12"/>
    <sheet name="Q.Mechanics" sheetId="13" r:id="rId13"/>
    <sheet name="SSP" sheetId="14" r:id="rId14"/>
    <sheet name="STATISTICAL MECHANIC" sheetId="15" r:id="rId15"/>
    <sheet name="Thermal Physics" sheetId="16" r:id="rId16"/>
    <sheet name="Waves and  Optics " sheetId="17" r:id="rId17"/>
    <sheet name="Mathematical Physics I  " sheetId="18" r:id="rId18"/>
  </sheets>
  <definedNames/>
  <calcPr fullCalcOnLoad="1"/>
</workbook>
</file>

<file path=xl/sharedStrings.xml><?xml version="1.0" encoding="utf-8"?>
<sst xmlns="http://schemas.openxmlformats.org/spreadsheetml/2006/main" count="2302" uniqueCount="271">
  <si>
    <t>EXAMINATION</t>
  </si>
  <si>
    <t xml:space="preserve"> </t>
  </si>
  <si>
    <t>Question</t>
  </si>
  <si>
    <t>Blooms Level</t>
  </si>
  <si>
    <t>L3</t>
  </si>
  <si>
    <t>Course Outcome</t>
  </si>
  <si>
    <t>CO1</t>
  </si>
  <si>
    <t>CO2</t>
  </si>
  <si>
    <t>Max Marks</t>
  </si>
  <si>
    <t>All Questions</t>
  </si>
  <si>
    <t>PO1</t>
  </si>
  <si>
    <t>L3,L4,L5</t>
  </si>
  <si>
    <t>PO2</t>
  </si>
  <si>
    <t>P03</t>
  </si>
  <si>
    <t>P04</t>
  </si>
  <si>
    <t>P05</t>
  </si>
  <si>
    <t>P06</t>
  </si>
  <si>
    <t>P07</t>
  </si>
  <si>
    <t>P08</t>
  </si>
  <si>
    <t>P09</t>
  </si>
  <si>
    <t>P010</t>
  </si>
  <si>
    <t>P012</t>
  </si>
  <si>
    <t>PSO1</t>
  </si>
  <si>
    <t>PSO2</t>
  </si>
  <si>
    <t>PSO3</t>
  </si>
  <si>
    <t>PO11</t>
  </si>
  <si>
    <r>
      <t xml:space="preserve">Example of curriculum mapping to outcomes 3.:PO1-PO12
</t>
    </r>
    <r>
      <rPr>
        <b/>
        <sz val="11"/>
        <color indexed="8"/>
        <rFont val="Calibri"/>
        <family val="2"/>
      </rPr>
      <t>High</t>
    </r>
    <r>
      <rPr>
        <sz val="11"/>
        <color theme="1"/>
        <rFont val="Calibri"/>
        <family val="2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indexed="8"/>
        <rFont val="Calibri"/>
        <family val="2"/>
      </rPr>
      <t>Medium</t>
    </r>
    <r>
      <rPr>
        <sz val="11"/>
        <color theme="1"/>
        <rFont val="Calibri"/>
        <family val="2"/>
      </rPr>
      <t xml:space="preserve"> (2) Topics are introduced and further developed and reinforced in course lectures, labs, assignments, tests, etc., a “Working knowledge”
</t>
    </r>
    <r>
      <rPr>
        <b/>
        <sz val="11"/>
        <color indexed="8"/>
        <rFont val="Calibri"/>
        <family val="2"/>
      </rPr>
      <t xml:space="preserve">Low </t>
    </r>
    <r>
      <rPr>
        <sz val="11"/>
        <color theme="1"/>
        <rFont val="Calibri"/>
        <family val="2"/>
      </rPr>
      <t xml:space="preserve">(1) Topics are introduced in course lectures, labs, homework, assignments, etc, “Talking knowledge” or “awareness”
</t>
    </r>
    <r>
      <rPr>
        <b/>
        <sz val="11"/>
        <color indexed="8"/>
        <rFont val="Calibri"/>
        <family val="2"/>
      </rPr>
      <t>(0)</t>
    </r>
    <r>
      <rPr>
        <sz val="11"/>
        <color theme="1"/>
        <rFont val="Calibri"/>
        <family val="2"/>
      </rPr>
      <t xml:space="preserve"> does not relate 
</t>
    </r>
  </si>
  <si>
    <t>Centurion University of Technology &amp; Management</t>
  </si>
  <si>
    <t>Course Code : BTAB1105                                            Max Marks :100</t>
  </si>
  <si>
    <t>CA</t>
  </si>
  <si>
    <t>ES</t>
  </si>
  <si>
    <t>&gt;=55%</t>
  </si>
  <si>
    <t>&gt;=45%</t>
  </si>
  <si>
    <t>&gt;=35%</t>
  </si>
  <si>
    <t>&lt;35%</t>
  </si>
  <si>
    <t>% of student that should have attained level 3</t>
  </si>
  <si>
    <t>CO-PO is attained</t>
  </si>
  <si>
    <t>40% students are in level 3</t>
  </si>
  <si>
    <t>CO</t>
  </si>
  <si>
    <t xml:space="preserve"> score/%</t>
  </si>
  <si>
    <t>Student Perf  Threshold for all COs</t>
  </si>
  <si>
    <t>Affinity Level of CO-PO mapping</t>
  </si>
  <si>
    <t>Avg of CO-PO affinity levels</t>
  </si>
  <si>
    <t>Avg CO Attainment of all the COs</t>
  </si>
  <si>
    <t>PO Attainment</t>
  </si>
  <si>
    <t>CO Attainment Target</t>
  </si>
  <si>
    <t>Attaintment level</t>
  </si>
  <si>
    <t xml:space="preserve">CA </t>
  </si>
  <si>
    <t>Programme Name: B.Sc Physics</t>
  </si>
  <si>
    <t>180704120001</t>
  </si>
  <si>
    <t>180704120002</t>
  </si>
  <si>
    <t>180704120003</t>
  </si>
  <si>
    <t>180704120004</t>
  </si>
  <si>
    <t>180704120005</t>
  </si>
  <si>
    <t>180704120006</t>
  </si>
  <si>
    <t>180704120007</t>
  </si>
  <si>
    <t>180704120008</t>
  </si>
  <si>
    <t>180704120009</t>
  </si>
  <si>
    <t>180704120010</t>
  </si>
  <si>
    <t>180704120011</t>
  </si>
  <si>
    <t>180704120012</t>
  </si>
  <si>
    <t>180704120013</t>
  </si>
  <si>
    <t>180704120014</t>
  </si>
  <si>
    <t>180604120001</t>
  </si>
  <si>
    <t>180604120003</t>
  </si>
  <si>
    <t>180604120006</t>
  </si>
  <si>
    <t>180604120007</t>
  </si>
  <si>
    <t>180604120008</t>
  </si>
  <si>
    <t>180604120010</t>
  </si>
  <si>
    <t>180604120011</t>
  </si>
  <si>
    <t>180604120012</t>
  </si>
  <si>
    <t>180604120013</t>
  </si>
  <si>
    <t>180604120014</t>
  </si>
  <si>
    <t>180604120015</t>
  </si>
  <si>
    <t>180604120016</t>
  </si>
  <si>
    <t>180604120017</t>
  </si>
  <si>
    <t>180604120018</t>
  </si>
  <si>
    <t>180604120019</t>
  </si>
  <si>
    <t>180604120020</t>
  </si>
  <si>
    <t>180604120021</t>
  </si>
  <si>
    <t>180604120022</t>
  </si>
  <si>
    <t>182204120001</t>
  </si>
  <si>
    <t>182204120002</t>
  </si>
  <si>
    <t>182204120003</t>
  </si>
  <si>
    <t>182204120005</t>
  </si>
  <si>
    <t>182204120007</t>
  </si>
  <si>
    <t>182204120008</t>
  </si>
  <si>
    <t>182204120009</t>
  </si>
  <si>
    <t>182204120010</t>
  </si>
  <si>
    <t>182204120011</t>
  </si>
  <si>
    <t>182204120013</t>
  </si>
  <si>
    <t>180904120001</t>
  </si>
  <si>
    <t>180904120004</t>
  </si>
  <si>
    <t>180904120008</t>
  </si>
  <si>
    <t>180904120012</t>
  </si>
  <si>
    <t>180904120013</t>
  </si>
  <si>
    <t xml:space="preserve"> Achieved</t>
  </si>
  <si>
    <t>CO4</t>
  </si>
  <si>
    <t>P013</t>
  </si>
  <si>
    <t>Course Name :  ANALOG SYSTEMS &amp; APPLICATIONS           Department : .PHYSICS</t>
  </si>
  <si>
    <t>180904120002</t>
  </si>
  <si>
    <t>180904120003</t>
  </si>
  <si>
    <t>180904120007</t>
  </si>
  <si>
    <t>180904120009</t>
  </si>
  <si>
    <t>180904120010</t>
  </si>
  <si>
    <t>180904120011</t>
  </si>
  <si>
    <t>CO5</t>
  </si>
  <si>
    <t>CO 1, 2,4,5</t>
  </si>
  <si>
    <r>
      <t xml:space="preserve">Example of curriculum mapping to outcomes 3.:PO1-PO12
</t>
    </r>
    <r>
      <rPr>
        <b/>
        <sz val="11"/>
        <color indexed="8"/>
        <rFont val="Calibri"/>
        <family val="2"/>
      </rPr>
      <t>High</t>
    </r>
    <r>
      <rPr>
        <sz val="11"/>
        <color theme="1"/>
        <rFont val="Calibri"/>
        <family val="2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indexed="8"/>
        <rFont val="Calibri"/>
        <family val="2"/>
      </rPr>
      <t>Medium</t>
    </r>
    <r>
      <rPr>
        <sz val="11"/>
        <color theme="1"/>
        <rFont val="Calibri"/>
        <family val="2"/>
      </rPr>
      <t xml:space="preserve"> (2) Topics are introduced and further developed and reinforced in course lectures, labs, assignments, tests, etc., a “Working knowledge”
</t>
    </r>
    <r>
      <rPr>
        <b/>
        <sz val="11"/>
        <color indexed="8"/>
        <rFont val="Calibri"/>
        <family val="2"/>
      </rPr>
      <t xml:space="preserve">Low </t>
    </r>
    <r>
      <rPr>
        <sz val="11"/>
        <color theme="1"/>
        <rFont val="Calibri"/>
        <family val="2"/>
      </rPr>
      <t xml:space="preserve">(1) Topics are introduced in course lectures, labs, homework, assignments, etc, “Talking knowledge” or “awareness”
</t>
    </r>
    <r>
      <rPr>
        <b/>
        <sz val="11"/>
        <color indexed="8"/>
        <rFont val="Calibri"/>
        <family val="2"/>
      </rPr>
      <t>(0)</t>
    </r>
    <r>
      <rPr>
        <sz val="11"/>
        <color theme="1"/>
        <rFont val="Calibri"/>
        <family val="2"/>
      </rPr>
      <t xml:space="preserve"> does not relate 
</t>
    </r>
  </si>
  <si>
    <t>Course Name :  Mathematical Physics-III          Department : .PHYSICS</t>
  </si>
  <si>
    <t>CO 1, 2, 3,4</t>
  </si>
  <si>
    <t>CO3</t>
  </si>
  <si>
    <t>180604110001</t>
  </si>
  <si>
    <t>180604110002</t>
  </si>
  <si>
    <t>180604110003</t>
  </si>
  <si>
    <t>180604110005</t>
  </si>
  <si>
    <t>180604110006</t>
  </si>
  <si>
    <t>180604110007</t>
  </si>
  <si>
    <t>180604110008</t>
  </si>
  <si>
    <t>180604110009</t>
  </si>
  <si>
    <t>180604110010</t>
  </si>
  <si>
    <t>180904110001</t>
  </si>
  <si>
    <t>180904110003</t>
  </si>
  <si>
    <t>180904110005</t>
  </si>
  <si>
    <t>Course Name :   Elements of modern physics           Department : .PHYSICS</t>
  </si>
  <si>
    <t>180704100001</t>
  </si>
  <si>
    <t>180704100002</t>
  </si>
  <si>
    <t>180704100003</t>
  </si>
  <si>
    <t>180704100005</t>
  </si>
  <si>
    <t>180704100006</t>
  </si>
  <si>
    <t>180704100007</t>
  </si>
  <si>
    <t>180704100008</t>
  </si>
  <si>
    <t>180704100009</t>
  </si>
  <si>
    <t>180704100010</t>
  </si>
  <si>
    <t>180704100011</t>
  </si>
  <si>
    <t>180704190001</t>
  </si>
  <si>
    <t>180704190002</t>
  </si>
  <si>
    <t>180704190003</t>
  </si>
  <si>
    <t>180704190004</t>
  </si>
  <si>
    <t>180704190005</t>
  </si>
  <si>
    <t>180704190006</t>
  </si>
  <si>
    <t>180704190007</t>
  </si>
  <si>
    <t>180704190008</t>
  </si>
  <si>
    <t>180704190009</t>
  </si>
  <si>
    <t>180704190011</t>
  </si>
  <si>
    <t>180704190012</t>
  </si>
  <si>
    <t>180704190013</t>
  </si>
  <si>
    <t>180704190015</t>
  </si>
  <si>
    <t>180704190016</t>
  </si>
  <si>
    <t>180704190017</t>
  </si>
  <si>
    <t>180704190018</t>
  </si>
  <si>
    <t>180704190019</t>
  </si>
  <si>
    <t>180704190020</t>
  </si>
  <si>
    <t>180704190021</t>
  </si>
  <si>
    <t>180704190022</t>
  </si>
  <si>
    <t>180704190023</t>
  </si>
  <si>
    <t>180704190024</t>
  </si>
  <si>
    <t>180704190025</t>
  </si>
  <si>
    <t>180704190026</t>
  </si>
  <si>
    <t>180704190028</t>
  </si>
  <si>
    <t>180704190029</t>
  </si>
  <si>
    <t>180704190030</t>
  </si>
  <si>
    <t>180704190031</t>
  </si>
  <si>
    <t>180704190032</t>
  </si>
  <si>
    <t>180704190033</t>
  </si>
  <si>
    <t>180704190035</t>
  </si>
  <si>
    <t>180704190036</t>
  </si>
  <si>
    <t>180604100002</t>
  </si>
  <si>
    <t>Course Name :  DIGITAL SYSTEMS &amp; APPLICATIONS            Department : .PHYSICS</t>
  </si>
  <si>
    <t>CO 1, 2,3,4,5</t>
  </si>
  <si>
    <t>180604140001</t>
  </si>
  <si>
    <t>180604140003</t>
  </si>
  <si>
    <t>180604140004</t>
  </si>
  <si>
    <t>Course Name : Mathematical Physics I           Department : .PHYSICS</t>
  </si>
  <si>
    <t xml:space="preserve"> Not Achieved</t>
  </si>
  <si>
    <t>CO 1, 2,4</t>
  </si>
  <si>
    <t>182204120004</t>
  </si>
  <si>
    <t>182204120006</t>
  </si>
  <si>
    <t>182204120014</t>
  </si>
  <si>
    <t>180604120009</t>
  </si>
  <si>
    <t>180604120023</t>
  </si>
  <si>
    <t>180904110002</t>
  </si>
  <si>
    <t>180904120005</t>
  </si>
  <si>
    <t>180904120006</t>
  </si>
  <si>
    <t>Program Name:  B.Sc Physics</t>
  </si>
  <si>
    <t>Course Name : Environmental Science            Department : PHYSICS</t>
  </si>
  <si>
    <t>CO 1, 2</t>
  </si>
  <si>
    <t>Course Name : Computational Physics Skill           Department : .PHYSICS</t>
  </si>
  <si>
    <t>Course Name : Electricity &amp; Magnetism           Department : .PHYSICS</t>
  </si>
  <si>
    <t>180704110002</t>
  </si>
  <si>
    <t>180704110003</t>
  </si>
  <si>
    <t>180704190027</t>
  </si>
  <si>
    <t>180704190034</t>
  </si>
  <si>
    <t>180604140002</t>
  </si>
  <si>
    <t>182204100003</t>
  </si>
  <si>
    <t>182204160001</t>
  </si>
  <si>
    <t>182204160002</t>
  </si>
  <si>
    <t>180904100001</t>
  </si>
  <si>
    <t>180904100002</t>
  </si>
  <si>
    <t>180904100003</t>
  </si>
  <si>
    <t>180904100004</t>
  </si>
  <si>
    <t>180904100005</t>
  </si>
  <si>
    <t>180904100006</t>
  </si>
  <si>
    <t>180904100007</t>
  </si>
  <si>
    <t>180904100008</t>
  </si>
  <si>
    <t>180904100009</t>
  </si>
  <si>
    <t>180904100010</t>
  </si>
  <si>
    <t>180904100011</t>
  </si>
  <si>
    <t>180904100012</t>
  </si>
  <si>
    <t>180904100013</t>
  </si>
  <si>
    <t>180904100014</t>
  </si>
  <si>
    <t>180904100015</t>
  </si>
  <si>
    <t>180904100016</t>
  </si>
  <si>
    <t>180904100017</t>
  </si>
  <si>
    <t>180904100018</t>
  </si>
  <si>
    <t>180904100019</t>
  </si>
  <si>
    <t>180904100020</t>
  </si>
  <si>
    <t>180904100021</t>
  </si>
  <si>
    <t>180904100022</t>
  </si>
  <si>
    <t>180904100023</t>
  </si>
  <si>
    <t>180904100024</t>
  </si>
  <si>
    <t>180904100025</t>
  </si>
  <si>
    <t>180904100026</t>
  </si>
  <si>
    <t>180904100027</t>
  </si>
  <si>
    <t>180904100028</t>
  </si>
  <si>
    <t>180904100029</t>
  </si>
  <si>
    <t>180904100030</t>
  </si>
  <si>
    <t>180904100031</t>
  </si>
  <si>
    <t>180904100032</t>
  </si>
  <si>
    <t>180904100033</t>
  </si>
  <si>
    <t>180904100034</t>
  </si>
  <si>
    <t>180904100035</t>
  </si>
  <si>
    <t>Course Name : Electromagnetic Theory           Department : .PHYSICS</t>
  </si>
  <si>
    <t>Course Name : English            Department : .PHYSICS</t>
  </si>
  <si>
    <t>Course Name : Mathematical Physics-II           Department : .PHYSICS</t>
  </si>
  <si>
    <t>Course Name : MECHANICS           Department : .PHYSICS</t>
  </si>
  <si>
    <t>180604100001</t>
  </si>
  <si>
    <t>180604100003</t>
  </si>
  <si>
    <t>180604100004</t>
  </si>
  <si>
    <t>180604100005</t>
  </si>
  <si>
    <t>180604100006</t>
  </si>
  <si>
    <t>180604100007</t>
  </si>
  <si>
    <t>180604100008</t>
  </si>
  <si>
    <t>180604100009</t>
  </si>
  <si>
    <t>180604100010</t>
  </si>
  <si>
    <t>180604100011</t>
  </si>
  <si>
    <t>180604100012</t>
  </si>
  <si>
    <t>180604100013</t>
  </si>
  <si>
    <t>180604100014</t>
  </si>
  <si>
    <t>180604100015</t>
  </si>
  <si>
    <t>180604100016</t>
  </si>
  <si>
    <t>180604100017</t>
  </si>
  <si>
    <t>180604100018</t>
  </si>
  <si>
    <t>180604100019</t>
  </si>
  <si>
    <t>180604100020</t>
  </si>
  <si>
    <t>180604100021</t>
  </si>
  <si>
    <t>182204100001</t>
  </si>
  <si>
    <t>182204100004</t>
  </si>
  <si>
    <t>182204100005</t>
  </si>
  <si>
    <t>182204100007</t>
  </si>
  <si>
    <t>182204160003</t>
  </si>
  <si>
    <t>182204160004</t>
  </si>
  <si>
    <t>182204170001</t>
  </si>
  <si>
    <t>Course Name : Quantum Mechanics and Applications           Department : .PHYSICS</t>
  </si>
  <si>
    <t>Course Name : SOLID STATE PHYSICS           Department : .PHYSICS</t>
  </si>
  <si>
    <t>Course Name : STATISTICAL MECHANICS-           Department : .PHYSICS</t>
  </si>
  <si>
    <t>Course Name : Thermal Physics              Department : .PHYSICS</t>
  </si>
  <si>
    <t>182204100002</t>
  </si>
  <si>
    <t>182204100006</t>
  </si>
  <si>
    <t>Course Name : Waves and  Optics              Department : .PHYSICS</t>
  </si>
  <si>
    <r>
      <t xml:space="preserve">Example of curriculum mapping to outcomes 3.:PO1-PO12
</t>
    </r>
    <r>
      <rPr>
        <b/>
        <sz val="11"/>
        <color indexed="8"/>
        <rFont val="Calibri"/>
        <family val="2"/>
      </rPr>
      <t xml:space="preserve">High (3) topics are fully introduced, developed and reinforced throughout the course in course lectures, labs, homework assignments, tests, exams, projects ; an “application knowledge”
Medium (2) Topics are introduced and further developed and reinforced in course lectures, labs, assignments, tests, etc., a “Working knowledge”
Low (1) Topics are introduced in course lectures, labs, homework, assignments, etc, “Talking knowledge” or “awareness”
(0) does not relate 
</t>
    </r>
  </si>
</sst>
</file>

<file path=xl/styles.xml><?xml version="1.0" encoding="utf-8"?>
<styleSheet xmlns="http://schemas.openxmlformats.org/spreadsheetml/2006/main">
  <numFmts count="3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#,##0_);\(&quot;₹&quot;#,##0\)"/>
    <numFmt numFmtId="173" formatCode="&quot;₹&quot;#,##0_);[Red]\(&quot;₹&quot;#,##0\)"/>
    <numFmt numFmtId="174" formatCode="&quot;₹&quot;#,##0.00_);\(&quot;₹&quot;#,##0.00\)"/>
    <numFmt numFmtId="175" formatCode="&quot;₹&quot;#,##0.00_);[Red]\(&quot;₹&quot;#,##0.00\)"/>
    <numFmt numFmtId="176" formatCode="_(&quot;₹&quot;* #,##0_);_(&quot;₹&quot;* \(#,##0\);_(&quot;₹&quot;* &quot;-&quot;_);_(@_)"/>
    <numFmt numFmtId="177" formatCode="_(&quot;₹&quot;* #,##0.00_);_(&quot;₹&quot;* \(#,##0.00\);_(&quot;₹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0.000"/>
    <numFmt numFmtId="184" formatCode="0.0000"/>
    <numFmt numFmtId="185" formatCode="0.00000"/>
    <numFmt numFmtId="186" formatCode="0.0%"/>
    <numFmt numFmtId="187" formatCode="[$-4009]dddd\,\ d\ mmmm\ yyyy"/>
    <numFmt numFmtId="188" formatCode="[$-409]h:mm:ss\ AM/PM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color indexed="40"/>
      <name val="Calibri"/>
      <family val="2"/>
    </font>
    <font>
      <b/>
      <sz val="16"/>
      <color indexed="56"/>
      <name val="Calibri"/>
      <family val="2"/>
    </font>
    <font>
      <b/>
      <sz val="16"/>
      <color indexed="36"/>
      <name val="Calibri"/>
      <family val="2"/>
    </font>
    <font>
      <b/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30"/>
      <name val="Calibri"/>
      <family val="2"/>
    </font>
    <font>
      <b/>
      <sz val="11"/>
      <color indexed="40"/>
      <name val="Calibri"/>
      <family val="2"/>
    </font>
    <font>
      <b/>
      <sz val="11"/>
      <color indexed="56"/>
      <name val="Calibri"/>
      <family val="2"/>
    </font>
    <font>
      <b/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6"/>
      <color rgb="FFFF0000"/>
      <name val="Calibri"/>
      <family val="2"/>
    </font>
    <font>
      <b/>
      <sz val="16"/>
      <color rgb="FF00B0F0"/>
      <name val="Calibri"/>
      <family val="2"/>
    </font>
    <font>
      <b/>
      <sz val="16"/>
      <color rgb="FF002060"/>
      <name val="Calibri"/>
      <family val="2"/>
    </font>
    <font>
      <b/>
      <sz val="16"/>
      <color rgb="FF7030A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rgb="FF0070C0"/>
      <name val="Calibri"/>
      <family val="2"/>
    </font>
    <font>
      <b/>
      <sz val="11"/>
      <color rgb="FF00B0F0"/>
      <name val="Calibri"/>
      <family val="2"/>
    </font>
    <font>
      <b/>
      <sz val="11"/>
      <color rgb="FF002060"/>
      <name val="Calibri"/>
      <family val="2"/>
    </font>
    <font>
      <b/>
      <sz val="11"/>
      <color rgb="FF7030A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3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1" fontId="2" fillId="7" borderId="10" xfId="0" applyNumberFormat="1" applyFont="1" applyFill="1" applyBorder="1" applyAlignment="1">
      <alignment vertical="center"/>
    </xf>
    <xf numFmtId="1" fontId="4" fillId="33" borderId="11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1" fontId="51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54" fillId="0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1" fontId="0" fillId="33" borderId="10" xfId="0" applyNumberFormat="1" applyFill="1" applyBorder="1" applyAlignment="1">
      <alignment horizontal="center"/>
    </xf>
    <xf numFmtId="0" fontId="0" fillId="0" borderId="0" xfId="0" applyBorder="1" applyAlignment="1">
      <alignment vertical="center"/>
    </xf>
    <xf numFmtId="1" fontId="2" fillId="33" borderId="10" xfId="0" applyNumberFormat="1" applyFont="1" applyFill="1" applyBorder="1" applyAlignment="1">
      <alignment horizontal="center" vertical="center"/>
    </xf>
    <xf numFmtId="2" fontId="51" fillId="0" borderId="1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51" fillId="0" borderId="12" xfId="0" applyNumberFormat="1" applyFont="1" applyBorder="1" applyAlignment="1">
      <alignment vertical="center"/>
    </xf>
    <xf numFmtId="1" fontId="2" fillId="33" borderId="10" xfId="0" applyNumberFormat="1" applyFont="1" applyFill="1" applyBorder="1" applyAlignment="1">
      <alignment vertical="center"/>
    </xf>
    <xf numFmtId="1" fontId="2" fillId="7" borderId="11" xfId="0" applyNumberFormat="1" applyFont="1" applyFill="1" applyBorder="1" applyAlignment="1">
      <alignment vertical="center"/>
    </xf>
    <xf numFmtId="1" fontId="54" fillId="21" borderId="12" xfId="0" applyNumberFormat="1" applyFont="1" applyFill="1" applyBorder="1" applyAlignment="1">
      <alignment vertical="center"/>
    </xf>
    <xf numFmtId="1" fontId="54" fillId="21" borderId="13" xfId="0" applyNumberFormat="1" applyFont="1" applyFill="1" applyBorder="1" applyAlignment="1">
      <alignment vertical="center"/>
    </xf>
    <xf numFmtId="182" fontId="2" fillId="33" borderId="10" xfId="0" applyNumberFormat="1" applyFont="1" applyFill="1" applyBorder="1" applyAlignment="1">
      <alignment horizontal="center" vertical="center"/>
    </xf>
    <xf numFmtId="1" fontId="2" fillId="5" borderId="0" xfId="0" applyNumberFormat="1" applyFont="1" applyFill="1" applyBorder="1" applyAlignment="1">
      <alignment vertical="center"/>
    </xf>
    <xf numFmtId="1" fontId="2" fillId="5" borderId="0" xfId="0" applyNumberFormat="1" applyFont="1" applyFill="1" applyBorder="1" applyAlignment="1">
      <alignment horizontal="center" vertical="center"/>
    </xf>
    <xf numFmtId="1" fontId="2" fillId="33" borderId="12" xfId="0" applyNumberFormat="1" applyFon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182" fontId="51" fillId="33" borderId="12" xfId="0" applyNumberFormat="1" applyFont="1" applyFill="1" applyBorder="1" applyAlignment="1">
      <alignment horizontal="center" vertical="center"/>
    </xf>
    <xf numFmtId="183" fontId="0" fillId="33" borderId="12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34" borderId="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2" fillId="5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10" fontId="51" fillId="0" borderId="10" xfId="59" applyNumberFormat="1" applyFont="1" applyBorder="1" applyAlignment="1">
      <alignment vertical="center"/>
    </xf>
    <xf numFmtId="0" fontId="51" fillId="35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vertical="center"/>
    </xf>
    <xf numFmtId="0" fontId="56" fillId="0" borderId="10" xfId="0" applyFont="1" applyFill="1" applyBorder="1" applyAlignment="1">
      <alignment vertical="center"/>
    </xf>
    <xf numFmtId="0" fontId="57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vertical="center"/>
    </xf>
    <xf numFmtId="1" fontId="54" fillId="36" borderId="10" xfId="0" applyNumberFormat="1" applyFont="1" applyFill="1" applyBorder="1" applyAlignment="1">
      <alignment vertical="center"/>
    </xf>
    <xf numFmtId="2" fontId="59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1" fontId="0" fillId="0" borderId="0" xfId="0" applyNumberForma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1" fontId="54" fillId="0" borderId="0" xfId="0" applyNumberFormat="1" applyFont="1" applyFill="1" applyBorder="1" applyAlignment="1">
      <alignment vertical="center"/>
    </xf>
    <xf numFmtId="2" fontId="5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2" fontId="5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2" fontId="0" fillId="37" borderId="10" xfId="0" applyNumberFormat="1" applyFill="1" applyBorder="1" applyAlignment="1">
      <alignment horizontal="center" vertical="center"/>
    </xf>
    <xf numFmtId="183" fontId="0" fillId="37" borderId="12" xfId="0" applyNumberForma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183" fontId="51" fillId="35" borderId="10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60" fillId="0" borderId="14" xfId="0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" fontId="0" fillId="33" borderId="15" xfId="0" applyNumberFormat="1" applyFill="1" applyBorder="1" applyAlignment="1">
      <alignment horizontal="center" vertical="center"/>
    </xf>
    <xf numFmtId="1" fontId="0" fillId="33" borderId="10" xfId="0" applyNumberFormat="1" applyFill="1" applyBorder="1" applyAlignment="1">
      <alignment/>
    </xf>
    <xf numFmtId="184" fontId="0" fillId="33" borderId="10" xfId="0" applyNumberFormat="1" applyFill="1" applyBorder="1" applyAlignment="1">
      <alignment/>
    </xf>
    <xf numFmtId="0" fontId="0" fillId="34" borderId="0" xfId="0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1" fontId="2" fillId="5" borderId="0" xfId="0" applyNumberFormat="1" applyFont="1" applyFill="1" applyBorder="1" applyAlignment="1">
      <alignment horizontal="center" vertical="center"/>
    </xf>
    <xf numFmtId="1" fontId="4" fillId="5" borderId="10" xfId="0" applyNumberFormat="1" applyFont="1" applyFill="1" applyBorder="1" applyAlignment="1">
      <alignment horizontal="center" vertical="center"/>
    </xf>
    <xf numFmtId="1" fontId="2" fillId="7" borderId="11" xfId="0" applyNumberFormat="1" applyFont="1" applyFill="1" applyBorder="1" applyAlignment="1">
      <alignment vertical="center"/>
    </xf>
    <xf numFmtId="1" fontId="2" fillId="7" borderId="10" xfId="0" applyNumberFormat="1" applyFont="1" applyFill="1" applyBorder="1" applyAlignment="1">
      <alignment vertical="center"/>
    </xf>
    <xf numFmtId="1" fontId="4" fillId="33" borderId="10" xfId="0" applyNumberFormat="1" applyFont="1" applyFill="1" applyBorder="1" applyAlignment="1">
      <alignment vertical="center"/>
    </xf>
    <xf numFmtId="1" fontId="2" fillId="33" borderId="10" xfId="0" applyNumberFormat="1" applyFont="1" applyFill="1" applyBorder="1" applyAlignment="1">
      <alignment vertical="center"/>
    </xf>
    <xf numFmtId="1" fontId="4" fillId="33" borderId="10" xfId="0" applyNumberFormat="1" applyFont="1" applyFill="1" applyBorder="1" applyAlignment="1">
      <alignment horizontal="center" vertical="center"/>
    </xf>
    <xf numFmtId="182" fontId="2" fillId="33" borderId="10" xfId="0" applyNumberFormat="1" applyFont="1" applyFill="1" applyBorder="1" applyAlignment="1">
      <alignment horizontal="center" vertical="center"/>
    </xf>
    <xf numFmtId="1" fontId="0" fillId="0" borderId="16" xfId="0" applyNumberForma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center"/>
    </xf>
    <xf numFmtId="1" fontId="0" fillId="33" borderId="0" xfId="0" applyNumberFormat="1" applyFill="1" applyAlignment="1">
      <alignment/>
    </xf>
    <xf numFmtId="184" fontId="0" fillId="33" borderId="0" xfId="0" applyNumberFormat="1" applyFill="1" applyAlignment="1">
      <alignment/>
    </xf>
    <xf numFmtId="1" fontId="0" fillId="33" borderId="0" xfId="0" applyNumberFormat="1" applyFill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" fontId="51" fillId="0" borderId="10" xfId="0" applyNumberFormat="1" applyFont="1" applyBorder="1" applyAlignment="1">
      <alignment horizontal="center" vertical="center"/>
    </xf>
    <xf numFmtId="182" fontId="51" fillId="0" borderId="10" xfId="0" applyNumberFormat="1" applyFont="1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" fontId="0" fillId="0" borderId="10" xfId="0" applyNumberFormat="1" applyBorder="1" applyAlignment="1">
      <alignment vertical="center"/>
    </xf>
    <xf numFmtId="0" fontId="61" fillId="33" borderId="10" xfId="0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" fontId="0" fillId="35" borderId="10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0" xfId="0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0" xfId="0" applyFont="1" applyFill="1" applyBorder="1" applyAlignment="1">
      <alignment vertical="center"/>
    </xf>
    <xf numFmtId="1" fontId="54" fillId="0" borderId="0" xfId="0" applyNumberFormat="1" applyFont="1" applyAlignment="1">
      <alignment vertical="center"/>
    </xf>
    <xf numFmtId="0" fontId="54" fillId="0" borderId="0" xfId="0" applyFont="1" applyFill="1" applyAlignment="1">
      <alignment vertical="center"/>
    </xf>
    <xf numFmtId="1" fontId="2" fillId="5" borderId="0" xfId="0" applyNumberFormat="1" applyFont="1" applyFill="1" applyBorder="1" applyAlignment="1">
      <alignment vertical="center"/>
    </xf>
    <xf numFmtId="1" fontId="2" fillId="5" borderId="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59" fillId="0" borderId="10" xfId="0" applyFont="1" applyFill="1" applyBorder="1" applyAlignment="1">
      <alignment vertical="center"/>
    </xf>
    <xf numFmtId="0" fontId="59" fillId="0" borderId="10" xfId="0" applyFont="1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2" fontId="51" fillId="33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vertical="center"/>
    </xf>
    <xf numFmtId="0" fontId="62" fillId="0" borderId="10" xfId="0" applyFont="1" applyFill="1" applyBorder="1" applyAlignment="1">
      <alignment horizontal="center" vertical="center"/>
    </xf>
    <xf numFmtId="1" fontId="51" fillId="0" borderId="0" xfId="0" applyNumberFormat="1" applyFont="1" applyAlignment="1">
      <alignment vertical="center"/>
    </xf>
    <xf numFmtId="1" fontId="2" fillId="7" borderId="11" xfId="0" applyNumberFormat="1" applyFont="1" applyFill="1" applyBorder="1" applyAlignment="1">
      <alignment vertical="center"/>
    </xf>
    <xf numFmtId="183" fontId="51" fillId="33" borderId="12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vertical="center"/>
    </xf>
    <xf numFmtId="0" fontId="63" fillId="0" borderId="10" xfId="0" applyFont="1" applyFill="1" applyBorder="1" applyAlignment="1">
      <alignment horizontal="center" vertical="center"/>
    </xf>
    <xf numFmtId="1" fontId="2" fillId="7" borderId="10" xfId="0" applyNumberFormat="1" applyFont="1" applyFill="1" applyBorder="1" applyAlignment="1">
      <alignment vertical="center"/>
    </xf>
    <xf numFmtId="1" fontId="2" fillId="33" borderId="10" xfId="0" applyNumberFormat="1" applyFont="1" applyFill="1" applyBorder="1" applyAlignment="1">
      <alignment vertical="center"/>
    </xf>
    <xf numFmtId="1" fontId="2" fillId="33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vertical="center"/>
    </xf>
    <xf numFmtId="0" fontId="64" fillId="0" borderId="10" xfId="0" applyFont="1" applyFill="1" applyBorder="1" applyAlignment="1">
      <alignment horizontal="center" vertical="center"/>
    </xf>
    <xf numFmtId="1" fontId="2" fillId="33" borderId="12" xfId="0" applyNumberFormat="1" applyFont="1" applyFill="1" applyBorder="1" applyAlignment="1">
      <alignment horizontal="center" vertical="center"/>
    </xf>
    <xf numFmtId="1" fontId="51" fillId="0" borderId="0" xfId="0" applyNumberFormat="1" applyFont="1" applyFill="1" applyAlignment="1">
      <alignment vertical="center"/>
    </xf>
    <xf numFmtId="182" fontId="2" fillId="33" borderId="10" xfId="0" applyNumberFormat="1" applyFont="1" applyFill="1" applyBorder="1" applyAlignment="1">
      <alignment horizontal="center" vertical="center"/>
    </xf>
    <xf numFmtId="1" fontId="51" fillId="0" borderId="10" xfId="0" applyNumberFormat="1" applyFont="1" applyFill="1" applyBorder="1" applyAlignment="1">
      <alignment horizontal="center" vertical="center"/>
    </xf>
    <xf numFmtId="1" fontId="51" fillId="0" borderId="16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" fontId="51" fillId="33" borderId="12" xfId="0" applyNumberFormat="1" applyFont="1" applyFill="1" applyBorder="1" applyAlignment="1">
      <alignment horizontal="center" vertical="center"/>
    </xf>
    <xf numFmtId="1" fontId="51" fillId="21" borderId="12" xfId="0" applyNumberFormat="1" applyFont="1" applyFill="1" applyBorder="1" applyAlignment="1">
      <alignment vertical="center"/>
    </xf>
    <xf numFmtId="0" fontId="51" fillId="0" borderId="14" xfId="0" applyFont="1" applyBorder="1" applyAlignment="1">
      <alignment horizontal="center" vertical="center" wrapText="1"/>
    </xf>
    <xf numFmtId="2" fontId="51" fillId="37" borderId="10" xfId="0" applyNumberFormat="1" applyFont="1" applyFill="1" applyBorder="1" applyAlignment="1">
      <alignment horizontal="center" vertical="center"/>
    </xf>
    <xf numFmtId="183" fontId="51" fillId="37" borderId="12" xfId="0" applyNumberFormat="1" applyFont="1" applyFill="1" applyBorder="1" applyAlignment="1">
      <alignment horizontal="center" vertical="center"/>
    </xf>
    <xf numFmtId="1" fontId="51" fillId="33" borderId="13" xfId="0" applyNumberFormat="1" applyFont="1" applyFill="1" applyBorder="1" applyAlignment="1">
      <alignment horizontal="center" vertical="center"/>
    </xf>
    <xf numFmtId="1" fontId="51" fillId="21" borderId="13" xfId="0" applyNumberFormat="1" applyFont="1" applyFill="1" applyBorder="1" applyAlignment="1">
      <alignment vertical="center"/>
    </xf>
    <xf numFmtId="1" fontId="51" fillId="36" borderId="10" xfId="0" applyNumberFormat="1" applyFont="1" applyFill="1" applyBorder="1" applyAlignment="1">
      <alignment vertical="center"/>
    </xf>
    <xf numFmtId="0" fontId="51" fillId="0" borderId="0" xfId="0" applyFont="1" applyBorder="1" applyAlignment="1">
      <alignment vertical="center"/>
    </xf>
    <xf numFmtId="1" fontId="51" fillId="33" borderId="0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51" fillId="34" borderId="0" xfId="0" applyFont="1" applyFill="1" applyBorder="1" applyAlignment="1">
      <alignment horizontal="center" vertical="center"/>
    </xf>
    <xf numFmtId="0" fontId="51" fillId="34" borderId="0" xfId="0" applyFont="1" applyFill="1" applyBorder="1" applyAlignment="1">
      <alignment vertical="center"/>
    </xf>
    <xf numFmtId="1" fontId="51" fillId="0" borderId="0" xfId="0" applyNumberFormat="1" applyFont="1" applyFill="1" applyBorder="1" applyAlignment="1">
      <alignment vertical="center"/>
    </xf>
    <xf numFmtId="1" fontId="51" fillId="33" borderId="10" xfId="0" applyNumberFormat="1" applyFont="1" applyFill="1" applyBorder="1" applyAlignment="1">
      <alignment horizontal="center"/>
    </xf>
    <xf numFmtId="1" fontId="51" fillId="33" borderId="0" xfId="0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top" wrapText="1"/>
    </xf>
    <xf numFmtId="1" fontId="51" fillId="33" borderId="0" xfId="0" applyNumberFormat="1" applyFont="1" applyFill="1" applyAlignment="1">
      <alignment/>
    </xf>
    <xf numFmtId="1" fontId="5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9" fillId="0" borderId="0" xfId="0" applyFont="1" applyAlignment="1">
      <alignment vertical="center"/>
    </xf>
    <xf numFmtId="184" fontId="51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center" wrapText="1"/>
    </xf>
    <xf numFmtId="1" fontId="51" fillId="33" borderId="0" xfId="0" applyNumberFormat="1" applyFont="1" applyFill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1" fontId="2" fillId="5" borderId="16" xfId="0" applyNumberFormat="1" applyFont="1" applyFill="1" applyBorder="1" applyAlignment="1">
      <alignment horizontal="center" vertical="center"/>
    </xf>
    <xf numFmtId="1" fontId="2" fillId="5" borderId="13" xfId="0" applyNumberFormat="1" applyFont="1" applyFill="1" applyBorder="1" applyAlignment="1">
      <alignment horizontal="center" vertical="center"/>
    </xf>
    <xf numFmtId="1" fontId="2" fillId="5" borderId="12" xfId="0" applyNumberFormat="1" applyFont="1" applyFill="1" applyBorder="1" applyAlignment="1">
      <alignment horizontal="center" vertical="center"/>
    </xf>
    <xf numFmtId="1" fontId="0" fillId="33" borderId="17" xfId="0" applyNumberFormat="1" applyFill="1" applyBorder="1" applyAlignment="1">
      <alignment horizontal="center" vertical="center"/>
    </xf>
    <xf numFmtId="1" fontId="0" fillId="33" borderId="18" xfId="0" applyNumberFormat="1" applyFill="1" applyBorder="1" applyAlignment="1">
      <alignment horizontal="center" vertical="center"/>
    </xf>
    <xf numFmtId="1" fontId="0" fillId="33" borderId="19" xfId="0" applyNumberFormat="1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 wrapText="1"/>
    </xf>
    <xf numFmtId="0" fontId="51" fillId="34" borderId="0" xfId="0" applyFont="1" applyFill="1" applyBorder="1" applyAlignment="1">
      <alignment horizontal="center" vertical="center"/>
    </xf>
    <xf numFmtId="1" fontId="2" fillId="5" borderId="16" xfId="0" applyNumberFormat="1" applyFont="1" applyFill="1" applyBorder="1" applyAlignment="1">
      <alignment horizontal="center" vertical="center"/>
    </xf>
    <xf numFmtId="1" fontId="2" fillId="5" borderId="13" xfId="0" applyNumberFormat="1" applyFont="1" applyFill="1" applyBorder="1" applyAlignment="1">
      <alignment horizontal="center" vertical="center"/>
    </xf>
    <xf numFmtId="1" fontId="2" fillId="5" borderId="12" xfId="0" applyNumberFormat="1" applyFont="1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1"/>
  <sheetViews>
    <sheetView zoomScale="59" zoomScaleNormal="59" zoomScalePageLayoutView="0" workbookViewId="0" topLeftCell="A13">
      <selection activeCell="H22" sqref="H22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5" width="32.57421875" style="4" customWidth="1"/>
    <col min="6" max="6" width="29.140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249" width="5.8515625" style="1" bestFit="1" customWidth="1"/>
    <col min="250" max="16384" width="5.8515625" style="1" customWidth="1"/>
  </cols>
  <sheetData>
    <row r="1" spans="1:13" ht="20.25" customHeight="1">
      <c r="A1" s="168" t="s">
        <v>27</v>
      </c>
      <c r="B1" s="169"/>
      <c r="C1" s="169"/>
      <c r="D1" s="169"/>
      <c r="E1" s="170"/>
      <c r="F1" s="25"/>
      <c r="G1" s="164"/>
      <c r="H1" s="164"/>
      <c r="I1" s="164"/>
      <c r="J1" s="164"/>
      <c r="K1" s="164"/>
      <c r="L1" s="164"/>
      <c r="M1" s="164"/>
    </row>
    <row r="2" spans="1:9" ht="19.5" customHeight="1">
      <c r="A2" s="166" t="s">
        <v>0</v>
      </c>
      <c r="B2" s="166"/>
      <c r="C2" s="166"/>
      <c r="D2" s="166"/>
      <c r="E2" s="166"/>
      <c r="F2" s="26"/>
      <c r="G2" s="38" t="s">
        <v>35</v>
      </c>
      <c r="H2" s="39"/>
      <c r="I2" s="35"/>
    </row>
    <row r="3" spans="1:23" ht="43.5" customHeight="1">
      <c r="A3" s="167" t="s">
        <v>48</v>
      </c>
      <c r="B3" s="166"/>
      <c r="C3" s="166"/>
      <c r="D3" s="166"/>
      <c r="E3" s="166"/>
      <c r="F3" s="26"/>
      <c r="G3" s="38" t="s">
        <v>37</v>
      </c>
      <c r="H3" s="39"/>
      <c r="I3" s="49" t="s">
        <v>45</v>
      </c>
      <c r="K3" s="42" t="s">
        <v>40</v>
      </c>
      <c r="L3" s="42" t="s">
        <v>46</v>
      </c>
      <c r="N3" s="42" t="s">
        <v>41</v>
      </c>
      <c r="O3" s="163" t="s">
        <v>26</v>
      </c>
      <c r="P3" s="163"/>
      <c r="Q3" s="163"/>
      <c r="R3" s="163"/>
      <c r="S3" s="163"/>
      <c r="T3" s="163"/>
      <c r="U3" s="163"/>
      <c r="V3" s="163"/>
      <c r="W3" s="163"/>
    </row>
    <row r="4" spans="1:23" ht="32.25" customHeight="1">
      <c r="A4" s="167" t="s">
        <v>99</v>
      </c>
      <c r="B4" s="166"/>
      <c r="C4" s="166"/>
      <c r="D4" s="166"/>
      <c r="E4" s="166"/>
      <c r="F4" s="26"/>
      <c r="G4" s="38" t="s">
        <v>36</v>
      </c>
      <c r="H4" s="39"/>
      <c r="I4" s="35"/>
      <c r="K4" s="43" t="s">
        <v>31</v>
      </c>
      <c r="L4" s="43">
        <v>3</v>
      </c>
      <c r="N4" s="59">
        <v>3</v>
      </c>
      <c r="O4" s="163"/>
      <c r="P4" s="163"/>
      <c r="Q4" s="163"/>
      <c r="R4" s="163"/>
      <c r="S4" s="163"/>
      <c r="T4" s="163"/>
      <c r="U4" s="163"/>
      <c r="V4" s="163"/>
      <c r="W4" s="163"/>
    </row>
    <row r="5" spans="1:23" ht="20.25" customHeight="1">
      <c r="A5" s="40" t="s">
        <v>28</v>
      </c>
      <c r="B5" s="36"/>
      <c r="C5" s="36"/>
      <c r="D5" s="36"/>
      <c r="E5" s="36"/>
      <c r="F5" s="26"/>
      <c r="G5" s="38" t="s">
        <v>29</v>
      </c>
      <c r="H5" s="32">
        <f>52/53*100</f>
        <v>98.11320754716981</v>
      </c>
      <c r="I5" s="35"/>
      <c r="K5" s="44" t="s">
        <v>32</v>
      </c>
      <c r="L5" s="44">
        <v>2</v>
      </c>
      <c r="N5" s="60">
        <v>2</v>
      </c>
      <c r="O5" s="163"/>
      <c r="P5" s="163"/>
      <c r="Q5" s="163"/>
      <c r="R5" s="163"/>
      <c r="S5" s="163"/>
      <c r="T5" s="163"/>
      <c r="U5" s="163"/>
      <c r="V5" s="163"/>
      <c r="W5" s="163"/>
    </row>
    <row r="6" spans="2:23" ht="48.75" customHeight="1">
      <c r="B6" s="21" t="s">
        <v>1</v>
      </c>
      <c r="C6" s="6" t="s">
        <v>47</v>
      </c>
      <c r="D6" s="6" t="s">
        <v>39</v>
      </c>
      <c r="E6" s="6" t="s">
        <v>30</v>
      </c>
      <c r="F6" s="6" t="s">
        <v>39</v>
      </c>
      <c r="G6" s="38" t="s">
        <v>30</v>
      </c>
      <c r="H6" s="31">
        <f>38/53*100</f>
        <v>71.69811320754717</v>
      </c>
      <c r="I6" s="35"/>
      <c r="K6" s="45" t="s">
        <v>33</v>
      </c>
      <c r="L6" s="45">
        <v>1</v>
      </c>
      <c r="N6" s="61">
        <v>1</v>
      </c>
      <c r="O6" s="163"/>
      <c r="P6" s="163"/>
      <c r="Q6" s="163"/>
      <c r="R6" s="163"/>
      <c r="S6" s="163"/>
      <c r="T6" s="163"/>
      <c r="U6" s="163"/>
      <c r="V6" s="163"/>
      <c r="W6" s="163"/>
    </row>
    <row r="7" spans="2:23" ht="42.75" customHeight="1">
      <c r="B7" s="5" t="s">
        <v>2</v>
      </c>
      <c r="C7" s="20" t="s">
        <v>9</v>
      </c>
      <c r="D7" s="20"/>
      <c r="E7" s="7" t="s">
        <v>9</v>
      </c>
      <c r="F7" s="7"/>
      <c r="G7" s="37" t="s">
        <v>43</v>
      </c>
      <c r="H7" s="48">
        <f>AVERAGE(H5:H6)</f>
        <v>84.90566037735849</v>
      </c>
      <c r="I7" s="41">
        <v>0.6</v>
      </c>
      <c r="K7" s="46" t="s">
        <v>34</v>
      </c>
      <c r="L7" s="46">
        <v>0</v>
      </c>
      <c r="N7" s="62"/>
      <c r="O7" s="163"/>
      <c r="P7" s="163"/>
      <c r="Q7" s="163"/>
      <c r="R7" s="163"/>
      <c r="S7" s="163"/>
      <c r="T7" s="163"/>
      <c r="U7" s="163"/>
      <c r="V7" s="163"/>
      <c r="W7" s="163"/>
    </row>
    <row r="8" spans="2:9" ht="24.75" customHeight="1">
      <c r="B8" s="5" t="s">
        <v>3</v>
      </c>
      <c r="C8" s="7" t="s">
        <v>4</v>
      </c>
      <c r="D8" s="7"/>
      <c r="E8" s="7" t="s">
        <v>11</v>
      </c>
      <c r="F8" s="7"/>
      <c r="G8" s="37" t="s">
        <v>38</v>
      </c>
      <c r="H8" s="38" t="s">
        <v>96</v>
      </c>
      <c r="I8" s="35"/>
    </row>
    <row r="9" spans="2:23" ht="24.75" customHeight="1">
      <c r="B9" s="5" t="s">
        <v>5</v>
      </c>
      <c r="C9" s="16" t="s">
        <v>107</v>
      </c>
      <c r="D9" s="16"/>
      <c r="E9" s="16" t="s">
        <v>107</v>
      </c>
      <c r="F9" s="27"/>
      <c r="H9" s="33"/>
      <c r="I9" s="33"/>
      <c r="W9" s="18"/>
    </row>
    <row r="10" spans="1:23" s="2" customFormat="1" ht="24.75" customHeight="1">
      <c r="A10" s="8"/>
      <c r="B10" s="5" t="s">
        <v>8</v>
      </c>
      <c r="C10" s="7">
        <v>50</v>
      </c>
      <c r="D10" s="24">
        <f>(0.55*50)</f>
        <v>27.500000000000004</v>
      </c>
      <c r="E10" s="9">
        <v>50</v>
      </c>
      <c r="F10" s="30">
        <f>0.55*50</f>
        <v>27.500000000000004</v>
      </c>
      <c r="G10" s="19"/>
      <c r="H10" s="12" t="s">
        <v>10</v>
      </c>
      <c r="I10" s="12" t="s">
        <v>12</v>
      </c>
      <c r="J10" s="13" t="s">
        <v>13</v>
      </c>
      <c r="K10" s="13" t="s">
        <v>14</v>
      </c>
      <c r="L10" s="13" t="s">
        <v>15</v>
      </c>
      <c r="M10" s="13" t="s">
        <v>16</v>
      </c>
      <c r="N10" s="13" t="s">
        <v>17</v>
      </c>
      <c r="O10" s="13" t="s">
        <v>18</v>
      </c>
      <c r="P10" s="13" t="s">
        <v>19</v>
      </c>
      <c r="Q10" s="13" t="s">
        <v>20</v>
      </c>
      <c r="R10" s="13" t="s">
        <v>25</v>
      </c>
      <c r="S10" s="13" t="s">
        <v>21</v>
      </c>
      <c r="T10" s="13" t="s">
        <v>98</v>
      </c>
      <c r="U10" s="13" t="s">
        <v>22</v>
      </c>
      <c r="V10" s="13" t="s">
        <v>23</v>
      </c>
      <c r="W10" s="13" t="s">
        <v>24</v>
      </c>
    </row>
    <row r="11" spans="1:23" ht="24.75" customHeight="1" thickBot="1">
      <c r="A11" s="4">
        <v>1</v>
      </c>
      <c r="B11" s="66" t="s">
        <v>49</v>
      </c>
      <c r="C11" s="10">
        <v>48</v>
      </c>
      <c r="D11" s="10">
        <f>COUNTIF(C11:C63,"&gt;="&amp;D10)</f>
        <v>52</v>
      </c>
      <c r="E11" s="10">
        <v>46</v>
      </c>
      <c r="F11" s="28">
        <f>COUNTIF(E11:E63,"&gt;="&amp;F10)</f>
        <v>38</v>
      </c>
      <c r="G11" s="22" t="s">
        <v>6</v>
      </c>
      <c r="H11" s="65">
        <v>3</v>
      </c>
      <c r="I11" s="65">
        <v>3</v>
      </c>
      <c r="J11" s="65">
        <v>3</v>
      </c>
      <c r="K11" s="65">
        <v>3</v>
      </c>
      <c r="L11" s="65">
        <v>3</v>
      </c>
      <c r="M11" s="65">
        <v>3</v>
      </c>
      <c r="N11" s="65">
        <v>3</v>
      </c>
      <c r="O11" s="65">
        <v>3</v>
      </c>
      <c r="P11" s="65">
        <v>3</v>
      </c>
      <c r="Q11" s="65">
        <v>3</v>
      </c>
      <c r="R11" s="65">
        <v>3</v>
      </c>
      <c r="S11" s="65">
        <v>3</v>
      </c>
      <c r="T11" s="65">
        <v>3</v>
      </c>
      <c r="U11" s="65">
        <v>3</v>
      </c>
      <c r="V11" s="65">
        <v>3</v>
      </c>
      <c r="W11" s="65">
        <v>3</v>
      </c>
    </row>
    <row r="12" spans="1:23" ht="24.75" customHeight="1" thickBot="1">
      <c r="A12" s="4">
        <v>2</v>
      </c>
      <c r="B12" s="66" t="s">
        <v>50</v>
      </c>
      <c r="C12" s="10">
        <v>46</v>
      </c>
      <c r="D12" s="57">
        <f>(52/53)*100</f>
        <v>98.11320754716981</v>
      </c>
      <c r="E12" s="10">
        <v>31</v>
      </c>
      <c r="F12" s="58">
        <f>(38/53)*100</f>
        <v>71.69811320754717</v>
      </c>
      <c r="G12" s="22" t="s">
        <v>7</v>
      </c>
      <c r="H12" s="65">
        <v>3</v>
      </c>
      <c r="I12" s="65">
        <v>3</v>
      </c>
      <c r="J12" s="65">
        <v>3</v>
      </c>
      <c r="K12" s="65">
        <v>3</v>
      </c>
      <c r="L12" s="65">
        <v>3</v>
      </c>
      <c r="M12" s="65">
        <v>3</v>
      </c>
      <c r="N12" s="65">
        <v>3</v>
      </c>
      <c r="O12" s="65">
        <v>3</v>
      </c>
      <c r="P12" s="65">
        <v>2</v>
      </c>
      <c r="Q12" s="65">
        <v>3</v>
      </c>
      <c r="R12" s="65">
        <v>3</v>
      </c>
      <c r="S12" s="65">
        <v>3</v>
      </c>
      <c r="T12" s="65">
        <v>3</v>
      </c>
      <c r="U12" s="65">
        <v>3</v>
      </c>
      <c r="V12" s="65">
        <v>3</v>
      </c>
      <c r="W12" s="65">
        <v>3</v>
      </c>
    </row>
    <row r="13" spans="1:23" ht="24.75" customHeight="1" thickBot="1">
      <c r="A13" s="4">
        <v>3</v>
      </c>
      <c r="B13" s="66" t="s">
        <v>51</v>
      </c>
      <c r="C13" s="10">
        <v>45</v>
      </c>
      <c r="D13" s="10"/>
      <c r="E13" s="10">
        <v>33</v>
      </c>
      <c r="F13" s="29"/>
      <c r="G13" s="22" t="s">
        <v>97</v>
      </c>
      <c r="H13" s="65">
        <v>3</v>
      </c>
      <c r="I13" s="65">
        <v>3</v>
      </c>
      <c r="J13" s="65">
        <v>3</v>
      </c>
      <c r="K13" s="65">
        <v>3</v>
      </c>
      <c r="L13" s="65">
        <v>3</v>
      </c>
      <c r="M13" s="65">
        <v>3</v>
      </c>
      <c r="N13" s="65">
        <v>3</v>
      </c>
      <c r="O13" s="65">
        <v>3</v>
      </c>
      <c r="P13" s="65">
        <v>2</v>
      </c>
      <c r="Q13" s="65">
        <v>3</v>
      </c>
      <c r="R13" s="65">
        <v>3</v>
      </c>
      <c r="S13" s="65">
        <v>3</v>
      </c>
      <c r="T13" s="65">
        <v>3</v>
      </c>
      <c r="U13" s="65">
        <v>3</v>
      </c>
      <c r="V13" s="65">
        <v>3</v>
      </c>
      <c r="W13" s="65">
        <v>3</v>
      </c>
    </row>
    <row r="14" spans="1:23" ht="35.25" customHeight="1" thickBot="1">
      <c r="A14" s="4">
        <v>4</v>
      </c>
      <c r="B14" s="66" t="s">
        <v>52</v>
      </c>
      <c r="C14" s="10">
        <v>45</v>
      </c>
      <c r="D14" s="10"/>
      <c r="E14" s="10">
        <v>33</v>
      </c>
      <c r="F14" s="29"/>
      <c r="G14" s="22" t="s">
        <v>106</v>
      </c>
      <c r="H14" s="65">
        <v>3</v>
      </c>
      <c r="I14" s="65">
        <v>3</v>
      </c>
      <c r="J14" s="65">
        <v>3</v>
      </c>
      <c r="K14" s="65">
        <v>2</v>
      </c>
      <c r="L14" s="65">
        <v>3</v>
      </c>
      <c r="M14" s="65">
        <v>3</v>
      </c>
      <c r="N14" s="65">
        <v>3</v>
      </c>
      <c r="O14" s="65">
        <v>2</v>
      </c>
      <c r="P14" s="65">
        <v>2</v>
      </c>
      <c r="Q14" s="65">
        <v>3</v>
      </c>
      <c r="R14" s="65">
        <v>3</v>
      </c>
      <c r="S14" s="65">
        <v>3</v>
      </c>
      <c r="T14" s="65">
        <v>3</v>
      </c>
      <c r="U14" s="65">
        <v>3</v>
      </c>
      <c r="V14" s="65">
        <v>3</v>
      </c>
      <c r="W14" s="65">
        <v>3</v>
      </c>
    </row>
    <row r="15" spans="1:23" ht="37.5" customHeight="1">
      <c r="A15" s="4">
        <v>5</v>
      </c>
      <c r="B15" s="66" t="s">
        <v>53</v>
      </c>
      <c r="C15" s="10">
        <v>39</v>
      </c>
      <c r="D15" s="10"/>
      <c r="E15" s="10">
        <v>22</v>
      </c>
      <c r="F15" s="29"/>
      <c r="G15" s="23" t="s">
        <v>42</v>
      </c>
      <c r="H15" s="17">
        <f>AVERAGE(H11:H14)</f>
        <v>3</v>
      </c>
      <c r="I15" s="17">
        <f aca="true" t="shared" si="0" ref="I15:W15">AVERAGE(I11:I14)</f>
        <v>3</v>
      </c>
      <c r="J15" s="17">
        <f t="shared" si="0"/>
        <v>3</v>
      </c>
      <c r="K15" s="17">
        <f t="shared" si="0"/>
        <v>2.75</v>
      </c>
      <c r="L15" s="17">
        <f t="shared" si="0"/>
        <v>3</v>
      </c>
      <c r="M15" s="17">
        <f t="shared" si="0"/>
        <v>3</v>
      </c>
      <c r="N15" s="17">
        <f t="shared" si="0"/>
        <v>3</v>
      </c>
      <c r="O15" s="17">
        <f t="shared" si="0"/>
        <v>2.75</v>
      </c>
      <c r="P15" s="17">
        <f t="shared" si="0"/>
        <v>2.25</v>
      </c>
      <c r="Q15" s="17">
        <f t="shared" si="0"/>
        <v>3</v>
      </c>
      <c r="R15" s="17">
        <f t="shared" si="0"/>
        <v>3</v>
      </c>
      <c r="S15" s="17">
        <f t="shared" si="0"/>
        <v>3</v>
      </c>
      <c r="T15" s="17">
        <f t="shared" si="0"/>
        <v>3</v>
      </c>
      <c r="U15" s="17">
        <f t="shared" si="0"/>
        <v>3</v>
      </c>
      <c r="V15" s="17">
        <f t="shared" si="0"/>
        <v>3</v>
      </c>
      <c r="W15" s="17">
        <f t="shared" si="0"/>
        <v>3</v>
      </c>
    </row>
    <row r="16" spans="1:23" ht="24.75" customHeight="1">
      <c r="A16" s="4">
        <v>6</v>
      </c>
      <c r="B16" s="66" t="s">
        <v>54</v>
      </c>
      <c r="C16" s="10">
        <v>42</v>
      </c>
      <c r="D16" s="10"/>
      <c r="E16" s="10">
        <v>29</v>
      </c>
      <c r="F16" s="29"/>
      <c r="G16" s="47" t="s">
        <v>44</v>
      </c>
      <c r="H16" s="63">
        <f>(84.91*H15)/100</f>
        <v>2.5473</v>
      </c>
      <c r="I16" s="63">
        <f aca="true" t="shared" si="1" ref="I16:W16">(84.91*I15)/100</f>
        <v>2.5473</v>
      </c>
      <c r="J16" s="63">
        <f t="shared" si="1"/>
        <v>2.5473</v>
      </c>
      <c r="K16" s="63">
        <f t="shared" si="1"/>
        <v>2.335025</v>
      </c>
      <c r="L16" s="63">
        <f t="shared" si="1"/>
        <v>2.5473</v>
      </c>
      <c r="M16" s="63">
        <f t="shared" si="1"/>
        <v>2.5473</v>
      </c>
      <c r="N16" s="63">
        <f t="shared" si="1"/>
        <v>2.5473</v>
      </c>
      <c r="O16" s="63">
        <f t="shared" si="1"/>
        <v>2.335025</v>
      </c>
      <c r="P16" s="63">
        <f t="shared" si="1"/>
        <v>1.910475</v>
      </c>
      <c r="Q16" s="63">
        <f t="shared" si="1"/>
        <v>2.5473</v>
      </c>
      <c r="R16" s="63">
        <f t="shared" si="1"/>
        <v>2.5473</v>
      </c>
      <c r="S16" s="63">
        <f t="shared" si="1"/>
        <v>2.5473</v>
      </c>
      <c r="T16" s="63">
        <f t="shared" si="1"/>
        <v>2.5473</v>
      </c>
      <c r="U16" s="63">
        <f t="shared" si="1"/>
        <v>2.5473</v>
      </c>
      <c r="V16" s="63">
        <f t="shared" si="1"/>
        <v>2.5473</v>
      </c>
      <c r="W16" s="63">
        <f t="shared" si="1"/>
        <v>2.5473</v>
      </c>
    </row>
    <row r="17" spans="1:22" ht="40.5" customHeight="1">
      <c r="A17" s="4">
        <v>7</v>
      </c>
      <c r="B17" s="66" t="s">
        <v>55</v>
      </c>
      <c r="C17" s="10">
        <v>47</v>
      </c>
      <c r="D17" s="10"/>
      <c r="E17" s="10">
        <v>42</v>
      </c>
      <c r="F17" s="10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3" ht="24.75" customHeight="1">
      <c r="A18" s="4">
        <v>8</v>
      </c>
      <c r="B18" s="66" t="s">
        <v>56</v>
      </c>
      <c r="C18" s="10">
        <v>44</v>
      </c>
      <c r="D18" s="10"/>
      <c r="E18" s="10">
        <v>35</v>
      </c>
      <c r="F18" s="171"/>
      <c r="G18" s="8"/>
      <c r="H18" s="18"/>
      <c r="I18" s="18"/>
      <c r="J18" s="18"/>
      <c r="K18" s="18"/>
      <c r="L18" s="18"/>
      <c r="M18" s="18"/>
      <c r="N18" s="18"/>
      <c r="O18" s="18"/>
      <c r="P18" s="18"/>
      <c r="Q18" s="15"/>
      <c r="R18" s="15"/>
      <c r="S18" s="15"/>
      <c r="T18" s="15"/>
      <c r="U18" s="15"/>
      <c r="V18" s="15"/>
      <c r="W18" s="15"/>
    </row>
    <row r="19" spans="1:23" ht="24.75" customHeight="1">
      <c r="A19" s="4">
        <v>9</v>
      </c>
      <c r="B19" s="66" t="s">
        <v>57</v>
      </c>
      <c r="C19" s="10">
        <v>40</v>
      </c>
      <c r="D19" s="10"/>
      <c r="E19" s="10">
        <v>27</v>
      </c>
      <c r="F19" s="172"/>
      <c r="G19" s="8"/>
      <c r="H19" s="18"/>
      <c r="I19" s="18"/>
      <c r="J19" s="18"/>
      <c r="K19" s="2"/>
      <c r="L19" s="2"/>
      <c r="M19" s="2"/>
      <c r="N19" s="2"/>
      <c r="O19" s="2"/>
      <c r="P19" s="2"/>
      <c r="W19" s="15"/>
    </row>
    <row r="20" spans="1:16" ht="24.75" customHeight="1">
      <c r="A20" s="4">
        <v>10</v>
      </c>
      <c r="B20" s="66" t="s">
        <v>58</v>
      </c>
      <c r="C20" s="10">
        <v>40</v>
      </c>
      <c r="D20" s="10"/>
      <c r="E20" s="10">
        <v>31</v>
      </c>
      <c r="F20" s="172"/>
      <c r="G20" s="8"/>
      <c r="H20" s="2"/>
      <c r="I20" s="56"/>
      <c r="J20" s="51"/>
      <c r="K20" s="51"/>
      <c r="L20" s="2"/>
      <c r="M20" s="2"/>
      <c r="N20" s="2"/>
      <c r="O20" s="2"/>
      <c r="P20" s="2"/>
    </row>
    <row r="21" spans="1:17" ht="31.5" customHeight="1">
      <c r="A21" s="4">
        <v>11</v>
      </c>
      <c r="B21" s="66" t="s">
        <v>59</v>
      </c>
      <c r="C21" s="10">
        <v>42</v>
      </c>
      <c r="D21" s="10"/>
      <c r="E21" s="10">
        <v>38</v>
      </c>
      <c r="F21" s="172"/>
      <c r="H21" s="34"/>
      <c r="I21" s="165"/>
      <c r="J21" s="165"/>
      <c r="M21" s="33"/>
      <c r="N21" s="33"/>
      <c r="O21" s="33"/>
      <c r="P21" s="33"/>
      <c r="Q21" s="33"/>
    </row>
    <row r="22" spans="1:17" ht="24.75" customHeight="1">
      <c r="A22" s="4">
        <v>12</v>
      </c>
      <c r="B22" s="66" t="s">
        <v>60</v>
      </c>
      <c r="C22" s="10">
        <v>33</v>
      </c>
      <c r="D22" s="10"/>
      <c r="E22" s="10">
        <v>22</v>
      </c>
      <c r="F22" s="172"/>
      <c r="H22" s="53"/>
      <c r="I22" s="64"/>
      <c r="J22" s="64"/>
      <c r="M22" s="33"/>
      <c r="N22" s="33"/>
      <c r="O22" s="33"/>
      <c r="P22" s="33"/>
      <c r="Q22" s="33"/>
    </row>
    <row r="23" spans="1:24" ht="24.75" customHeight="1">
      <c r="A23" s="4">
        <v>13</v>
      </c>
      <c r="B23" s="66" t="s">
        <v>61</v>
      </c>
      <c r="C23" s="10">
        <v>30</v>
      </c>
      <c r="D23" s="10"/>
      <c r="E23" s="10">
        <v>0</v>
      </c>
      <c r="F23" s="172"/>
      <c r="H23" s="50"/>
      <c r="I23" s="18"/>
      <c r="J23" s="18"/>
      <c r="K23" s="18"/>
      <c r="L23" s="18"/>
      <c r="M23" s="18"/>
      <c r="N23" s="51"/>
      <c r="O23" s="51"/>
      <c r="P23" s="51"/>
      <c r="Q23" s="51"/>
      <c r="R23" s="51"/>
      <c r="S23" s="18"/>
      <c r="T23" s="18"/>
      <c r="U23" s="18"/>
      <c r="V23" s="18"/>
      <c r="W23" s="18"/>
      <c r="X23" s="18"/>
    </row>
    <row r="24" spans="1:24" ht="24.75" customHeight="1">
      <c r="A24" s="4">
        <v>14</v>
      </c>
      <c r="B24" s="66" t="s">
        <v>62</v>
      </c>
      <c r="C24" s="10">
        <v>39</v>
      </c>
      <c r="D24" s="10"/>
      <c r="E24" s="10">
        <v>34</v>
      </c>
      <c r="F24" s="172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18"/>
      <c r="X24" s="18"/>
    </row>
    <row r="25" spans="1:24" ht="24.75" customHeight="1">
      <c r="A25" s="4">
        <v>15</v>
      </c>
      <c r="B25" s="66" t="s">
        <v>81</v>
      </c>
      <c r="C25" s="10">
        <v>37</v>
      </c>
      <c r="D25" s="14"/>
      <c r="E25" s="10">
        <v>32</v>
      </c>
      <c r="F25" s="172"/>
      <c r="G25" s="52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18"/>
      <c r="X25" s="18"/>
    </row>
    <row r="26" spans="1:24" ht="24.75" customHeight="1">
      <c r="A26" s="4">
        <v>16</v>
      </c>
      <c r="B26" s="66" t="s">
        <v>82</v>
      </c>
      <c r="C26" s="10">
        <v>44</v>
      </c>
      <c r="D26" s="10"/>
      <c r="E26" s="10">
        <v>35</v>
      </c>
      <c r="F26" s="172"/>
      <c r="G26" s="52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18"/>
      <c r="X26" s="18"/>
    </row>
    <row r="27" spans="1:24" ht="24.75" customHeight="1">
      <c r="A27" s="4">
        <v>17</v>
      </c>
      <c r="B27" s="66" t="s">
        <v>83</v>
      </c>
      <c r="C27" s="10">
        <v>39</v>
      </c>
      <c r="D27" s="10"/>
      <c r="E27" s="10">
        <v>33</v>
      </c>
      <c r="F27" s="172"/>
      <c r="G27" s="52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18"/>
      <c r="X27" s="18"/>
    </row>
    <row r="28" spans="1:24" ht="24.75" customHeight="1">
      <c r="A28" s="4">
        <v>18</v>
      </c>
      <c r="B28" s="66" t="s">
        <v>84</v>
      </c>
      <c r="C28" s="10">
        <v>35</v>
      </c>
      <c r="D28" s="10"/>
      <c r="E28" s="10">
        <v>21</v>
      </c>
      <c r="F28" s="172"/>
      <c r="G28" s="52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18"/>
      <c r="X28" s="18"/>
    </row>
    <row r="29" spans="1:24" ht="24.75" customHeight="1">
      <c r="A29" s="4">
        <v>19</v>
      </c>
      <c r="B29" s="66" t="s">
        <v>85</v>
      </c>
      <c r="C29" s="10">
        <v>47</v>
      </c>
      <c r="D29" s="10"/>
      <c r="E29" s="10">
        <v>44</v>
      </c>
      <c r="F29" s="172"/>
      <c r="G29" s="52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18"/>
      <c r="X29" s="18"/>
    </row>
    <row r="30" spans="1:24" ht="24.75" customHeight="1">
      <c r="A30" s="4">
        <v>20</v>
      </c>
      <c r="B30" s="66" t="s">
        <v>86</v>
      </c>
      <c r="C30" s="10">
        <v>34</v>
      </c>
      <c r="D30" s="10"/>
      <c r="E30" s="10">
        <v>32</v>
      </c>
      <c r="F30" s="172"/>
      <c r="G30" s="52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18"/>
      <c r="X30" s="18"/>
    </row>
    <row r="31" spans="1:24" ht="24.75" customHeight="1">
      <c r="A31" s="4">
        <v>21</v>
      </c>
      <c r="B31" s="66" t="s">
        <v>87</v>
      </c>
      <c r="C31" s="10">
        <v>45</v>
      </c>
      <c r="D31" s="10"/>
      <c r="E31" s="10">
        <v>31</v>
      </c>
      <c r="F31" s="172"/>
      <c r="G31" s="52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18"/>
      <c r="X31" s="18"/>
    </row>
    <row r="32" spans="1:24" ht="24.75" customHeight="1">
      <c r="A32" s="4">
        <v>22</v>
      </c>
      <c r="B32" s="66" t="s">
        <v>88</v>
      </c>
      <c r="C32" s="10">
        <v>48</v>
      </c>
      <c r="D32" s="10"/>
      <c r="E32" s="10">
        <v>38</v>
      </c>
      <c r="F32" s="172"/>
      <c r="G32" s="52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18"/>
      <c r="X32" s="18"/>
    </row>
    <row r="33" spans="1:24" ht="24.75" customHeight="1">
      <c r="A33" s="4">
        <v>23</v>
      </c>
      <c r="B33" s="66" t="s">
        <v>89</v>
      </c>
      <c r="C33" s="10">
        <v>37</v>
      </c>
      <c r="D33" s="10"/>
      <c r="E33" s="10">
        <v>26</v>
      </c>
      <c r="F33" s="172"/>
      <c r="G33" s="52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18"/>
      <c r="X33" s="18"/>
    </row>
    <row r="34" spans="1:24" ht="24.75" customHeight="1">
      <c r="A34" s="4">
        <v>24</v>
      </c>
      <c r="B34" s="66" t="s">
        <v>90</v>
      </c>
      <c r="C34" s="10">
        <v>47</v>
      </c>
      <c r="D34" s="10"/>
      <c r="E34" s="10">
        <v>40</v>
      </c>
      <c r="F34" s="172"/>
      <c r="G34" s="52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18"/>
    </row>
    <row r="35" spans="1:24" ht="24.75" customHeight="1">
      <c r="A35" s="4">
        <v>25</v>
      </c>
      <c r="B35" s="66" t="s">
        <v>63</v>
      </c>
      <c r="C35" s="10">
        <v>46</v>
      </c>
      <c r="D35" s="10"/>
      <c r="E35" s="10">
        <v>27</v>
      </c>
      <c r="F35" s="172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18"/>
      <c r="X35" s="18"/>
    </row>
    <row r="36" spans="1:24" ht="24.75" customHeight="1">
      <c r="A36" s="4">
        <v>26</v>
      </c>
      <c r="B36" s="66" t="s">
        <v>64</v>
      </c>
      <c r="C36" s="10">
        <v>44</v>
      </c>
      <c r="D36" s="10"/>
      <c r="E36" s="10">
        <v>27</v>
      </c>
      <c r="F36" s="172"/>
      <c r="G36" s="50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</row>
    <row r="37" spans="1:24" ht="24.75" customHeight="1">
      <c r="A37" s="4">
        <v>27</v>
      </c>
      <c r="B37" s="66" t="s">
        <v>65</v>
      </c>
      <c r="C37" s="10">
        <v>44</v>
      </c>
      <c r="D37" s="10"/>
      <c r="E37" s="10">
        <v>27</v>
      </c>
      <c r="F37" s="172"/>
      <c r="G37" s="50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</row>
    <row r="38" spans="1:24" ht="24.75" customHeight="1">
      <c r="A38" s="4">
        <v>28</v>
      </c>
      <c r="B38" s="66" t="s">
        <v>66</v>
      </c>
      <c r="C38" s="10">
        <v>41</v>
      </c>
      <c r="D38" s="10"/>
      <c r="E38" s="10">
        <v>31</v>
      </c>
      <c r="F38" s="172"/>
      <c r="G38" s="52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18"/>
      <c r="X38" s="18"/>
    </row>
    <row r="39" spans="1:24" ht="24.75" customHeight="1">
      <c r="A39" s="4">
        <v>29</v>
      </c>
      <c r="B39" s="66" t="s">
        <v>67</v>
      </c>
      <c r="C39" s="10">
        <v>50</v>
      </c>
      <c r="D39" s="10"/>
      <c r="E39" s="10">
        <v>34</v>
      </c>
      <c r="F39" s="172"/>
      <c r="G39" s="52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18"/>
      <c r="X39" s="18"/>
    </row>
    <row r="40" spans="1:24" ht="24.75" customHeight="1">
      <c r="A40" s="4">
        <v>30</v>
      </c>
      <c r="B40" s="66" t="s">
        <v>68</v>
      </c>
      <c r="C40" s="10">
        <v>46</v>
      </c>
      <c r="D40" s="10"/>
      <c r="E40" s="10">
        <v>27</v>
      </c>
      <c r="F40" s="172"/>
      <c r="G40" s="52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18"/>
      <c r="X40" s="18"/>
    </row>
    <row r="41" spans="1:24" ht="24.75" customHeight="1">
      <c r="A41" s="4">
        <v>31</v>
      </c>
      <c r="B41" s="66" t="s">
        <v>69</v>
      </c>
      <c r="C41" s="10">
        <v>47</v>
      </c>
      <c r="D41" s="10"/>
      <c r="E41" s="10">
        <v>36</v>
      </c>
      <c r="F41" s="172"/>
      <c r="G41" s="52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18"/>
      <c r="X41" s="18"/>
    </row>
    <row r="42" spans="1:24" ht="24.75" customHeight="1">
      <c r="A42" s="4">
        <v>32</v>
      </c>
      <c r="B42" s="66" t="s">
        <v>70</v>
      </c>
      <c r="C42" s="10">
        <v>50</v>
      </c>
      <c r="D42" s="10"/>
      <c r="E42" s="10">
        <v>40</v>
      </c>
      <c r="F42" s="172"/>
      <c r="G42" s="52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18"/>
      <c r="X42" s="18"/>
    </row>
    <row r="43" spans="1:24" ht="24.75" customHeight="1">
      <c r="A43" s="4">
        <v>33</v>
      </c>
      <c r="B43" s="66" t="s">
        <v>71</v>
      </c>
      <c r="C43" s="10">
        <v>45</v>
      </c>
      <c r="D43" s="10"/>
      <c r="E43" s="10">
        <v>38</v>
      </c>
      <c r="F43" s="172"/>
      <c r="G43" s="52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18"/>
      <c r="X43" s="18"/>
    </row>
    <row r="44" spans="1:24" ht="24.75" customHeight="1">
      <c r="A44" s="4">
        <v>34</v>
      </c>
      <c r="B44" s="66" t="s">
        <v>72</v>
      </c>
      <c r="C44" s="10">
        <v>50</v>
      </c>
      <c r="D44" s="10"/>
      <c r="E44" s="10">
        <v>36</v>
      </c>
      <c r="F44" s="172"/>
      <c r="G44" s="52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18"/>
      <c r="X44" s="18"/>
    </row>
    <row r="45" spans="1:24" ht="24.75" customHeight="1">
      <c r="A45" s="4">
        <v>35</v>
      </c>
      <c r="B45" s="66" t="s">
        <v>73</v>
      </c>
      <c r="C45" s="10">
        <v>44</v>
      </c>
      <c r="D45" s="10"/>
      <c r="E45" s="10">
        <v>34</v>
      </c>
      <c r="F45" s="172"/>
      <c r="G45" s="52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18"/>
      <c r="X45" s="18"/>
    </row>
    <row r="46" spans="1:24" ht="24.75" customHeight="1">
      <c r="A46" s="4">
        <v>36</v>
      </c>
      <c r="B46" s="66" t="s">
        <v>74</v>
      </c>
      <c r="C46" s="10">
        <v>44</v>
      </c>
      <c r="D46" s="10"/>
      <c r="E46" s="10">
        <v>37</v>
      </c>
      <c r="F46" s="172"/>
      <c r="G46" s="52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18"/>
      <c r="X46" s="18"/>
    </row>
    <row r="47" spans="1:24" ht="24.75" customHeight="1">
      <c r="A47" s="4">
        <v>37</v>
      </c>
      <c r="B47" s="66" t="s">
        <v>75</v>
      </c>
      <c r="C47" s="10">
        <v>46</v>
      </c>
      <c r="D47" s="10"/>
      <c r="E47" s="10">
        <v>28</v>
      </c>
      <c r="F47" s="172"/>
      <c r="G47" s="52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18"/>
      <c r="X47" s="18"/>
    </row>
    <row r="48" spans="1:24" ht="24.75" customHeight="1">
      <c r="A48" s="4">
        <v>38</v>
      </c>
      <c r="B48" s="66" t="s">
        <v>76</v>
      </c>
      <c r="C48" s="10">
        <v>41</v>
      </c>
      <c r="D48" s="10"/>
      <c r="E48" s="10">
        <v>21</v>
      </c>
      <c r="F48" s="172"/>
      <c r="G48" s="52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18"/>
      <c r="X48" s="18"/>
    </row>
    <row r="49" spans="1:24" ht="24.75" customHeight="1">
      <c r="A49" s="4">
        <v>39</v>
      </c>
      <c r="B49" s="66" t="s">
        <v>77</v>
      </c>
      <c r="C49" s="10">
        <v>48</v>
      </c>
      <c r="D49" s="10"/>
      <c r="E49" s="10">
        <v>32</v>
      </c>
      <c r="F49" s="172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18"/>
      <c r="X49" s="18"/>
    </row>
    <row r="50" spans="1:24" ht="24.75" customHeight="1">
      <c r="A50" s="4">
        <v>40</v>
      </c>
      <c r="B50" s="66" t="s">
        <v>78</v>
      </c>
      <c r="C50" s="10">
        <v>46</v>
      </c>
      <c r="D50" s="10"/>
      <c r="E50" s="10">
        <v>32</v>
      </c>
      <c r="F50" s="172"/>
      <c r="G50" s="50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</row>
    <row r="51" spans="1:24" ht="24.75" customHeight="1">
      <c r="A51" s="4">
        <v>41</v>
      </c>
      <c r="B51" s="66" t="s">
        <v>79</v>
      </c>
      <c r="C51" s="10">
        <v>44</v>
      </c>
      <c r="D51" s="10"/>
      <c r="E51" s="10">
        <v>29</v>
      </c>
      <c r="F51" s="172"/>
      <c r="G51" s="50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</row>
    <row r="52" spans="1:24" ht="24.75" customHeight="1">
      <c r="A52" s="4">
        <v>42</v>
      </c>
      <c r="B52" s="66" t="s">
        <v>80</v>
      </c>
      <c r="C52" s="10">
        <v>46</v>
      </c>
      <c r="D52" s="14"/>
      <c r="E52" s="10">
        <v>37</v>
      </c>
      <c r="F52" s="172"/>
      <c r="G52" s="52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18"/>
      <c r="X52" s="18"/>
    </row>
    <row r="53" spans="1:24" ht="24.75" customHeight="1">
      <c r="A53" s="4">
        <v>43</v>
      </c>
      <c r="B53" s="66" t="s">
        <v>91</v>
      </c>
      <c r="C53" s="10">
        <v>47</v>
      </c>
      <c r="D53" s="14"/>
      <c r="E53" s="10">
        <v>25</v>
      </c>
      <c r="F53" s="172"/>
      <c r="G53" s="52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18"/>
      <c r="X53" s="18"/>
    </row>
    <row r="54" spans="1:24" ht="24.75" customHeight="1">
      <c r="A54" s="4">
        <v>44</v>
      </c>
      <c r="B54" s="66" t="s">
        <v>100</v>
      </c>
      <c r="C54" s="10">
        <v>0</v>
      </c>
      <c r="D54" s="10"/>
      <c r="E54" s="10">
        <v>0</v>
      </c>
      <c r="F54" s="172"/>
      <c r="G54" s="52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18"/>
      <c r="X54" s="18"/>
    </row>
    <row r="55" spans="1:24" ht="24.75" customHeight="1">
      <c r="A55" s="4">
        <v>45</v>
      </c>
      <c r="B55" s="66" t="s">
        <v>101</v>
      </c>
      <c r="C55" s="10">
        <v>47</v>
      </c>
      <c r="D55" s="10"/>
      <c r="E55" s="10">
        <v>32</v>
      </c>
      <c r="F55" s="172"/>
      <c r="G55" s="52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18"/>
      <c r="X55" s="18"/>
    </row>
    <row r="56" spans="1:24" ht="24.75" customHeight="1">
      <c r="A56" s="4">
        <v>46</v>
      </c>
      <c r="B56" s="66" t="s">
        <v>92</v>
      </c>
      <c r="C56" s="10">
        <v>47</v>
      </c>
      <c r="D56" s="10"/>
      <c r="E56" s="10">
        <v>28</v>
      </c>
      <c r="F56" s="172"/>
      <c r="G56" s="52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18"/>
      <c r="X56" s="18"/>
    </row>
    <row r="57" spans="1:24" ht="24.75" customHeight="1">
      <c r="A57" s="4">
        <v>47</v>
      </c>
      <c r="B57" s="66" t="s">
        <v>102</v>
      </c>
      <c r="C57" s="10">
        <v>47</v>
      </c>
      <c r="D57" s="10"/>
      <c r="E57" s="10">
        <v>38</v>
      </c>
      <c r="F57" s="172"/>
      <c r="G57" s="52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18"/>
      <c r="X57" s="18"/>
    </row>
    <row r="58" spans="1:24" ht="24.75" customHeight="1">
      <c r="A58" s="4">
        <v>48</v>
      </c>
      <c r="B58" s="66" t="s">
        <v>93</v>
      </c>
      <c r="C58" s="10">
        <v>49</v>
      </c>
      <c r="D58" s="67"/>
      <c r="E58" s="67">
        <v>33</v>
      </c>
      <c r="F58" s="172"/>
      <c r="G58" s="52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18"/>
      <c r="X58" s="18"/>
    </row>
    <row r="59" spans="1:23" ht="15">
      <c r="A59" s="4">
        <v>49</v>
      </c>
      <c r="B59" s="66" t="s">
        <v>103</v>
      </c>
      <c r="C59" s="10">
        <v>49</v>
      </c>
      <c r="D59" s="68"/>
      <c r="E59" s="10">
        <v>34</v>
      </c>
      <c r="F59" s="172"/>
      <c r="G59" s="11"/>
      <c r="H59"/>
      <c r="I59"/>
      <c r="W59" s="3"/>
    </row>
    <row r="60" spans="1:22" ht="15">
      <c r="A60" s="4">
        <v>50</v>
      </c>
      <c r="B60" s="66" t="s">
        <v>104</v>
      </c>
      <c r="C60" s="10">
        <v>47</v>
      </c>
      <c r="D60" s="69"/>
      <c r="E60" s="10">
        <v>31</v>
      </c>
      <c r="F60" s="172"/>
      <c r="G60" s="11"/>
      <c r="H60"/>
      <c r="I60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9" ht="14.25">
      <c r="A61" s="4">
        <v>51</v>
      </c>
      <c r="B61" s="66" t="s">
        <v>105</v>
      </c>
      <c r="C61" s="10">
        <v>47</v>
      </c>
      <c r="D61" s="68"/>
      <c r="E61" s="10">
        <v>27</v>
      </c>
      <c r="F61" s="172"/>
      <c r="G61" s="11"/>
      <c r="H61"/>
      <c r="I61"/>
    </row>
    <row r="62" spans="1:9" ht="14.25">
      <c r="A62" s="4">
        <v>52</v>
      </c>
      <c r="B62" s="66" t="s">
        <v>94</v>
      </c>
      <c r="C62" s="10">
        <v>49</v>
      </c>
      <c r="D62" s="68"/>
      <c r="E62" s="10">
        <v>19</v>
      </c>
      <c r="F62" s="172"/>
      <c r="G62" s="11"/>
      <c r="H62"/>
      <c r="I62"/>
    </row>
    <row r="63" spans="1:9" ht="14.25">
      <c r="A63" s="4">
        <v>53</v>
      </c>
      <c r="B63" s="66" t="s">
        <v>95</v>
      </c>
      <c r="C63" s="10">
        <v>47</v>
      </c>
      <c r="D63" s="68"/>
      <c r="E63" s="10">
        <v>28</v>
      </c>
      <c r="F63" s="173"/>
      <c r="G63" s="11"/>
      <c r="H63"/>
      <c r="I63"/>
    </row>
    <row r="64" spans="1:9" ht="14.25">
      <c r="A64" s="11"/>
      <c r="B64" s="11"/>
      <c r="C64" s="11"/>
      <c r="D64" s="11"/>
      <c r="E64" s="11"/>
      <c r="F64" s="11"/>
      <c r="G64" s="11"/>
      <c r="H64"/>
      <c r="I64"/>
    </row>
    <row r="65" spans="1:9" ht="14.25">
      <c r="A65" s="11"/>
      <c r="B65" s="11"/>
      <c r="C65" s="11"/>
      <c r="D65" s="11"/>
      <c r="E65" s="11"/>
      <c r="F65" s="11"/>
      <c r="G65" s="11"/>
      <c r="H65"/>
      <c r="I65"/>
    </row>
    <row r="66" spans="1:23" s="3" customFormat="1" ht="15">
      <c r="A66" s="11"/>
      <c r="B66" s="11"/>
      <c r="C66" s="11"/>
      <c r="D66" s="11"/>
      <c r="E66" s="11"/>
      <c r="F66" s="11"/>
      <c r="G66" s="11"/>
      <c r="H66"/>
      <c r="I66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">
      <c r="A67" s="11"/>
      <c r="B67" s="11"/>
      <c r="C67" s="11"/>
      <c r="D67" s="11"/>
      <c r="E67" s="11"/>
      <c r="F67" s="11"/>
      <c r="G67" s="11"/>
      <c r="H67"/>
      <c r="I67"/>
      <c r="W67" s="3"/>
    </row>
    <row r="68" spans="1:22" ht="15">
      <c r="A68" s="11"/>
      <c r="B68" s="11"/>
      <c r="C68" s="11"/>
      <c r="D68" s="11"/>
      <c r="E68" s="11"/>
      <c r="F68" s="11"/>
      <c r="G68" s="11"/>
      <c r="H68"/>
      <c r="I68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9" ht="14.25">
      <c r="A69" s="11"/>
      <c r="B69" s="11"/>
      <c r="C69" s="11"/>
      <c r="D69" s="11"/>
      <c r="E69" s="11"/>
      <c r="F69" s="11"/>
      <c r="G69" s="11"/>
      <c r="H69"/>
      <c r="I69"/>
    </row>
    <row r="70" spans="7:9" ht="14.25">
      <c r="G70" s="11"/>
      <c r="H70"/>
      <c r="I70"/>
    </row>
    <row r="71" spans="8:9" ht="14.25">
      <c r="H71"/>
      <c r="I71"/>
    </row>
  </sheetData>
  <sheetProtection/>
  <mergeCells count="8">
    <mergeCell ref="O3:W7"/>
    <mergeCell ref="G1:M1"/>
    <mergeCell ref="I21:J21"/>
    <mergeCell ref="A2:E2"/>
    <mergeCell ref="A3:E3"/>
    <mergeCell ref="A4:E4"/>
    <mergeCell ref="A1:E1"/>
    <mergeCell ref="F18:F63"/>
  </mergeCells>
  <printOptions/>
  <pageMargins left="0.7" right="0.7" top="0.75" bottom="0.75" header="0.3" footer="0.3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70"/>
  <sheetViews>
    <sheetView zoomScalePageLayoutView="0" workbookViewId="0" topLeftCell="A4">
      <selection activeCell="A3" sqref="A3:E3"/>
    </sheetView>
  </sheetViews>
  <sheetFormatPr defaultColWidth="9.140625" defaultRowHeight="15"/>
  <cols>
    <col min="2" max="2" width="14.57421875" style="0" customWidth="1"/>
  </cols>
  <sheetData>
    <row r="1" spans="1:23" ht="14.25">
      <c r="A1" s="168" t="s">
        <v>27</v>
      </c>
      <c r="B1" s="169"/>
      <c r="C1" s="169"/>
      <c r="D1" s="169"/>
      <c r="E1" s="170"/>
      <c r="F1" s="25"/>
      <c r="G1" s="164"/>
      <c r="H1" s="164"/>
      <c r="I1" s="164"/>
      <c r="J1" s="164"/>
      <c r="K1" s="164"/>
      <c r="L1" s="164"/>
      <c r="M1" s="164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67" t="s">
        <v>0</v>
      </c>
      <c r="B2" s="167"/>
      <c r="C2" s="167"/>
      <c r="D2" s="167"/>
      <c r="E2" s="167"/>
      <c r="F2" s="74"/>
      <c r="G2" s="38" t="s">
        <v>35</v>
      </c>
      <c r="H2" s="39"/>
      <c r="I2" s="3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5" customHeight="1">
      <c r="A3" s="167" t="s">
        <v>48</v>
      </c>
      <c r="B3" s="167"/>
      <c r="C3" s="167"/>
      <c r="D3" s="167"/>
      <c r="E3" s="167"/>
      <c r="F3" s="74"/>
      <c r="G3" s="38" t="s">
        <v>37</v>
      </c>
      <c r="H3" s="39"/>
      <c r="I3" s="49" t="s">
        <v>45</v>
      </c>
      <c r="J3" s="1"/>
      <c r="K3" s="42" t="s">
        <v>40</v>
      </c>
      <c r="L3" s="42" t="s">
        <v>46</v>
      </c>
      <c r="M3" s="1"/>
      <c r="N3" s="42" t="s">
        <v>41</v>
      </c>
      <c r="O3" s="163" t="s">
        <v>108</v>
      </c>
      <c r="P3" s="163"/>
      <c r="Q3" s="163"/>
      <c r="R3" s="163"/>
      <c r="S3" s="163"/>
      <c r="T3" s="163"/>
      <c r="U3" s="163"/>
      <c r="V3" s="163"/>
      <c r="W3" s="163"/>
    </row>
    <row r="4" spans="1:23" ht="21">
      <c r="A4" s="167" t="s">
        <v>233</v>
      </c>
      <c r="B4" s="167"/>
      <c r="C4" s="167"/>
      <c r="D4" s="167"/>
      <c r="E4" s="167"/>
      <c r="F4" s="74"/>
      <c r="G4" s="38" t="s">
        <v>36</v>
      </c>
      <c r="H4" s="39"/>
      <c r="I4" s="35"/>
      <c r="J4" s="1"/>
      <c r="K4" s="43" t="s">
        <v>31</v>
      </c>
      <c r="L4" s="43">
        <v>3</v>
      </c>
      <c r="M4" s="1"/>
      <c r="N4" s="59">
        <v>3</v>
      </c>
      <c r="O4" s="163"/>
      <c r="P4" s="163"/>
      <c r="Q4" s="163"/>
      <c r="R4" s="163"/>
      <c r="S4" s="163"/>
      <c r="T4" s="163"/>
      <c r="U4" s="163"/>
      <c r="V4" s="163"/>
      <c r="W4" s="163"/>
    </row>
    <row r="5" spans="1:23" ht="21">
      <c r="A5" s="71" t="s">
        <v>28</v>
      </c>
      <c r="B5" s="71"/>
      <c r="C5" s="71"/>
      <c r="D5" s="71"/>
      <c r="E5" s="71"/>
      <c r="F5" s="74"/>
      <c r="G5" s="38" t="s">
        <v>29</v>
      </c>
      <c r="H5" s="32">
        <f>46/60*100</f>
        <v>76.66666666666667</v>
      </c>
      <c r="I5" s="35"/>
      <c r="J5" s="1"/>
      <c r="K5" s="44" t="s">
        <v>32</v>
      </c>
      <c r="L5" s="44">
        <v>2</v>
      </c>
      <c r="M5" s="1"/>
      <c r="N5" s="60">
        <v>2</v>
      </c>
      <c r="O5" s="163"/>
      <c r="P5" s="163"/>
      <c r="Q5" s="163"/>
      <c r="R5" s="163"/>
      <c r="S5" s="163"/>
      <c r="T5" s="163"/>
      <c r="U5" s="163"/>
      <c r="V5" s="163"/>
      <c r="W5" s="163"/>
    </row>
    <row r="6" spans="1:23" ht="21">
      <c r="A6" s="4"/>
      <c r="B6" s="76" t="s">
        <v>1</v>
      </c>
      <c r="C6" s="6" t="s">
        <v>47</v>
      </c>
      <c r="D6" s="6" t="s">
        <v>39</v>
      </c>
      <c r="E6" s="6" t="s">
        <v>30</v>
      </c>
      <c r="F6" s="6" t="s">
        <v>39</v>
      </c>
      <c r="G6" s="38" t="s">
        <v>30</v>
      </c>
      <c r="H6" s="31">
        <f>3/60*100</f>
        <v>5</v>
      </c>
      <c r="I6" s="35"/>
      <c r="J6" s="1"/>
      <c r="K6" s="45" t="s">
        <v>33</v>
      </c>
      <c r="L6" s="45">
        <v>1</v>
      </c>
      <c r="M6" s="1"/>
      <c r="N6" s="61">
        <v>1</v>
      </c>
      <c r="O6" s="163"/>
      <c r="P6" s="163"/>
      <c r="Q6" s="163"/>
      <c r="R6" s="163"/>
      <c r="S6" s="163"/>
      <c r="T6" s="163"/>
      <c r="U6" s="163"/>
      <c r="V6" s="163"/>
      <c r="W6" s="163"/>
    </row>
    <row r="7" spans="1:23" ht="57.75">
      <c r="A7" s="4"/>
      <c r="B7" s="77" t="s">
        <v>2</v>
      </c>
      <c r="C7" s="79" t="s">
        <v>9</v>
      </c>
      <c r="D7" s="79"/>
      <c r="E7" s="16" t="s">
        <v>9</v>
      </c>
      <c r="F7" s="16"/>
      <c r="G7" s="37" t="s">
        <v>43</v>
      </c>
      <c r="H7" s="48">
        <f>AVERAGE(H5:H6)</f>
        <v>40.833333333333336</v>
      </c>
      <c r="I7" s="41">
        <v>0.6</v>
      </c>
      <c r="J7" s="1"/>
      <c r="K7" s="46" t="s">
        <v>34</v>
      </c>
      <c r="L7" s="46">
        <v>0</v>
      </c>
      <c r="M7" s="1"/>
      <c r="N7" s="62"/>
      <c r="O7" s="163"/>
      <c r="P7" s="163"/>
      <c r="Q7" s="163"/>
      <c r="R7" s="163"/>
      <c r="S7" s="163"/>
      <c r="T7" s="163"/>
      <c r="U7" s="163"/>
      <c r="V7" s="163"/>
      <c r="W7" s="163"/>
    </row>
    <row r="8" spans="1:23" ht="14.25">
      <c r="A8" s="4"/>
      <c r="B8" s="77" t="s">
        <v>3</v>
      </c>
      <c r="C8" s="16" t="s">
        <v>4</v>
      </c>
      <c r="D8" s="16"/>
      <c r="E8" s="16" t="s">
        <v>11</v>
      </c>
      <c r="F8" s="16"/>
      <c r="G8" s="37" t="s">
        <v>38</v>
      </c>
      <c r="H8" s="38" t="s">
        <v>174</v>
      </c>
      <c r="I8" s="3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77" t="s">
        <v>5</v>
      </c>
      <c r="C9" s="16" t="s">
        <v>186</v>
      </c>
      <c r="D9" s="16"/>
      <c r="E9" s="16" t="s">
        <v>186</v>
      </c>
      <c r="F9" s="27"/>
      <c r="G9" s="4"/>
      <c r="H9" s="33"/>
      <c r="I9" s="3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8"/>
    </row>
    <row r="10" spans="1:23" ht="15">
      <c r="A10" s="8"/>
      <c r="B10" s="77" t="s">
        <v>8</v>
      </c>
      <c r="C10" s="16">
        <v>50</v>
      </c>
      <c r="D10" s="81">
        <f>(0.55*50)</f>
        <v>27.500000000000004</v>
      </c>
      <c r="E10" s="9">
        <v>50</v>
      </c>
      <c r="F10" s="30">
        <f>0.55*50</f>
        <v>27.500000000000004</v>
      </c>
      <c r="G10" s="19"/>
      <c r="H10" s="12" t="s">
        <v>10</v>
      </c>
      <c r="I10" s="12" t="s">
        <v>12</v>
      </c>
      <c r="J10" s="13" t="s">
        <v>13</v>
      </c>
      <c r="K10" s="13" t="s">
        <v>14</v>
      </c>
      <c r="L10" s="13" t="s">
        <v>15</v>
      </c>
      <c r="M10" s="13" t="s">
        <v>16</v>
      </c>
      <c r="N10" s="13" t="s">
        <v>17</v>
      </c>
      <c r="O10" s="13" t="s">
        <v>18</v>
      </c>
      <c r="P10" s="13" t="s">
        <v>19</v>
      </c>
      <c r="Q10" s="13" t="s">
        <v>20</v>
      </c>
      <c r="R10" s="13" t="s">
        <v>25</v>
      </c>
      <c r="S10" s="13" t="s">
        <v>21</v>
      </c>
      <c r="T10" s="13" t="s">
        <v>98</v>
      </c>
      <c r="U10" s="13" t="s">
        <v>22</v>
      </c>
      <c r="V10" s="13" t="s">
        <v>23</v>
      </c>
      <c r="W10" s="13" t="s">
        <v>24</v>
      </c>
    </row>
    <row r="11" spans="1:23" ht="15.75" thickBot="1">
      <c r="A11" s="4">
        <v>1</v>
      </c>
      <c r="B11" s="100" t="s">
        <v>81</v>
      </c>
      <c r="C11" s="10">
        <v>32</v>
      </c>
      <c r="D11" s="10">
        <f>COUNTIF(C11:C70,"&gt;="&amp;D10)</f>
        <v>46</v>
      </c>
      <c r="E11" s="10">
        <v>20</v>
      </c>
      <c r="F11" s="28">
        <f>COUNTIF(E11:E70,"&gt;="&amp;F10)</f>
        <v>3</v>
      </c>
      <c r="G11" s="22" t="s">
        <v>6</v>
      </c>
      <c r="H11" s="65">
        <v>3</v>
      </c>
      <c r="I11" s="65">
        <v>3</v>
      </c>
      <c r="J11" s="65">
        <v>3</v>
      </c>
      <c r="K11" s="65">
        <v>3</v>
      </c>
      <c r="L11" s="65">
        <v>3</v>
      </c>
      <c r="M11" s="65">
        <v>3</v>
      </c>
      <c r="N11" s="65">
        <v>3</v>
      </c>
      <c r="O11" s="65">
        <v>3</v>
      </c>
      <c r="P11" s="65">
        <v>3</v>
      </c>
      <c r="Q11" s="65">
        <v>3</v>
      </c>
      <c r="R11" s="65">
        <v>3</v>
      </c>
      <c r="S11" s="65">
        <v>3</v>
      </c>
      <c r="T11" s="65">
        <v>3</v>
      </c>
      <c r="U11" s="65">
        <v>3</v>
      </c>
      <c r="V11" s="65">
        <v>3</v>
      </c>
      <c r="W11" s="65"/>
    </row>
    <row r="12" spans="1:23" ht="15.75" thickBot="1">
      <c r="A12" s="4">
        <v>2</v>
      </c>
      <c r="B12" s="100" t="s">
        <v>82</v>
      </c>
      <c r="C12" s="10">
        <v>27</v>
      </c>
      <c r="D12" s="57">
        <f>(46/60)*100</f>
        <v>76.66666666666667</v>
      </c>
      <c r="E12" s="10">
        <v>18</v>
      </c>
      <c r="F12" s="58">
        <f>(3/60)*100</f>
        <v>5</v>
      </c>
      <c r="G12" s="22" t="s">
        <v>7</v>
      </c>
      <c r="H12" s="65">
        <v>3</v>
      </c>
      <c r="I12" s="65">
        <v>3</v>
      </c>
      <c r="J12" s="65">
        <v>3</v>
      </c>
      <c r="K12" s="65">
        <v>3</v>
      </c>
      <c r="L12" s="65">
        <v>3</v>
      </c>
      <c r="M12" s="65">
        <v>3</v>
      </c>
      <c r="N12" s="65">
        <v>3</v>
      </c>
      <c r="O12" s="65">
        <v>3</v>
      </c>
      <c r="P12" s="65">
        <v>2</v>
      </c>
      <c r="Q12" s="65">
        <v>3</v>
      </c>
      <c r="R12" s="65">
        <v>3</v>
      </c>
      <c r="S12" s="65">
        <v>3</v>
      </c>
      <c r="T12" s="65">
        <v>3</v>
      </c>
      <c r="U12" s="65">
        <v>3</v>
      </c>
      <c r="V12" s="65">
        <v>3</v>
      </c>
      <c r="W12" s="65"/>
    </row>
    <row r="13" spans="1:23" ht="15.75" thickBot="1">
      <c r="A13" s="4">
        <v>3</v>
      </c>
      <c r="B13" s="100" t="s">
        <v>83</v>
      </c>
      <c r="C13" s="10">
        <v>29</v>
      </c>
      <c r="D13" s="10"/>
      <c r="E13" s="10">
        <v>25</v>
      </c>
      <c r="F13" s="29"/>
      <c r="G13" s="22" t="s">
        <v>111</v>
      </c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</row>
    <row r="14" spans="1:23" ht="15.75" thickBot="1">
      <c r="A14" s="4">
        <v>4</v>
      </c>
      <c r="B14" s="100" t="s">
        <v>176</v>
      </c>
      <c r="C14" s="10">
        <v>24</v>
      </c>
      <c r="D14" s="10"/>
      <c r="E14" s="10">
        <v>23</v>
      </c>
      <c r="F14" s="29"/>
      <c r="G14" s="22" t="s">
        <v>97</v>
      </c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</row>
    <row r="15" spans="1:23" ht="15">
      <c r="A15" s="4">
        <v>5</v>
      </c>
      <c r="B15" s="100" t="s">
        <v>84</v>
      </c>
      <c r="C15" s="10">
        <v>29</v>
      </c>
      <c r="D15" s="10"/>
      <c r="E15" s="10">
        <v>18</v>
      </c>
      <c r="F15" s="29"/>
      <c r="G15" s="23" t="s">
        <v>42</v>
      </c>
      <c r="H15" s="17">
        <f>AVERAGE(H11:H14)</f>
        <v>3</v>
      </c>
      <c r="I15" s="17">
        <f aca="true" t="shared" si="0" ref="I15:V15">AVERAGE(I11:I14)</f>
        <v>3</v>
      </c>
      <c r="J15" s="17">
        <f t="shared" si="0"/>
        <v>3</v>
      </c>
      <c r="K15" s="17">
        <f t="shared" si="0"/>
        <v>3</v>
      </c>
      <c r="L15" s="17">
        <f t="shared" si="0"/>
        <v>3</v>
      </c>
      <c r="M15" s="17">
        <f t="shared" si="0"/>
        <v>3</v>
      </c>
      <c r="N15" s="17">
        <f t="shared" si="0"/>
        <v>3</v>
      </c>
      <c r="O15" s="17">
        <f t="shared" si="0"/>
        <v>3</v>
      </c>
      <c r="P15" s="17">
        <f t="shared" si="0"/>
        <v>2.5</v>
      </c>
      <c r="Q15" s="17">
        <f t="shared" si="0"/>
        <v>3</v>
      </c>
      <c r="R15" s="17">
        <f t="shared" si="0"/>
        <v>3</v>
      </c>
      <c r="S15" s="17">
        <f t="shared" si="0"/>
        <v>3</v>
      </c>
      <c r="T15" s="17">
        <f t="shared" si="0"/>
        <v>3</v>
      </c>
      <c r="U15" s="17">
        <f t="shared" si="0"/>
        <v>3</v>
      </c>
      <c r="V15" s="17">
        <f t="shared" si="0"/>
        <v>3</v>
      </c>
      <c r="W15" s="17"/>
    </row>
    <row r="16" spans="1:23" ht="15">
      <c r="A16" s="4">
        <v>6</v>
      </c>
      <c r="B16" s="100" t="s">
        <v>177</v>
      </c>
      <c r="C16" s="10">
        <v>15</v>
      </c>
      <c r="D16" s="10"/>
      <c r="E16" s="10">
        <v>0</v>
      </c>
      <c r="F16" s="29"/>
      <c r="G16" s="47" t="s">
        <v>44</v>
      </c>
      <c r="H16" s="63">
        <f>(40.83*H15)/100</f>
        <v>1.2248999999999999</v>
      </c>
      <c r="I16" s="63">
        <f aca="true" t="shared" si="1" ref="I16:W16">(40.83*I15)/100</f>
        <v>1.2248999999999999</v>
      </c>
      <c r="J16" s="63">
        <f t="shared" si="1"/>
        <v>1.2248999999999999</v>
      </c>
      <c r="K16" s="63">
        <f t="shared" si="1"/>
        <v>1.2248999999999999</v>
      </c>
      <c r="L16" s="63">
        <f t="shared" si="1"/>
        <v>1.2248999999999999</v>
      </c>
      <c r="M16" s="63">
        <f t="shared" si="1"/>
        <v>1.2248999999999999</v>
      </c>
      <c r="N16" s="63">
        <f t="shared" si="1"/>
        <v>1.2248999999999999</v>
      </c>
      <c r="O16" s="63">
        <f t="shared" si="1"/>
        <v>1.2248999999999999</v>
      </c>
      <c r="P16" s="63">
        <f t="shared" si="1"/>
        <v>1.0207499999999998</v>
      </c>
      <c r="Q16" s="63">
        <f t="shared" si="1"/>
        <v>1.2248999999999999</v>
      </c>
      <c r="R16" s="63">
        <f t="shared" si="1"/>
        <v>1.2248999999999999</v>
      </c>
      <c r="S16" s="63">
        <f t="shared" si="1"/>
        <v>1.2248999999999999</v>
      </c>
      <c r="T16" s="63">
        <f t="shared" si="1"/>
        <v>1.2248999999999999</v>
      </c>
      <c r="U16" s="63">
        <f t="shared" si="1"/>
        <v>1.2248999999999999</v>
      </c>
      <c r="V16" s="63">
        <f t="shared" si="1"/>
        <v>1.2248999999999999</v>
      </c>
      <c r="W16" s="63">
        <f t="shared" si="1"/>
        <v>0</v>
      </c>
    </row>
    <row r="17" spans="1:23" ht="14.25">
      <c r="A17" s="4">
        <v>7</v>
      </c>
      <c r="B17" s="100" t="s">
        <v>85</v>
      </c>
      <c r="C17" s="10">
        <v>34</v>
      </c>
      <c r="D17" s="10"/>
      <c r="E17" s="10">
        <v>31</v>
      </c>
      <c r="F17" s="10"/>
      <c r="G17" s="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"/>
    </row>
    <row r="18" spans="1:23" ht="14.25">
      <c r="A18" s="4">
        <v>8</v>
      </c>
      <c r="B18" s="100" t="s">
        <v>86</v>
      </c>
      <c r="C18" s="10">
        <v>27</v>
      </c>
      <c r="D18" s="10"/>
      <c r="E18" s="10">
        <v>23</v>
      </c>
      <c r="F18" s="84"/>
      <c r="G18" s="8"/>
      <c r="H18" s="18"/>
      <c r="I18" s="18"/>
      <c r="J18" s="18"/>
      <c r="K18" s="18"/>
      <c r="L18" s="18"/>
      <c r="M18" s="18"/>
      <c r="N18" s="18"/>
      <c r="O18" s="18"/>
      <c r="P18" s="18"/>
      <c r="Q18" s="15"/>
      <c r="R18" s="15"/>
      <c r="S18" s="15"/>
      <c r="T18" s="15"/>
      <c r="U18" s="15"/>
      <c r="V18" s="15"/>
      <c r="W18" s="15"/>
    </row>
    <row r="19" spans="1:23" ht="14.25">
      <c r="A19" s="4">
        <v>9</v>
      </c>
      <c r="B19" s="100" t="s">
        <v>87</v>
      </c>
      <c r="C19" s="10">
        <v>28</v>
      </c>
      <c r="D19" s="10"/>
      <c r="E19" s="10">
        <v>24</v>
      </c>
      <c r="F19" s="84"/>
      <c r="G19" s="8"/>
      <c r="H19" s="18"/>
      <c r="I19" s="18"/>
      <c r="J19" s="18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5"/>
    </row>
    <row r="20" spans="1:23" ht="14.25">
      <c r="A20" s="4">
        <v>10</v>
      </c>
      <c r="B20" s="100" t="s">
        <v>88</v>
      </c>
      <c r="C20" s="10">
        <v>29</v>
      </c>
      <c r="D20" s="10"/>
      <c r="E20" s="10">
        <v>18</v>
      </c>
      <c r="F20" s="84"/>
      <c r="G20" s="8"/>
      <c r="H20" s="2"/>
      <c r="I20" s="56"/>
      <c r="J20" s="51"/>
      <c r="K20" s="51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100" t="s">
        <v>89</v>
      </c>
      <c r="C21" s="10">
        <v>28</v>
      </c>
      <c r="D21" s="10"/>
      <c r="E21" s="10">
        <v>17</v>
      </c>
      <c r="F21" s="84"/>
      <c r="G21" s="4"/>
      <c r="H21" s="70"/>
      <c r="I21" s="165"/>
      <c r="J21" s="165"/>
      <c r="K21" s="1"/>
      <c r="L21" s="1"/>
      <c r="M21" s="33"/>
      <c r="N21" s="33"/>
      <c r="O21" s="33"/>
      <c r="P21" s="33"/>
      <c r="Q21" s="33"/>
      <c r="R21" s="1"/>
      <c r="S21" s="1"/>
      <c r="T21" s="1"/>
      <c r="U21" s="1"/>
      <c r="V21" s="1"/>
      <c r="W21" s="1"/>
    </row>
    <row r="22" spans="1:23" ht="14.25">
      <c r="A22" s="4">
        <v>12</v>
      </c>
      <c r="B22" s="100" t="s">
        <v>90</v>
      </c>
      <c r="C22" s="10">
        <v>27</v>
      </c>
      <c r="D22" s="10"/>
      <c r="E22" s="10">
        <v>25</v>
      </c>
      <c r="F22" s="84"/>
      <c r="G22" s="4"/>
      <c r="H22" s="53"/>
      <c r="I22" s="64"/>
      <c r="J22" s="64"/>
      <c r="K22" s="1"/>
      <c r="L22" s="1"/>
      <c r="M22" s="33"/>
      <c r="N22" s="33"/>
      <c r="O22" s="33"/>
      <c r="P22" s="33"/>
      <c r="Q22" s="33"/>
      <c r="R22" s="1"/>
      <c r="S22" s="1"/>
      <c r="T22" s="1"/>
      <c r="U22" s="1"/>
      <c r="V22" s="1"/>
      <c r="W22" s="1"/>
    </row>
    <row r="23" spans="1:23" ht="14.25">
      <c r="A23" s="4">
        <v>13</v>
      </c>
      <c r="B23" s="100" t="s">
        <v>178</v>
      </c>
      <c r="C23" s="10">
        <v>26</v>
      </c>
      <c r="D23" s="10"/>
      <c r="E23" s="10">
        <v>15</v>
      </c>
      <c r="F23" s="84"/>
      <c r="G23" s="4"/>
      <c r="H23" s="50"/>
      <c r="I23" s="18"/>
      <c r="J23" s="18"/>
      <c r="K23" s="18"/>
      <c r="L23" s="18"/>
      <c r="M23" s="18"/>
      <c r="N23" s="51"/>
      <c r="O23" s="51"/>
      <c r="P23" s="51"/>
      <c r="Q23" s="51"/>
      <c r="R23" s="51"/>
      <c r="S23" s="18"/>
      <c r="T23" s="18"/>
      <c r="U23" s="18"/>
      <c r="V23" s="18"/>
      <c r="W23" s="18"/>
    </row>
    <row r="24" spans="1:23" ht="14.25">
      <c r="A24" s="4">
        <v>14</v>
      </c>
      <c r="B24" s="100" t="s">
        <v>91</v>
      </c>
      <c r="C24" s="10">
        <v>34</v>
      </c>
      <c r="D24" s="10"/>
      <c r="E24" s="10">
        <v>17</v>
      </c>
      <c r="F24" s="84"/>
      <c r="G24" s="4"/>
      <c r="H24" s="1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18"/>
    </row>
    <row r="25" spans="1:23" ht="15">
      <c r="A25" s="4">
        <v>15</v>
      </c>
      <c r="B25" s="100" t="s">
        <v>100</v>
      </c>
      <c r="C25" s="10">
        <v>35</v>
      </c>
      <c r="D25" s="14"/>
      <c r="E25" s="10">
        <v>13</v>
      </c>
      <c r="F25" s="86"/>
      <c r="G25" s="52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18"/>
    </row>
    <row r="26" spans="1:23" ht="15">
      <c r="A26" s="4">
        <v>16</v>
      </c>
      <c r="B26" s="100" t="s">
        <v>101</v>
      </c>
      <c r="C26" s="10">
        <v>35</v>
      </c>
      <c r="D26" s="10"/>
      <c r="E26" s="10">
        <v>10</v>
      </c>
      <c r="F26" s="84"/>
      <c r="G26" s="52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18"/>
    </row>
    <row r="27" spans="1:23" ht="15">
      <c r="A27" s="4">
        <v>17</v>
      </c>
      <c r="B27" s="100" t="s">
        <v>92</v>
      </c>
      <c r="C27" s="10">
        <v>33</v>
      </c>
      <c r="D27" s="10"/>
      <c r="E27" s="10">
        <v>10</v>
      </c>
      <c r="F27" s="84"/>
      <c r="G27" s="52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18"/>
    </row>
    <row r="28" spans="1:23" ht="15">
      <c r="A28" s="4">
        <v>18</v>
      </c>
      <c r="B28" s="100" t="s">
        <v>182</v>
      </c>
      <c r="C28" s="10">
        <v>0</v>
      </c>
      <c r="D28" s="10"/>
      <c r="E28" s="10">
        <v>0</v>
      </c>
      <c r="F28" s="84"/>
      <c r="G28" s="52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18"/>
    </row>
    <row r="29" spans="1:23" ht="15">
      <c r="A29" s="4">
        <v>19</v>
      </c>
      <c r="B29" s="100" t="s">
        <v>183</v>
      </c>
      <c r="C29" s="10">
        <v>0</v>
      </c>
      <c r="D29" s="10"/>
      <c r="E29" s="10">
        <v>0</v>
      </c>
      <c r="F29" s="84"/>
      <c r="G29" s="52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18"/>
    </row>
    <row r="30" spans="1:23" ht="15">
      <c r="A30" s="4">
        <v>20</v>
      </c>
      <c r="B30" s="100" t="s">
        <v>102</v>
      </c>
      <c r="C30" s="10">
        <v>33</v>
      </c>
      <c r="D30" s="10"/>
      <c r="E30" s="10">
        <v>17</v>
      </c>
      <c r="F30" s="84"/>
      <c r="G30" s="52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18"/>
    </row>
    <row r="31" spans="1:23" ht="15">
      <c r="A31" s="4">
        <v>21</v>
      </c>
      <c r="B31" s="100" t="s">
        <v>93</v>
      </c>
      <c r="C31" s="10">
        <v>33</v>
      </c>
      <c r="D31" s="10"/>
      <c r="E31" s="10">
        <v>16</v>
      </c>
      <c r="F31" s="84"/>
      <c r="G31" s="52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18"/>
    </row>
    <row r="32" spans="1:23" ht="15">
      <c r="A32" s="4">
        <v>22</v>
      </c>
      <c r="B32" s="100" t="s">
        <v>103</v>
      </c>
      <c r="C32" s="10">
        <v>35</v>
      </c>
      <c r="D32" s="10"/>
      <c r="E32" s="10">
        <v>18</v>
      </c>
      <c r="F32" s="84"/>
      <c r="G32" s="52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18"/>
    </row>
    <row r="33" spans="1:23" ht="15">
      <c r="A33" s="4">
        <v>23</v>
      </c>
      <c r="B33" s="100" t="s">
        <v>104</v>
      </c>
      <c r="C33" s="10">
        <v>32</v>
      </c>
      <c r="D33" s="10"/>
      <c r="E33" s="10">
        <v>14</v>
      </c>
      <c r="F33" s="84"/>
      <c r="G33" s="52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18"/>
    </row>
    <row r="34" spans="1:23" ht="15">
      <c r="A34" s="4">
        <v>24</v>
      </c>
      <c r="B34" s="100" t="s">
        <v>105</v>
      </c>
      <c r="C34" s="10">
        <v>34</v>
      </c>
      <c r="D34" s="10"/>
      <c r="E34" s="10">
        <v>16</v>
      </c>
      <c r="F34" s="84"/>
      <c r="G34" s="52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</row>
    <row r="35" spans="1:23" ht="14.25">
      <c r="A35" s="4">
        <v>25</v>
      </c>
      <c r="B35" s="100" t="s">
        <v>94</v>
      </c>
      <c r="C35" s="10">
        <v>35</v>
      </c>
      <c r="D35" s="10"/>
      <c r="E35" s="10">
        <v>13</v>
      </c>
      <c r="F35" s="84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18"/>
    </row>
    <row r="36" spans="1:23" ht="14.25">
      <c r="A36" s="4">
        <v>26</v>
      </c>
      <c r="B36" s="100" t="s">
        <v>95</v>
      </c>
      <c r="C36" s="10">
        <v>34</v>
      </c>
      <c r="D36" s="10"/>
      <c r="E36" s="10">
        <v>18</v>
      </c>
      <c r="F36" s="84"/>
      <c r="G36" s="50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</row>
    <row r="37" spans="1:23" ht="14.25">
      <c r="A37" s="4">
        <v>27</v>
      </c>
      <c r="B37" s="100" t="s">
        <v>49</v>
      </c>
      <c r="C37" s="10">
        <v>36</v>
      </c>
      <c r="D37" s="10"/>
      <c r="E37" s="10">
        <v>30</v>
      </c>
      <c r="F37" s="84"/>
      <c r="G37" s="50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1:23" ht="15">
      <c r="A38" s="4">
        <v>28</v>
      </c>
      <c r="B38" s="100" t="s">
        <v>50</v>
      </c>
      <c r="C38" s="10">
        <v>32</v>
      </c>
      <c r="D38" s="10"/>
      <c r="E38" s="10">
        <v>23</v>
      </c>
      <c r="F38" s="84"/>
      <c r="G38" s="52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18"/>
    </row>
    <row r="39" spans="1:23" ht="15">
      <c r="A39" s="4">
        <v>29</v>
      </c>
      <c r="B39" s="100" t="s">
        <v>51</v>
      </c>
      <c r="C39" s="10">
        <v>20</v>
      </c>
      <c r="D39" s="10"/>
      <c r="E39" s="10">
        <v>17</v>
      </c>
      <c r="F39" s="84"/>
      <c r="G39" s="52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18"/>
    </row>
    <row r="40" spans="1:23" ht="15">
      <c r="A40" s="4">
        <v>30</v>
      </c>
      <c r="B40" s="100" t="s">
        <v>52</v>
      </c>
      <c r="C40" s="10">
        <v>31</v>
      </c>
      <c r="D40" s="10"/>
      <c r="E40" s="10">
        <v>16</v>
      </c>
      <c r="F40" s="84"/>
      <c r="G40" s="52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18"/>
    </row>
    <row r="41" spans="1:23" ht="15">
      <c r="A41" s="4">
        <v>31</v>
      </c>
      <c r="B41" s="100" t="s">
        <v>53</v>
      </c>
      <c r="C41" s="10">
        <v>29</v>
      </c>
      <c r="D41" s="10"/>
      <c r="E41" s="10">
        <v>9</v>
      </c>
      <c r="F41" s="84"/>
      <c r="G41" s="52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18"/>
    </row>
    <row r="42" spans="1:23" ht="15">
      <c r="A42" s="4">
        <v>32</v>
      </c>
      <c r="B42" s="100" t="s">
        <v>54</v>
      </c>
      <c r="C42" s="10">
        <v>26</v>
      </c>
      <c r="D42" s="10"/>
      <c r="E42" s="10">
        <v>23</v>
      </c>
      <c r="F42" s="84"/>
      <c r="G42" s="52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18"/>
    </row>
    <row r="43" spans="1:23" ht="15">
      <c r="A43" s="4">
        <v>33</v>
      </c>
      <c r="B43" s="100" t="s">
        <v>55</v>
      </c>
      <c r="C43" s="10">
        <v>26</v>
      </c>
      <c r="D43" s="10"/>
      <c r="E43" s="10">
        <v>22</v>
      </c>
      <c r="F43" s="84"/>
      <c r="G43" s="52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18"/>
    </row>
    <row r="44" spans="1:23" ht="15">
      <c r="A44" s="4">
        <v>34</v>
      </c>
      <c r="B44" s="100" t="s">
        <v>56</v>
      </c>
      <c r="C44" s="10">
        <v>28</v>
      </c>
      <c r="D44" s="10"/>
      <c r="E44" s="10">
        <v>12</v>
      </c>
      <c r="F44" s="84"/>
      <c r="G44" s="52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18"/>
    </row>
    <row r="45" spans="1:23" ht="15">
      <c r="A45" s="4">
        <v>35</v>
      </c>
      <c r="B45" s="100" t="s">
        <v>57</v>
      </c>
      <c r="C45" s="10">
        <v>32</v>
      </c>
      <c r="D45" s="10"/>
      <c r="E45" s="10">
        <v>15</v>
      </c>
      <c r="F45" s="84"/>
      <c r="G45" s="52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18"/>
    </row>
    <row r="46" spans="1:23" ht="15">
      <c r="A46" s="4">
        <v>36</v>
      </c>
      <c r="B46" s="100" t="s">
        <v>58</v>
      </c>
      <c r="C46" s="10">
        <v>30</v>
      </c>
      <c r="D46" s="10"/>
      <c r="E46" s="10">
        <v>28</v>
      </c>
      <c r="F46" s="84"/>
      <c r="G46" s="52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18"/>
    </row>
    <row r="47" spans="1:23" ht="15">
      <c r="A47" s="4">
        <v>37</v>
      </c>
      <c r="B47" s="100" t="s">
        <v>59</v>
      </c>
      <c r="C47" s="10">
        <v>27</v>
      </c>
      <c r="D47" s="10"/>
      <c r="E47" s="10">
        <v>0</v>
      </c>
      <c r="F47" s="84"/>
      <c r="G47" s="52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18"/>
    </row>
    <row r="48" spans="1:23" ht="15">
      <c r="A48" s="4">
        <v>38</v>
      </c>
      <c r="B48" s="100" t="s">
        <v>60</v>
      </c>
      <c r="C48" s="10">
        <v>24</v>
      </c>
      <c r="D48" s="10"/>
      <c r="E48" s="10">
        <v>2</v>
      </c>
      <c r="F48" s="84"/>
      <c r="G48" s="52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18"/>
    </row>
    <row r="49" spans="1:23" ht="14.25">
      <c r="A49" s="4">
        <v>39</v>
      </c>
      <c r="B49" s="100" t="s">
        <v>61</v>
      </c>
      <c r="C49" s="10">
        <v>22</v>
      </c>
      <c r="D49" s="10"/>
      <c r="E49" s="10">
        <v>6</v>
      </c>
      <c r="F49" s="84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18"/>
    </row>
    <row r="50" spans="1:23" ht="14.25">
      <c r="A50" s="4">
        <v>40</v>
      </c>
      <c r="B50" s="100" t="s">
        <v>62</v>
      </c>
      <c r="C50" s="10">
        <v>31</v>
      </c>
      <c r="D50" s="10"/>
      <c r="E50" s="10">
        <v>9</v>
      </c>
      <c r="F50" s="84"/>
      <c r="G50" s="50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3" ht="14.25">
      <c r="A51" s="4">
        <v>41</v>
      </c>
      <c r="B51" s="100" t="s">
        <v>63</v>
      </c>
      <c r="C51" s="10">
        <v>35</v>
      </c>
      <c r="D51" s="10"/>
      <c r="E51" s="10">
        <v>18</v>
      </c>
      <c r="F51" s="84"/>
      <c r="G51" s="50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1:23" ht="15">
      <c r="A52" s="4">
        <v>42</v>
      </c>
      <c r="B52" s="100" t="s">
        <v>64</v>
      </c>
      <c r="C52" s="10">
        <v>36</v>
      </c>
      <c r="D52" s="14"/>
      <c r="E52" s="10">
        <v>15</v>
      </c>
      <c r="F52" s="86"/>
      <c r="G52" s="52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18"/>
    </row>
    <row r="53" spans="1:23" ht="15">
      <c r="A53" s="4">
        <v>43</v>
      </c>
      <c r="B53" s="100" t="s">
        <v>65</v>
      </c>
      <c r="C53" s="10">
        <v>31</v>
      </c>
      <c r="D53" s="14"/>
      <c r="E53" s="10">
        <v>19</v>
      </c>
      <c r="F53" s="86"/>
      <c r="G53" s="52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18"/>
    </row>
    <row r="54" spans="1:23" ht="15">
      <c r="A54" s="4">
        <v>44</v>
      </c>
      <c r="B54" s="100" t="s">
        <v>66</v>
      </c>
      <c r="C54" s="10">
        <v>36</v>
      </c>
      <c r="D54" s="10"/>
      <c r="E54" s="10">
        <v>23</v>
      </c>
      <c r="F54" s="84"/>
      <c r="G54" s="52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18"/>
    </row>
    <row r="55" spans="1:23" ht="15">
      <c r="A55" s="4">
        <v>45</v>
      </c>
      <c r="B55" s="100" t="s">
        <v>67</v>
      </c>
      <c r="C55" s="10">
        <v>34</v>
      </c>
      <c r="D55" s="10"/>
      <c r="E55" s="10">
        <v>19</v>
      </c>
      <c r="F55" s="84"/>
      <c r="G55" s="52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18"/>
    </row>
    <row r="56" spans="1:23" ht="15">
      <c r="A56" s="4">
        <v>46</v>
      </c>
      <c r="B56" s="100" t="s">
        <v>179</v>
      </c>
      <c r="C56" s="10">
        <v>34</v>
      </c>
      <c r="D56" s="10"/>
      <c r="E56" s="10">
        <v>0</v>
      </c>
      <c r="F56" s="84"/>
      <c r="G56" s="52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18"/>
    </row>
    <row r="57" spans="1:23" ht="15">
      <c r="A57" s="4">
        <v>47</v>
      </c>
      <c r="B57" s="100" t="s">
        <v>68</v>
      </c>
      <c r="C57" s="10">
        <v>35</v>
      </c>
      <c r="D57" s="10"/>
      <c r="E57" s="10">
        <v>18</v>
      </c>
      <c r="F57" s="84"/>
      <c r="G57" s="52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18"/>
    </row>
    <row r="58" spans="1:23" ht="15">
      <c r="A58" s="4">
        <v>48</v>
      </c>
      <c r="B58" s="100" t="s">
        <v>69</v>
      </c>
      <c r="C58" s="10">
        <v>34</v>
      </c>
      <c r="D58" s="10"/>
      <c r="E58" s="10">
        <v>23</v>
      </c>
      <c r="F58" s="84"/>
      <c r="G58" s="52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18"/>
    </row>
    <row r="59" spans="1:23" ht="15">
      <c r="A59" s="4">
        <v>49</v>
      </c>
      <c r="B59" s="100" t="s">
        <v>70</v>
      </c>
      <c r="C59" s="10">
        <v>35</v>
      </c>
      <c r="D59" s="87"/>
      <c r="E59" s="10">
        <v>25</v>
      </c>
      <c r="F59" s="87"/>
      <c r="G59" s="1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3"/>
    </row>
    <row r="60" spans="1:23" ht="15">
      <c r="A60" s="4">
        <v>50</v>
      </c>
      <c r="B60" s="100" t="s">
        <v>71</v>
      </c>
      <c r="C60" s="10">
        <v>35</v>
      </c>
      <c r="D60" s="88"/>
      <c r="E60" s="10">
        <v>21</v>
      </c>
      <c r="F60" s="88"/>
      <c r="G60" s="11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1"/>
    </row>
    <row r="61" spans="1:23" ht="14.25">
      <c r="A61" s="4">
        <v>51</v>
      </c>
      <c r="B61" s="100" t="s">
        <v>72</v>
      </c>
      <c r="C61" s="10">
        <v>37</v>
      </c>
      <c r="D61" s="87"/>
      <c r="E61" s="10">
        <v>25</v>
      </c>
      <c r="F61" s="87"/>
      <c r="G61" s="1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4.25">
      <c r="A62" s="4">
        <v>52</v>
      </c>
      <c r="B62" s="100" t="s">
        <v>73</v>
      </c>
      <c r="C62" s="10">
        <v>32</v>
      </c>
      <c r="D62" s="87"/>
      <c r="E62" s="10">
        <v>16</v>
      </c>
      <c r="F62" s="87"/>
      <c r="G62" s="1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4.25">
      <c r="A63" s="4">
        <v>53</v>
      </c>
      <c r="B63" s="100" t="s">
        <v>74</v>
      </c>
      <c r="C63" s="10">
        <v>31</v>
      </c>
      <c r="D63" s="87"/>
      <c r="E63" s="10">
        <v>24</v>
      </c>
      <c r="F63" s="87"/>
      <c r="G63" s="1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4.25">
      <c r="A64" s="4">
        <v>54</v>
      </c>
      <c r="B64" s="100" t="s">
        <v>75</v>
      </c>
      <c r="C64" s="10">
        <v>31</v>
      </c>
      <c r="D64" s="87"/>
      <c r="E64" s="10">
        <v>12</v>
      </c>
      <c r="F64" s="87"/>
      <c r="G64" s="1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4.25">
      <c r="A65" s="4">
        <v>55</v>
      </c>
      <c r="B65" s="100" t="s">
        <v>76</v>
      </c>
      <c r="C65" s="10">
        <v>32</v>
      </c>
      <c r="D65" s="87"/>
      <c r="E65" s="10">
        <v>9</v>
      </c>
      <c r="F65" s="87"/>
      <c r="G65" s="1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">
      <c r="A66" s="4">
        <v>56</v>
      </c>
      <c r="B66" s="100" t="s">
        <v>77</v>
      </c>
      <c r="C66" s="10">
        <v>32</v>
      </c>
      <c r="D66" s="87"/>
      <c r="E66" s="10">
        <v>12</v>
      </c>
      <c r="F66" s="87"/>
      <c r="G66" s="1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3"/>
    </row>
    <row r="67" spans="1:23" ht="15">
      <c r="A67" s="4">
        <v>57</v>
      </c>
      <c r="B67" s="100" t="s">
        <v>78</v>
      </c>
      <c r="C67" s="10">
        <v>33</v>
      </c>
      <c r="D67" s="87"/>
      <c r="E67" s="10">
        <v>14</v>
      </c>
      <c r="F67" s="87"/>
      <c r="G67" s="1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1"/>
    </row>
    <row r="68" spans="1:23" ht="14.25">
      <c r="A68" s="4">
        <v>58</v>
      </c>
      <c r="B68" s="100" t="s">
        <v>79</v>
      </c>
      <c r="C68" s="10">
        <v>31</v>
      </c>
      <c r="D68" s="87"/>
      <c r="E68" s="10">
        <v>11</v>
      </c>
      <c r="F68" s="87"/>
      <c r="G68" s="1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4.25">
      <c r="A69" s="4">
        <v>59</v>
      </c>
      <c r="B69" s="100" t="s">
        <v>80</v>
      </c>
      <c r="C69" s="10">
        <v>35</v>
      </c>
      <c r="D69" s="87"/>
      <c r="E69" s="10">
        <v>24</v>
      </c>
      <c r="F69" s="87"/>
      <c r="G69" s="1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4.25">
      <c r="A70" s="4">
        <v>60</v>
      </c>
      <c r="B70" s="100" t="s">
        <v>180</v>
      </c>
      <c r="C70" s="10">
        <v>36</v>
      </c>
      <c r="D70" s="87"/>
      <c r="E70" s="10">
        <v>26</v>
      </c>
      <c r="F70" s="87"/>
      <c r="G70" s="1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79"/>
  <sheetViews>
    <sheetView zoomScalePageLayoutView="0" workbookViewId="0" topLeftCell="A1">
      <selection activeCell="O3" sqref="O3:W7"/>
    </sheetView>
  </sheetViews>
  <sheetFormatPr defaultColWidth="9.140625" defaultRowHeight="15"/>
  <cols>
    <col min="2" max="2" width="16.57421875" style="0" customWidth="1"/>
  </cols>
  <sheetData>
    <row r="1" spans="1:23" ht="14.25">
      <c r="A1" s="168" t="s">
        <v>27</v>
      </c>
      <c r="B1" s="169"/>
      <c r="C1" s="169"/>
      <c r="D1" s="169"/>
      <c r="E1" s="170"/>
      <c r="F1" s="25"/>
      <c r="G1" s="164"/>
      <c r="H1" s="164"/>
      <c r="I1" s="164"/>
      <c r="J1" s="164"/>
      <c r="K1" s="164"/>
      <c r="L1" s="164"/>
      <c r="M1" s="164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67" t="s">
        <v>0</v>
      </c>
      <c r="B2" s="167"/>
      <c r="C2" s="167"/>
      <c r="D2" s="167"/>
      <c r="E2" s="167"/>
      <c r="F2" s="74"/>
      <c r="G2" s="38" t="s">
        <v>35</v>
      </c>
      <c r="H2" s="39"/>
      <c r="I2" s="3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5" customHeight="1">
      <c r="A3" s="167" t="s">
        <v>48</v>
      </c>
      <c r="B3" s="167"/>
      <c r="C3" s="167"/>
      <c r="D3" s="167"/>
      <c r="E3" s="167"/>
      <c r="F3" s="74"/>
      <c r="G3" s="38" t="s">
        <v>37</v>
      </c>
      <c r="H3" s="39"/>
      <c r="I3" s="49" t="s">
        <v>45</v>
      </c>
      <c r="J3" s="1"/>
      <c r="K3" s="42" t="s">
        <v>40</v>
      </c>
      <c r="L3" s="42" t="s">
        <v>46</v>
      </c>
      <c r="M3" s="1"/>
      <c r="N3" s="42" t="s">
        <v>41</v>
      </c>
      <c r="O3" s="163" t="s">
        <v>108</v>
      </c>
      <c r="P3" s="163"/>
      <c r="Q3" s="163"/>
      <c r="R3" s="163"/>
      <c r="S3" s="163"/>
      <c r="T3" s="163"/>
      <c r="U3" s="163"/>
      <c r="V3" s="163"/>
      <c r="W3" s="163"/>
    </row>
    <row r="4" spans="1:23" ht="21">
      <c r="A4" s="167" t="s">
        <v>234</v>
      </c>
      <c r="B4" s="167"/>
      <c r="C4" s="167"/>
      <c r="D4" s="167"/>
      <c r="E4" s="167"/>
      <c r="F4" s="74"/>
      <c r="G4" s="38" t="s">
        <v>36</v>
      </c>
      <c r="H4" s="39"/>
      <c r="I4" s="35"/>
      <c r="J4" s="1"/>
      <c r="K4" s="43" t="s">
        <v>31</v>
      </c>
      <c r="L4" s="43">
        <v>3</v>
      </c>
      <c r="M4" s="1"/>
      <c r="N4" s="59">
        <v>3</v>
      </c>
      <c r="O4" s="163"/>
      <c r="P4" s="163"/>
      <c r="Q4" s="163"/>
      <c r="R4" s="163"/>
      <c r="S4" s="163"/>
      <c r="T4" s="163"/>
      <c r="U4" s="163"/>
      <c r="V4" s="163"/>
      <c r="W4" s="163"/>
    </row>
    <row r="5" spans="1:23" ht="21">
      <c r="A5" s="71" t="s">
        <v>28</v>
      </c>
      <c r="B5" s="71"/>
      <c r="C5" s="71"/>
      <c r="D5" s="71"/>
      <c r="E5" s="71"/>
      <c r="F5" s="74"/>
      <c r="G5" s="38" t="s">
        <v>29</v>
      </c>
      <c r="H5" s="32">
        <f>65/69*100</f>
        <v>94.20289855072464</v>
      </c>
      <c r="I5" s="35"/>
      <c r="J5" s="1"/>
      <c r="K5" s="44" t="s">
        <v>32</v>
      </c>
      <c r="L5" s="44">
        <v>2</v>
      </c>
      <c r="M5" s="1"/>
      <c r="N5" s="60">
        <v>2</v>
      </c>
      <c r="O5" s="163"/>
      <c r="P5" s="163"/>
      <c r="Q5" s="163"/>
      <c r="R5" s="163"/>
      <c r="S5" s="163"/>
      <c r="T5" s="163"/>
      <c r="U5" s="163"/>
      <c r="V5" s="163"/>
      <c r="W5" s="163"/>
    </row>
    <row r="6" spans="1:23" ht="21">
      <c r="A6" s="4"/>
      <c r="B6" s="76" t="s">
        <v>1</v>
      </c>
      <c r="C6" s="6" t="s">
        <v>47</v>
      </c>
      <c r="D6" s="6" t="s">
        <v>39</v>
      </c>
      <c r="E6" s="6" t="s">
        <v>30</v>
      </c>
      <c r="F6" s="6" t="s">
        <v>39</v>
      </c>
      <c r="G6" s="38" t="s">
        <v>30</v>
      </c>
      <c r="H6" s="31">
        <f>59/69*100</f>
        <v>85.5072463768116</v>
      </c>
      <c r="I6" s="35"/>
      <c r="J6" s="1"/>
      <c r="K6" s="45" t="s">
        <v>33</v>
      </c>
      <c r="L6" s="45">
        <v>1</v>
      </c>
      <c r="M6" s="1"/>
      <c r="N6" s="61">
        <v>1</v>
      </c>
      <c r="O6" s="163"/>
      <c r="P6" s="163"/>
      <c r="Q6" s="163"/>
      <c r="R6" s="163"/>
      <c r="S6" s="163"/>
      <c r="T6" s="163"/>
      <c r="U6" s="163"/>
      <c r="V6" s="163"/>
      <c r="W6" s="163"/>
    </row>
    <row r="7" spans="1:23" ht="57.75">
      <c r="A7" s="4"/>
      <c r="B7" s="77" t="s">
        <v>2</v>
      </c>
      <c r="C7" s="79" t="s">
        <v>9</v>
      </c>
      <c r="D7" s="79"/>
      <c r="E7" s="16" t="s">
        <v>9</v>
      </c>
      <c r="F7" s="16"/>
      <c r="G7" s="37" t="s">
        <v>43</v>
      </c>
      <c r="H7" s="48">
        <f>AVERAGE(H5:H6)</f>
        <v>89.85507246376812</v>
      </c>
      <c r="I7" s="41">
        <v>0.6</v>
      </c>
      <c r="J7" s="1"/>
      <c r="K7" s="46" t="s">
        <v>34</v>
      </c>
      <c r="L7" s="46">
        <v>0</v>
      </c>
      <c r="M7" s="1"/>
      <c r="N7" s="62"/>
      <c r="O7" s="163"/>
      <c r="P7" s="163"/>
      <c r="Q7" s="163"/>
      <c r="R7" s="163"/>
      <c r="S7" s="163"/>
      <c r="T7" s="163"/>
      <c r="U7" s="163"/>
      <c r="V7" s="163"/>
      <c r="W7" s="163"/>
    </row>
    <row r="8" spans="1:23" ht="14.25">
      <c r="A8" s="4"/>
      <c r="B8" s="77" t="s">
        <v>3</v>
      </c>
      <c r="C8" s="16" t="s">
        <v>4</v>
      </c>
      <c r="D8" s="16"/>
      <c r="E8" s="16" t="s">
        <v>11</v>
      </c>
      <c r="F8" s="16"/>
      <c r="G8" s="37" t="s">
        <v>38</v>
      </c>
      <c r="H8" s="38" t="s">
        <v>96</v>
      </c>
      <c r="I8" s="3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77" t="s">
        <v>5</v>
      </c>
      <c r="C9" s="16" t="s">
        <v>175</v>
      </c>
      <c r="D9" s="16"/>
      <c r="E9" s="16" t="s">
        <v>175</v>
      </c>
      <c r="F9" s="27"/>
      <c r="G9" s="4"/>
      <c r="H9" s="33"/>
      <c r="I9" s="3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8"/>
    </row>
    <row r="10" spans="1:23" ht="15">
      <c r="A10" s="8"/>
      <c r="B10" s="77" t="s">
        <v>8</v>
      </c>
      <c r="C10" s="16">
        <v>50</v>
      </c>
      <c r="D10" s="81">
        <f>(0.55*50)</f>
        <v>27.500000000000004</v>
      </c>
      <c r="E10" s="9">
        <v>50</v>
      </c>
      <c r="F10" s="30">
        <f>0.55*50</f>
        <v>27.500000000000004</v>
      </c>
      <c r="G10" s="19"/>
      <c r="H10" s="12" t="s">
        <v>10</v>
      </c>
      <c r="I10" s="12" t="s">
        <v>12</v>
      </c>
      <c r="J10" s="13" t="s">
        <v>13</v>
      </c>
      <c r="K10" s="13" t="s">
        <v>14</v>
      </c>
      <c r="L10" s="13" t="s">
        <v>15</v>
      </c>
      <c r="M10" s="13" t="s">
        <v>16</v>
      </c>
      <c r="N10" s="13" t="s">
        <v>17</v>
      </c>
      <c r="O10" s="13" t="s">
        <v>18</v>
      </c>
      <c r="P10" s="13" t="s">
        <v>19</v>
      </c>
      <c r="Q10" s="13" t="s">
        <v>20</v>
      </c>
      <c r="R10" s="13" t="s">
        <v>25</v>
      </c>
      <c r="S10" s="13" t="s">
        <v>21</v>
      </c>
      <c r="T10" s="13" t="s">
        <v>98</v>
      </c>
      <c r="U10" s="13" t="s">
        <v>22</v>
      </c>
      <c r="V10" s="13" t="s">
        <v>23</v>
      </c>
      <c r="W10" s="13" t="s">
        <v>24</v>
      </c>
    </row>
    <row r="11" spans="1:23" ht="15.75" thickBot="1">
      <c r="A11" s="4">
        <v>1</v>
      </c>
      <c r="B11" s="82" t="s">
        <v>49</v>
      </c>
      <c r="C11" s="83">
        <v>48</v>
      </c>
      <c r="D11" s="10">
        <f>COUNTIF(C11:C79,"&gt;="&amp;D10)</f>
        <v>65</v>
      </c>
      <c r="E11" s="83">
        <v>41</v>
      </c>
      <c r="F11" s="28">
        <f>COUNTIF(E11:E79,"&gt;="&amp;F10)</f>
        <v>59</v>
      </c>
      <c r="G11" s="22" t="s">
        <v>6</v>
      </c>
      <c r="H11" s="65">
        <v>3</v>
      </c>
      <c r="I11" s="65">
        <v>3</v>
      </c>
      <c r="J11" s="65">
        <v>3</v>
      </c>
      <c r="K11" s="65">
        <v>3</v>
      </c>
      <c r="L11" s="65">
        <v>3</v>
      </c>
      <c r="M11" s="65">
        <v>3</v>
      </c>
      <c r="N11" s="65">
        <v>3</v>
      </c>
      <c r="O11" s="65">
        <v>3</v>
      </c>
      <c r="P11" s="65">
        <v>3</v>
      </c>
      <c r="Q11" s="65">
        <v>3</v>
      </c>
      <c r="R11" s="65">
        <v>3</v>
      </c>
      <c r="S11" s="65">
        <v>3</v>
      </c>
      <c r="T11" s="65">
        <v>3</v>
      </c>
      <c r="U11" s="65">
        <v>3</v>
      </c>
      <c r="V11" s="65">
        <v>2</v>
      </c>
      <c r="W11" s="65">
        <v>2</v>
      </c>
    </row>
    <row r="12" spans="1:23" ht="15.75" thickBot="1">
      <c r="A12" s="4">
        <v>2</v>
      </c>
      <c r="B12" s="82" t="s">
        <v>50</v>
      </c>
      <c r="C12" s="83">
        <v>42</v>
      </c>
      <c r="D12" s="57">
        <f>(65/69)*100</f>
        <v>94.20289855072464</v>
      </c>
      <c r="E12" s="83">
        <v>33</v>
      </c>
      <c r="F12" s="58">
        <f>(59/69)*100</f>
        <v>85.5072463768116</v>
      </c>
      <c r="G12" s="22" t="s">
        <v>7</v>
      </c>
      <c r="H12" s="65">
        <v>3</v>
      </c>
      <c r="I12" s="65">
        <v>3</v>
      </c>
      <c r="J12" s="65">
        <v>3</v>
      </c>
      <c r="K12" s="65">
        <v>3</v>
      </c>
      <c r="L12" s="65">
        <v>3</v>
      </c>
      <c r="M12" s="65">
        <v>3</v>
      </c>
      <c r="N12" s="65">
        <v>3</v>
      </c>
      <c r="O12" s="65">
        <v>3</v>
      </c>
      <c r="P12" s="65">
        <v>2</v>
      </c>
      <c r="Q12" s="65">
        <v>3</v>
      </c>
      <c r="R12" s="65">
        <v>3</v>
      </c>
      <c r="S12" s="65">
        <v>3</v>
      </c>
      <c r="T12" s="65">
        <v>3</v>
      </c>
      <c r="U12" s="65">
        <v>3</v>
      </c>
      <c r="V12" s="65">
        <v>2</v>
      </c>
      <c r="W12" s="65">
        <v>2</v>
      </c>
    </row>
    <row r="13" spans="1:23" ht="15.75" thickBot="1">
      <c r="A13" s="4">
        <v>3</v>
      </c>
      <c r="B13" s="82" t="s">
        <v>51</v>
      </c>
      <c r="C13" s="83">
        <v>39</v>
      </c>
      <c r="D13" s="10"/>
      <c r="E13" s="83">
        <v>31</v>
      </c>
      <c r="F13" s="29"/>
      <c r="G13" s="22" t="s">
        <v>111</v>
      </c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</row>
    <row r="14" spans="1:23" ht="15.75" thickBot="1">
      <c r="A14" s="4">
        <v>4</v>
      </c>
      <c r="B14" s="82" t="s">
        <v>52</v>
      </c>
      <c r="C14" s="83">
        <v>40</v>
      </c>
      <c r="D14" s="10"/>
      <c r="E14" s="83">
        <v>25</v>
      </c>
      <c r="F14" s="29"/>
      <c r="G14" s="22" t="s">
        <v>97</v>
      </c>
      <c r="H14" s="65">
        <v>3</v>
      </c>
      <c r="I14" s="65">
        <v>3</v>
      </c>
      <c r="J14" s="65">
        <v>3</v>
      </c>
      <c r="K14" s="65">
        <v>3</v>
      </c>
      <c r="L14" s="65">
        <v>3</v>
      </c>
      <c r="M14" s="65">
        <v>3</v>
      </c>
      <c r="N14" s="65">
        <v>3</v>
      </c>
      <c r="O14" s="65">
        <v>3</v>
      </c>
      <c r="P14" s="65">
        <v>2</v>
      </c>
      <c r="Q14" s="65">
        <v>3</v>
      </c>
      <c r="R14" s="65">
        <v>3</v>
      </c>
      <c r="S14" s="65">
        <v>3</v>
      </c>
      <c r="T14" s="65">
        <v>3</v>
      </c>
      <c r="U14" s="65">
        <v>3</v>
      </c>
      <c r="V14" s="65">
        <v>2</v>
      </c>
      <c r="W14" s="65">
        <v>2</v>
      </c>
    </row>
    <row r="15" spans="1:23" ht="15">
      <c r="A15" s="4">
        <v>5</v>
      </c>
      <c r="B15" s="82" t="s">
        <v>53</v>
      </c>
      <c r="C15" s="83">
        <v>34</v>
      </c>
      <c r="D15" s="10"/>
      <c r="E15" s="83">
        <v>22</v>
      </c>
      <c r="F15" s="29"/>
      <c r="G15" s="23" t="s">
        <v>42</v>
      </c>
      <c r="H15" s="17">
        <f>AVERAGE(H11:H14)</f>
        <v>3</v>
      </c>
      <c r="I15" s="17">
        <f aca="true" t="shared" si="0" ref="I15:W15">AVERAGE(I11:I14)</f>
        <v>3</v>
      </c>
      <c r="J15" s="17">
        <f t="shared" si="0"/>
        <v>3</v>
      </c>
      <c r="K15" s="17">
        <f t="shared" si="0"/>
        <v>3</v>
      </c>
      <c r="L15" s="17">
        <f t="shared" si="0"/>
        <v>3</v>
      </c>
      <c r="M15" s="17">
        <f t="shared" si="0"/>
        <v>3</v>
      </c>
      <c r="N15" s="17">
        <f t="shared" si="0"/>
        <v>3</v>
      </c>
      <c r="O15" s="17">
        <f t="shared" si="0"/>
        <v>3</v>
      </c>
      <c r="P15" s="17">
        <f t="shared" si="0"/>
        <v>2.3333333333333335</v>
      </c>
      <c r="Q15" s="17">
        <f t="shared" si="0"/>
        <v>3</v>
      </c>
      <c r="R15" s="17">
        <f t="shared" si="0"/>
        <v>3</v>
      </c>
      <c r="S15" s="17">
        <f t="shared" si="0"/>
        <v>3</v>
      </c>
      <c r="T15" s="17">
        <f t="shared" si="0"/>
        <v>3</v>
      </c>
      <c r="U15" s="17">
        <f t="shared" si="0"/>
        <v>3</v>
      </c>
      <c r="V15" s="17">
        <f t="shared" si="0"/>
        <v>2</v>
      </c>
      <c r="W15" s="17">
        <f t="shared" si="0"/>
        <v>2</v>
      </c>
    </row>
    <row r="16" spans="1:23" ht="15">
      <c r="A16" s="4">
        <v>6</v>
      </c>
      <c r="B16" s="82" t="s">
        <v>54</v>
      </c>
      <c r="C16" s="83">
        <v>40</v>
      </c>
      <c r="D16" s="10"/>
      <c r="E16" s="83">
        <v>34</v>
      </c>
      <c r="F16" s="29"/>
      <c r="G16" s="47" t="s">
        <v>44</v>
      </c>
      <c r="H16" s="63">
        <f>(89.86*H15)/100</f>
        <v>2.6957999999999998</v>
      </c>
      <c r="I16" s="63">
        <f aca="true" t="shared" si="1" ref="I16:W16">(89.86*I15)/100</f>
        <v>2.6957999999999998</v>
      </c>
      <c r="J16" s="63">
        <f t="shared" si="1"/>
        <v>2.6957999999999998</v>
      </c>
      <c r="K16" s="63">
        <f t="shared" si="1"/>
        <v>2.6957999999999998</v>
      </c>
      <c r="L16" s="63">
        <f t="shared" si="1"/>
        <v>2.6957999999999998</v>
      </c>
      <c r="M16" s="63">
        <f t="shared" si="1"/>
        <v>2.6957999999999998</v>
      </c>
      <c r="N16" s="63">
        <f t="shared" si="1"/>
        <v>2.6957999999999998</v>
      </c>
      <c r="O16" s="63">
        <f t="shared" si="1"/>
        <v>2.6957999999999998</v>
      </c>
      <c r="P16" s="63">
        <f t="shared" si="1"/>
        <v>2.0967333333333333</v>
      </c>
      <c r="Q16" s="63">
        <f t="shared" si="1"/>
        <v>2.6957999999999998</v>
      </c>
      <c r="R16" s="63">
        <f t="shared" si="1"/>
        <v>2.6957999999999998</v>
      </c>
      <c r="S16" s="63">
        <f t="shared" si="1"/>
        <v>2.6957999999999998</v>
      </c>
      <c r="T16" s="63">
        <f t="shared" si="1"/>
        <v>2.6957999999999998</v>
      </c>
      <c r="U16" s="63">
        <f t="shared" si="1"/>
        <v>2.6957999999999998</v>
      </c>
      <c r="V16" s="63">
        <f t="shared" si="1"/>
        <v>1.7972</v>
      </c>
      <c r="W16" s="63">
        <f t="shared" si="1"/>
        <v>1.7972</v>
      </c>
    </row>
    <row r="17" spans="1:23" ht="14.25">
      <c r="A17" s="4">
        <v>7</v>
      </c>
      <c r="B17" s="82" t="s">
        <v>55</v>
      </c>
      <c r="C17" s="83">
        <v>42</v>
      </c>
      <c r="D17" s="10"/>
      <c r="E17" s="83">
        <v>33</v>
      </c>
      <c r="F17" s="10"/>
      <c r="G17" s="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"/>
    </row>
    <row r="18" spans="1:23" ht="14.25">
      <c r="A18" s="4">
        <v>8</v>
      </c>
      <c r="B18" s="82" t="s">
        <v>56</v>
      </c>
      <c r="C18" s="83">
        <v>40</v>
      </c>
      <c r="D18" s="10"/>
      <c r="E18" s="83">
        <v>29</v>
      </c>
      <c r="F18" s="84"/>
      <c r="G18" s="8"/>
      <c r="H18" s="18"/>
      <c r="I18" s="18"/>
      <c r="J18" s="18"/>
      <c r="K18" s="18"/>
      <c r="L18" s="18"/>
      <c r="M18" s="18"/>
      <c r="N18" s="18"/>
      <c r="O18" s="18"/>
      <c r="P18" s="18"/>
      <c r="Q18" s="15"/>
      <c r="R18" s="15"/>
      <c r="S18" s="15"/>
      <c r="T18" s="15"/>
      <c r="U18" s="15"/>
      <c r="V18" s="15"/>
      <c r="W18" s="15"/>
    </row>
    <row r="19" spans="1:23" ht="14.25">
      <c r="A19" s="4">
        <v>9</v>
      </c>
      <c r="B19" s="82" t="s">
        <v>57</v>
      </c>
      <c r="C19" s="83">
        <v>42</v>
      </c>
      <c r="D19" s="10"/>
      <c r="E19" s="83">
        <v>26</v>
      </c>
      <c r="F19" s="84"/>
      <c r="G19" s="8"/>
      <c r="H19" s="18"/>
      <c r="I19" s="18"/>
      <c r="J19" s="18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5"/>
    </row>
    <row r="20" spans="1:23" ht="14.25">
      <c r="A20" s="4">
        <v>10</v>
      </c>
      <c r="B20" s="82" t="s">
        <v>58</v>
      </c>
      <c r="C20" s="83">
        <v>44</v>
      </c>
      <c r="D20" s="10"/>
      <c r="E20" s="83">
        <v>33</v>
      </c>
      <c r="F20" s="84"/>
      <c r="G20" s="8"/>
      <c r="H20" s="2"/>
      <c r="I20" s="56"/>
      <c r="J20" s="51"/>
      <c r="K20" s="51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82" t="s">
        <v>59</v>
      </c>
      <c r="C21" s="83">
        <v>41</v>
      </c>
      <c r="D21" s="10"/>
      <c r="E21" s="83">
        <v>29</v>
      </c>
      <c r="F21" s="84"/>
      <c r="G21" s="4"/>
      <c r="H21" s="70"/>
      <c r="I21" s="165"/>
      <c r="J21" s="165"/>
      <c r="K21" s="1"/>
      <c r="L21" s="1"/>
      <c r="M21" s="33"/>
      <c r="N21" s="33"/>
      <c r="O21" s="33"/>
      <c r="P21" s="33"/>
      <c r="Q21" s="33"/>
      <c r="R21" s="1"/>
      <c r="S21" s="1"/>
      <c r="T21" s="1"/>
      <c r="U21" s="1"/>
      <c r="V21" s="1"/>
      <c r="W21" s="1"/>
    </row>
    <row r="22" spans="1:23" ht="14.25">
      <c r="A22" s="4">
        <v>12</v>
      </c>
      <c r="B22" s="82" t="s">
        <v>60</v>
      </c>
      <c r="C22" s="83">
        <v>32</v>
      </c>
      <c r="D22" s="10"/>
      <c r="E22" s="83">
        <v>21</v>
      </c>
      <c r="F22" s="84"/>
      <c r="G22" s="4"/>
      <c r="H22" s="53"/>
      <c r="I22" s="64"/>
      <c r="J22" s="64"/>
      <c r="K22" s="1"/>
      <c r="L22" s="1"/>
      <c r="M22" s="33"/>
      <c r="N22" s="33"/>
      <c r="O22" s="33"/>
      <c r="P22" s="33"/>
      <c r="Q22" s="33"/>
      <c r="R22" s="1"/>
      <c r="S22" s="1"/>
      <c r="T22" s="1"/>
      <c r="U22" s="1"/>
      <c r="V22" s="1"/>
      <c r="W22" s="1"/>
    </row>
    <row r="23" spans="1:23" ht="14.25">
      <c r="A23" s="4">
        <v>13</v>
      </c>
      <c r="B23" s="82" t="s">
        <v>61</v>
      </c>
      <c r="C23" s="83">
        <v>24</v>
      </c>
      <c r="D23" s="10"/>
      <c r="E23" s="83">
        <v>0</v>
      </c>
      <c r="F23" s="84"/>
      <c r="G23" s="4"/>
      <c r="H23" s="50"/>
      <c r="I23" s="18"/>
      <c r="J23" s="18"/>
      <c r="K23" s="18"/>
      <c r="L23" s="18"/>
      <c r="M23" s="18"/>
      <c r="N23" s="51"/>
      <c r="O23" s="51"/>
      <c r="P23" s="51"/>
      <c r="Q23" s="51"/>
      <c r="R23" s="51"/>
      <c r="S23" s="18"/>
      <c r="T23" s="18"/>
      <c r="U23" s="18"/>
      <c r="V23" s="18"/>
      <c r="W23" s="18"/>
    </row>
    <row r="24" spans="1:23" ht="14.25">
      <c r="A24" s="4">
        <v>14</v>
      </c>
      <c r="B24" s="82" t="s">
        <v>62</v>
      </c>
      <c r="C24" s="85">
        <v>40</v>
      </c>
      <c r="D24" s="10"/>
      <c r="E24" s="85">
        <v>26</v>
      </c>
      <c r="F24" s="84"/>
      <c r="G24" s="4"/>
      <c r="H24" s="1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18"/>
    </row>
    <row r="25" spans="1:23" ht="15">
      <c r="A25" s="4">
        <v>15</v>
      </c>
      <c r="B25" s="82" t="s">
        <v>112</v>
      </c>
      <c r="C25" s="83">
        <v>46</v>
      </c>
      <c r="D25" s="14"/>
      <c r="E25" s="83">
        <v>38</v>
      </c>
      <c r="F25" s="86"/>
      <c r="G25" s="52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18"/>
    </row>
    <row r="26" spans="1:23" ht="15">
      <c r="A26" s="4">
        <v>16</v>
      </c>
      <c r="B26" s="82" t="s">
        <v>113</v>
      </c>
      <c r="C26" s="83">
        <v>42</v>
      </c>
      <c r="D26" s="10"/>
      <c r="E26" s="83">
        <v>37</v>
      </c>
      <c r="F26" s="84"/>
      <c r="G26" s="52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18"/>
    </row>
    <row r="27" spans="1:23" ht="15">
      <c r="A27" s="4">
        <v>17</v>
      </c>
      <c r="B27" s="82" t="s">
        <v>114</v>
      </c>
      <c r="C27" s="83">
        <v>42</v>
      </c>
      <c r="D27" s="10"/>
      <c r="E27" s="83">
        <v>39</v>
      </c>
      <c r="F27" s="84"/>
      <c r="G27" s="52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18"/>
    </row>
    <row r="28" spans="1:23" ht="15">
      <c r="A28" s="4">
        <v>18</v>
      </c>
      <c r="B28" s="82" t="s">
        <v>115</v>
      </c>
      <c r="C28" s="83">
        <v>44</v>
      </c>
      <c r="D28" s="10"/>
      <c r="E28" s="83">
        <v>39</v>
      </c>
      <c r="F28" s="84"/>
      <c r="G28" s="52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18"/>
    </row>
    <row r="29" spans="1:23" ht="15">
      <c r="A29" s="4">
        <v>19</v>
      </c>
      <c r="B29" s="82" t="s">
        <v>116</v>
      </c>
      <c r="C29" s="83">
        <v>46</v>
      </c>
      <c r="D29" s="10"/>
      <c r="E29" s="83">
        <v>42</v>
      </c>
      <c r="F29" s="84"/>
      <c r="G29" s="52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18"/>
    </row>
    <row r="30" spans="1:23" ht="15">
      <c r="A30" s="4">
        <v>20</v>
      </c>
      <c r="B30" s="82" t="s">
        <v>117</v>
      </c>
      <c r="C30" s="83">
        <v>50</v>
      </c>
      <c r="D30" s="10"/>
      <c r="E30" s="83">
        <v>49</v>
      </c>
      <c r="F30" s="84"/>
      <c r="G30" s="52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18"/>
    </row>
    <row r="31" spans="1:23" ht="15">
      <c r="A31" s="4">
        <v>21</v>
      </c>
      <c r="B31" s="82" t="s">
        <v>118</v>
      </c>
      <c r="C31" s="83">
        <v>50</v>
      </c>
      <c r="D31" s="10"/>
      <c r="E31" s="83">
        <v>40</v>
      </c>
      <c r="F31" s="84"/>
      <c r="G31" s="52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18"/>
    </row>
    <row r="32" spans="1:23" ht="15">
      <c r="A32" s="4">
        <v>22</v>
      </c>
      <c r="B32" s="82" t="s">
        <v>119</v>
      </c>
      <c r="C32" s="83">
        <v>42</v>
      </c>
      <c r="D32" s="10"/>
      <c r="E32" s="83">
        <v>40</v>
      </c>
      <c r="F32" s="84"/>
      <c r="G32" s="52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18"/>
    </row>
    <row r="33" spans="1:23" ht="15">
      <c r="A33" s="4">
        <v>23</v>
      </c>
      <c r="B33" s="82" t="s">
        <v>120</v>
      </c>
      <c r="C33" s="83">
        <v>48</v>
      </c>
      <c r="D33" s="10"/>
      <c r="E33" s="83">
        <v>43</v>
      </c>
      <c r="F33" s="84"/>
      <c r="G33" s="52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18"/>
    </row>
    <row r="34" spans="1:23" ht="15">
      <c r="A34" s="4">
        <v>24</v>
      </c>
      <c r="B34" s="82" t="s">
        <v>63</v>
      </c>
      <c r="C34" s="83">
        <v>46</v>
      </c>
      <c r="D34" s="10"/>
      <c r="E34" s="83">
        <v>42</v>
      </c>
      <c r="F34" s="84"/>
      <c r="G34" s="52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</row>
    <row r="35" spans="1:23" ht="14.25">
      <c r="A35" s="4">
        <v>25</v>
      </c>
      <c r="B35" s="82" t="s">
        <v>64</v>
      </c>
      <c r="C35" s="83">
        <v>44</v>
      </c>
      <c r="D35" s="10"/>
      <c r="E35" s="83">
        <v>39</v>
      </c>
      <c r="F35" s="84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18"/>
    </row>
    <row r="36" spans="1:23" ht="14.25">
      <c r="A36" s="4">
        <v>26</v>
      </c>
      <c r="B36" s="82" t="s">
        <v>65</v>
      </c>
      <c r="C36" s="83">
        <v>44</v>
      </c>
      <c r="D36" s="10"/>
      <c r="E36" s="83">
        <v>33</v>
      </c>
      <c r="F36" s="84"/>
      <c r="G36" s="50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</row>
    <row r="37" spans="1:23" ht="14.25">
      <c r="A37" s="4">
        <v>27</v>
      </c>
      <c r="B37" s="82" t="s">
        <v>66</v>
      </c>
      <c r="C37" s="83">
        <v>42</v>
      </c>
      <c r="D37" s="10"/>
      <c r="E37" s="83">
        <v>37</v>
      </c>
      <c r="F37" s="84"/>
      <c r="G37" s="50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1:23" ht="15">
      <c r="A38" s="4">
        <v>28</v>
      </c>
      <c r="B38" s="82" t="s">
        <v>67</v>
      </c>
      <c r="C38" s="83">
        <v>50</v>
      </c>
      <c r="D38" s="10"/>
      <c r="E38" s="83">
        <v>40</v>
      </c>
      <c r="F38" s="84"/>
      <c r="G38" s="52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18"/>
    </row>
    <row r="39" spans="1:23" ht="15">
      <c r="A39" s="4">
        <v>29</v>
      </c>
      <c r="B39" s="82" t="s">
        <v>68</v>
      </c>
      <c r="C39" s="83">
        <v>46</v>
      </c>
      <c r="D39" s="10"/>
      <c r="E39" s="83">
        <v>34</v>
      </c>
      <c r="F39" s="84"/>
      <c r="G39" s="52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18"/>
    </row>
    <row r="40" spans="1:23" ht="15">
      <c r="A40" s="4">
        <v>30</v>
      </c>
      <c r="B40" s="82" t="s">
        <v>69</v>
      </c>
      <c r="C40" s="83">
        <v>48</v>
      </c>
      <c r="D40" s="10"/>
      <c r="E40" s="83">
        <v>37</v>
      </c>
      <c r="F40" s="84"/>
      <c r="G40" s="52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18"/>
    </row>
    <row r="41" spans="1:23" ht="15">
      <c r="A41" s="4">
        <v>31</v>
      </c>
      <c r="B41" s="82" t="s">
        <v>70</v>
      </c>
      <c r="C41" s="83">
        <v>50</v>
      </c>
      <c r="D41" s="10"/>
      <c r="E41" s="83">
        <v>42</v>
      </c>
      <c r="F41" s="84"/>
      <c r="G41" s="52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18"/>
    </row>
    <row r="42" spans="1:23" ht="15">
      <c r="A42" s="4">
        <v>32</v>
      </c>
      <c r="B42" s="82" t="s">
        <v>71</v>
      </c>
      <c r="C42" s="83">
        <v>44</v>
      </c>
      <c r="D42" s="10"/>
      <c r="E42" s="83">
        <v>42</v>
      </c>
      <c r="F42" s="84"/>
      <c r="G42" s="52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18"/>
    </row>
    <row r="43" spans="1:23" ht="15">
      <c r="A43" s="4">
        <v>33</v>
      </c>
      <c r="B43" s="82" t="s">
        <v>72</v>
      </c>
      <c r="C43" s="83">
        <v>50</v>
      </c>
      <c r="D43" s="10"/>
      <c r="E43" s="83">
        <v>42</v>
      </c>
      <c r="F43" s="84"/>
      <c r="G43" s="52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18"/>
    </row>
    <row r="44" spans="1:23" ht="15">
      <c r="A44" s="4">
        <v>34</v>
      </c>
      <c r="B44" s="82" t="s">
        <v>73</v>
      </c>
      <c r="C44" s="83">
        <v>46</v>
      </c>
      <c r="D44" s="10"/>
      <c r="E44" s="83">
        <v>27</v>
      </c>
      <c r="F44" s="84"/>
      <c r="G44" s="52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18"/>
    </row>
    <row r="45" spans="1:23" ht="15">
      <c r="A45" s="4">
        <v>35</v>
      </c>
      <c r="B45" s="82" t="s">
        <v>74</v>
      </c>
      <c r="C45" s="83">
        <v>44</v>
      </c>
      <c r="D45" s="10"/>
      <c r="E45" s="83">
        <v>39</v>
      </c>
      <c r="F45" s="84"/>
      <c r="G45" s="52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18"/>
    </row>
    <row r="46" spans="1:23" ht="15">
      <c r="A46" s="4">
        <v>36</v>
      </c>
      <c r="B46" s="82" t="s">
        <v>75</v>
      </c>
      <c r="C46" s="83">
        <v>46</v>
      </c>
      <c r="D46" s="10"/>
      <c r="E46" s="83">
        <v>35</v>
      </c>
      <c r="F46" s="84"/>
      <c r="G46" s="52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18"/>
    </row>
    <row r="47" spans="1:23" ht="15">
      <c r="A47" s="4">
        <v>37</v>
      </c>
      <c r="B47" s="82" t="s">
        <v>76</v>
      </c>
      <c r="C47" s="83">
        <v>42</v>
      </c>
      <c r="D47" s="10"/>
      <c r="E47" s="83">
        <v>35</v>
      </c>
      <c r="F47" s="84"/>
      <c r="G47" s="52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18"/>
    </row>
    <row r="48" spans="1:23" ht="15">
      <c r="A48" s="4">
        <v>38</v>
      </c>
      <c r="B48" s="82" t="s">
        <v>77</v>
      </c>
      <c r="C48" s="83">
        <v>48</v>
      </c>
      <c r="D48" s="10"/>
      <c r="E48" s="83">
        <v>34</v>
      </c>
      <c r="F48" s="84"/>
      <c r="G48" s="52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18"/>
    </row>
    <row r="49" spans="1:23" ht="14.25">
      <c r="A49" s="4">
        <v>39</v>
      </c>
      <c r="B49" s="82" t="s">
        <v>78</v>
      </c>
      <c r="C49" s="83">
        <v>46</v>
      </c>
      <c r="D49" s="10"/>
      <c r="E49" s="83">
        <v>33</v>
      </c>
      <c r="F49" s="84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18"/>
    </row>
    <row r="50" spans="1:23" ht="14.25">
      <c r="A50" s="4">
        <v>40</v>
      </c>
      <c r="B50" s="82" t="s">
        <v>79</v>
      </c>
      <c r="C50" s="83">
        <v>44</v>
      </c>
      <c r="D50" s="10"/>
      <c r="E50" s="83">
        <v>33</v>
      </c>
      <c r="F50" s="84"/>
      <c r="G50" s="50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3" ht="14.25">
      <c r="A51" s="4">
        <v>41</v>
      </c>
      <c r="B51" s="82" t="s">
        <v>80</v>
      </c>
      <c r="C51" s="85">
        <v>48</v>
      </c>
      <c r="D51" s="10"/>
      <c r="E51" s="85">
        <v>36</v>
      </c>
      <c r="F51" s="84"/>
      <c r="G51" s="50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1:23" ht="15">
      <c r="A52" s="4">
        <v>42</v>
      </c>
      <c r="B52" s="82" t="s">
        <v>81</v>
      </c>
      <c r="C52" s="83">
        <v>39</v>
      </c>
      <c r="D52" s="14"/>
      <c r="E52" s="83">
        <v>37</v>
      </c>
      <c r="F52" s="86"/>
      <c r="G52" s="52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18"/>
    </row>
    <row r="53" spans="1:23" ht="15">
      <c r="A53" s="4">
        <v>43</v>
      </c>
      <c r="B53" s="82" t="s">
        <v>82</v>
      </c>
      <c r="C53" s="83">
        <v>40</v>
      </c>
      <c r="D53" s="14"/>
      <c r="E53" s="83">
        <v>35</v>
      </c>
      <c r="F53" s="86"/>
      <c r="G53" s="52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18"/>
    </row>
    <row r="54" spans="1:23" ht="15">
      <c r="A54" s="4">
        <v>44</v>
      </c>
      <c r="B54" s="82" t="s">
        <v>83</v>
      </c>
      <c r="C54" s="83">
        <v>39</v>
      </c>
      <c r="D54" s="10"/>
      <c r="E54" s="83">
        <v>28</v>
      </c>
      <c r="F54" s="84"/>
      <c r="G54" s="52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18"/>
    </row>
    <row r="55" spans="1:23" ht="15">
      <c r="A55" s="4">
        <v>45</v>
      </c>
      <c r="B55" s="82" t="s">
        <v>84</v>
      </c>
      <c r="C55" s="83">
        <v>37</v>
      </c>
      <c r="D55" s="10"/>
      <c r="E55" s="83">
        <v>28</v>
      </c>
      <c r="F55" s="84"/>
      <c r="G55" s="52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18"/>
    </row>
    <row r="56" spans="1:23" ht="15">
      <c r="A56" s="4">
        <v>46</v>
      </c>
      <c r="B56" s="82" t="s">
        <v>85</v>
      </c>
      <c r="C56" s="83">
        <v>47</v>
      </c>
      <c r="D56" s="10"/>
      <c r="E56" s="83">
        <v>42</v>
      </c>
      <c r="F56" s="84"/>
      <c r="G56" s="52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18"/>
    </row>
    <row r="57" spans="1:23" ht="15">
      <c r="A57" s="4">
        <v>47</v>
      </c>
      <c r="B57" s="82" t="s">
        <v>86</v>
      </c>
      <c r="C57" s="83">
        <v>38</v>
      </c>
      <c r="D57" s="10"/>
      <c r="E57" s="83">
        <v>31</v>
      </c>
      <c r="F57" s="84"/>
      <c r="G57" s="52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18"/>
    </row>
    <row r="58" spans="1:23" ht="15">
      <c r="A58" s="4">
        <v>48</v>
      </c>
      <c r="B58" s="82" t="s">
        <v>87</v>
      </c>
      <c r="C58" s="83">
        <v>43</v>
      </c>
      <c r="D58" s="10"/>
      <c r="E58" s="83">
        <v>35</v>
      </c>
      <c r="F58" s="84"/>
      <c r="G58" s="52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18"/>
    </row>
    <row r="59" spans="1:23" ht="15">
      <c r="A59" s="4">
        <v>49</v>
      </c>
      <c r="B59" s="82" t="s">
        <v>88</v>
      </c>
      <c r="C59" s="83">
        <v>46</v>
      </c>
      <c r="D59" s="87"/>
      <c r="E59" s="83">
        <v>38</v>
      </c>
      <c r="F59" s="87"/>
      <c r="G59" s="1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3"/>
    </row>
    <row r="60" spans="1:23" ht="15">
      <c r="A60" s="4">
        <v>50</v>
      </c>
      <c r="B60" s="82" t="s">
        <v>89</v>
      </c>
      <c r="C60" s="83">
        <v>39</v>
      </c>
      <c r="D60" s="88"/>
      <c r="E60" s="83">
        <v>34</v>
      </c>
      <c r="F60" s="88"/>
      <c r="G60" s="11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1"/>
    </row>
    <row r="61" spans="1:23" ht="14.25">
      <c r="A61" s="4">
        <v>51</v>
      </c>
      <c r="B61" s="82" t="s">
        <v>90</v>
      </c>
      <c r="C61" s="83">
        <v>46</v>
      </c>
      <c r="D61" s="87"/>
      <c r="E61" s="83">
        <v>35</v>
      </c>
      <c r="F61" s="87"/>
      <c r="G61" s="1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4.25">
      <c r="A62" s="4">
        <v>52</v>
      </c>
      <c r="B62" s="82">
        <v>182204120007</v>
      </c>
      <c r="C62" s="85">
        <v>47</v>
      </c>
      <c r="D62" s="87"/>
      <c r="E62" s="85">
        <v>42</v>
      </c>
      <c r="F62" s="87"/>
      <c r="G62" s="1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4.25">
      <c r="A63" s="4">
        <v>53</v>
      </c>
      <c r="B63" s="82" t="s">
        <v>121</v>
      </c>
      <c r="C63" s="83">
        <v>47</v>
      </c>
      <c r="D63" s="87"/>
      <c r="E63" s="83">
        <v>37</v>
      </c>
      <c r="F63" s="87"/>
      <c r="G63" s="1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4.25">
      <c r="A64" s="4">
        <v>54</v>
      </c>
      <c r="B64" s="82" t="s">
        <v>181</v>
      </c>
      <c r="C64" s="83">
        <v>49</v>
      </c>
      <c r="D64" s="87"/>
      <c r="E64" s="83">
        <v>41</v>
      </c>
      <c r="F64" s="87"/>
      <c r="G64" s="1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4.25">
      <c r="A65" s="4">
        <v>55</v>
      </c>
      <c r="B65" s="82" t="s">
        <v>122</v>
      </c>
      <c r="C65" s="83">
        <v>49</v>
      </c>
      <c r="D65" s="87"/>
      <c r="E65" s="83">
        <v>39</v>
      </c>
      <c r="F65" s="87"/>
      <c r="G65" s="1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">
      <c r="A66" s="4">
        <v>56</v>
      </c>
      <c r="B66" s="82" t="s">
        <v>123</v>
      </c>
      <c r="C66" s="83">
        <v>47</v>
      </c>
      <c r="D66" s="87"/>
      <c r="E66" s="83">
        <v>41</v>
      </c>
      <c r="F66" s="87"/>
      <c r="G66" s="1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3"/>
    </row>
    <row r="67" spans="1:23" ht="15">
      <c r="A67" s="4">
        <v>57</v>
      </c>
      <c r="B67" s="82" t="s">
        <v>91</v>
      </c>
      <c r="C67" s="83">
        <v>47</v>
      </c>
      <c r="D67" s="87"/>
      <c r="E67" s="83">
        <v>34</v>
      </c>
      <c r="F67" s="87"/>
      <c r="G67" s="1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1"/>
    </row>
    <row r="68" spans="1:23" ht="14.25">
      <c r="A68" s="4">
        <v>58</v>
      </c>
      <c r="B68" s="82" t="s">
        <v>100</v>
      </c>
      <c r="C68" s="83">
        <v>0</v>
      </c>
      <c r="D68" s="87"/>
      <c r="E68" s="83">
        <v>0</v>
      </c>
      <c r="F68" s="87"/>
      <c r="G68" s="1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4.25">
      <c r="A69" s="4">
        <v>59</v>
      </c>
      <c r="B69" s="82" t="s">
        <v>101</v>
      </c>
      <c r="C69" s="83">
        <v>47</v>
      </c>
      <c r="D69" s="87"/>
      <c r="E69" s="83">
        <v>39</v>
      </c>
      <c r="F69" s="87"/>
      <c r="G69" s="1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4.25">
      <c r="A70" s="4">
        <v>60</v>
      </c>
      <c r="B70" s="82" t="s">
        <v>92</v>
      </c>
      <c r="C70" s="83">
        <v>45</v>
      </c>
      <c r="D70" s="87"/>
      <c r="E70" s="83">
        <v>38</v>
      </c>
      <c r="F70" s="87"/>
      <c r="G70" s="1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4.25">
      <c r="A71" s="4">
        <v>61</v>
      </c>
      <c r="B71" s="82" t="s">
        <v>182</v>
      </c>
      <c r="C71" s="83">
        <v>0</v>
      </c>
      <c r="D71" s="87"/>
      <c r="E71" s="83">
        <v>0</v>
      </c>
      <c r="F71" s="87"/>
      <c r="G71" s="1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4.25">
      <c r="A72" s="4">
        <v>62</v>
      </c>
      <c r="B72" s="82" t="s">
        <v>183</v>
      </c>
      <c r="C72" s="83">
        <v>0</v>
      </c>
      <c r="D72" s="87"/>
      <c r="E72" s="83">
        <v>0</v>
      </c>
      <c r="F72" s="87"/>
      <c r="G72" s="1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4.25">
      <c r="A73" s="4">
        <v>63</v>
      </c>
      <c r="B73" s="82" t="s">
        <v>102</v>
      </c>
      <c r="C73" s="83">
        <v>46</v>
      </c>
      <c r="D73" s="87"/>
      <c r="E73" s="83">
        <v>33</v>
      </c>
      <c r="F73" s="87"/>
      <c r="G73" s="1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">
      <c r="A74" s="4">
        <v>64</v>
      </c>
      <c r="B74" s="82" t="s">
        <v>93</v>
      </c>
      <c r="C74" s="83">
        <v>49</v>
      </c>
      <c r="D74" s="87"/>
      <c r="E74" s="83">
        <v>35</v>
      </c>
      <c r="F74" s="87"/>
      <c r="G74" s="1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3"/>
    </row>
    <row r="75" spans="1:23" ht="15">
      <c r="A75" s="4">
        <v>65</v>
      </c>
      <c r="B75" s="82" t="s">
        <v>103</v>
      </c>
      <c r="C75" s="83">
        <v>47</v>
      </c>
      <c r="D75" s="87"/>
      <c r="E75" s="83">
        <v>41</v>
      </c>
      <c r="F75" s="87"/>
      <c r="G75" s="11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1"/>
    </row>
    <row r="76" spans="1:23" ht="14.25">
      <c r="A76" s="4">
        <v>66</v>
      </c>
      <c r="B76" s="82" t="s">
        <v>104</v>
      </c>
      <c r="C76" s="83">
        <v>47</v>
      </c>
      <c r="D76" s="87"/>
      <c r="E76" s="83">
        <v>39</v>
      </c>
      <c r="F76" s="87"/>
      <c r="G76" s="1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4.25">
      <c r="A77" s="4">
        <v>67</v>
      </c>
      <c r="B77" s="82" t="s">
        <v>105</v>
      </c>
      <c r="C77" s="83">
        <v>48</v>
      </c>
      <c r="D77" s="89"/>
      <c r="E77" s="83">
        <v>38</v>
      </c>
      <c r="F77" s="89"/>
      <c r="G77" s="1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4.25">
      <c r="A78" s="4">
        <v>68</v>
      </c>
      <c r="B78" s="82" t="s">
        <v>94</v>
      </c>
      <c r="C78" s="101">
        <v>49</v>
      </c>
      <c r="D78" s="89"/>
      <c r="E78" s="83">
        <v>40</v>
      </c>
      <c r="F78" s="89"/>
      <c r="G78" s="4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4.25">
      <c r="A79" s="4">
        <v>69</v>
      </c>
      <c r="B79" s="82" t="s">
        <v>95</v>
      </c>
      <c r="C79" s="101">
        <v>46</v>
      </c>
      <c r="D79" s="89"/>
      <c r="E79" s="101">
        <v>30</v>
      </c>
      <c r="F79" s="89"/>
      <c r="G79" s="4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36"/>
  <sheetViews>
    <sheetView zoomScale="87" zoomScaleNormal="87" zoomScalePageLayoutView="0" workbookViewId="0" topLeftCell="A4">
      <selection activeCell="M8" sqref="M8"/>
    </sheetView>
  </sheetViews>
  <sheetFormatPr defaultColWidth="9.140625" defaultRowHeight="15"/>
  <cols>
    <col min="2" max="2" width="19.421875" style="0" customWidth="1"/>
  </cols>
  <sheetData>
    <row r="1" spans="1:23" ht="14.25">
      <c r="A1" s="168" t="s">
        <v>27</v>
      </c>
      <c r="B1" s="169"/>
      <c r="C1" s="169"/>
      <c r="D1" s="169"/>
      <c r="E1" s="170"/>
      <c r="F1" s="25"/>
      <c r="G1" s="164"/>
      <c r="H1" s="164"/>
      <c r="I1" s="164"/>
      <c r="J1" s="164"/>
      <c r="K1" s="164"/>
      <c r="L1" s="164"/>
      <c r="M1" s="164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67" t="s">
        <v>0</v>
      </c>
      <c r="B2" s="167"/>
      <c r="C2" s="167"/>
      <c r="D2" s="167"/>
      <c r="E2" s="167"/>
      <c r="F2" s="74"/>
      <c r="G2" s="38" t="s">
        <v>35</v>
      </c>
      <c r="H2" s="39"/>
      <c r="I2" s="3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67" t="s">
        <v>48</v>
      </c>
      <c r="B3" s="167"/>
      <c r="C3" s="167"/>
      <c r="D3" s="167"/>
      <c r="E3" s="167"/>
      <c r="F3" s="74"/>
      <c r="G3" s="38" t="s">
        <v>37</v>
      </c>
      <c r="H3" s="39"/>
      <c r="I3" s="49" t="s">
        <v>45</v>
      </c>
      <c r="J3" s="1"/>
      <c r="K3" s="42" t="s">
        <v>40</v>
      </c>
      <c r="L3" s="42" t="s">
        <v>46</v>
      </c>
      <c r="M3" s="1"/>
      <c r="N3" s="42" t="s">
        <v>41</v>
      </c>
      <c r="O3" s="163" t="s">
        <v>108</v>
      </c>
      <c r="P3" s="163"/>
      <c r="Q3" s="163"/>
      <c r="R3" s="163"/>
      <c r="S3" s="163"/>
      <c r="T3" s="163"/>
      <c r="U3" s="163"/>
      <c r="V3" s="163"/>
      <c r="W3" s="163"/>
    </row>
    <row r="4" spans="1:23" ht="21">
      <c r="A4" s="167" t="s">
        <v>235</v>
      </c>
      <c r="B4" s="167"/>
      <c r="C4" s="167"/>
      <c r="D4" s="167"/>
      <c r="E4" s="167"/>
      <c r="F4" s="74"/>
      <c r="G4" s="38" t="s">
        <v>36</v>
      </c>
      <c r="H4" s="39"/>
      <c r="I4" s="35"/>
      <c r="J4" s="1"/>
      <c r="K4" s="43" t="s">
        <v>31</v>
      </c>
      <c r="L4" s="43">
        <v>3</v>
      </c>
      <c r="M4" s="1"/>
      <c r="N4" s="59">
        <v>3</v>
      </c>
      <c r="O4" s="163"/>
      <c r="P4" s="163"/>
      <c r="Q4" s="163"/>
      <c r="R4" s="163"/>
      <c r="S4" s="163"/>
      <c r="T4" s="163"/>
      <c r="U4" s="163"/>
      <c r="V4" s="163"/>
      <c r="W4" s="163"/>
    </row>
    <row r="5" spans="1:23" ht="21">
      <c r="A5" s="71" t="s">
        <v>28</v>
      </c>
      <c r="B5" s="71"/>
      <c r="C5" s="71"/>
      <c r="D5" s="71"/>
      <c r="E5" s="71"/>
      <c r="F5" s="74"/>
      <c r="G5" s="38" t="s">
        <v>29</v>
      </c>
      <c r="H5" s="32">
        <f>65/69*100</f>
        <v>94.20289855072464</v>
      </c>
      <c r="I5" s="35"/>
      <c r="J5" s="1"/>
      <c r="K5" s="44" t="s">
        <v>32</v>
      </c>
      <c r="L5" s="44">
        <v>2</v>
      </c>
      <c r="M5" s="1"/>
      <c r="N5" s="60">
        <v>2</v>
      </c>
      <c r="O5" s="163"/>
      <c r="P5" s="163"/>
      <c r="Q5" s="163"/>
      <c r="R5" s="163"/>
      <c r="S5" s="163"/>
      <c r="T5" s="163"/>
      <c r="U5" s="163"/>
      <c r="V5" s="163"/>
      <c r="W5" s="163"/>
    </row>
    <row r="6" spans="1:23" ht="21">
      <c r="A6" s="4"/>
      <c r="B6" s="76" t="s">
        <v>1</v>
      </c>
      <c r="C6" s="6" t="s">
        <v>47</v>
      </c>
      <c r="D6" s="6" t="s">
        <v>39</v>
      </c>
      <c r="E6" s="6" t="s">
        <v>30</v>
      </c>
      <c r="F6" s="6" t="s">
        <v>39</v>
      </c>
      <c r="G6" s="38" t="s">
        <v>30</v>
      </c>
      <c r="H6" s="31">
        <f>22/126*100</f>
        <v>17.46031746031746</v>
      </c>
      <c r="I6" s="35"/>
      <c r="J6" s="1"/>
      <c r="K6" s="45" t="s">
        <v>33</v>
      </c>
      <c r="L6" s="45">
        <v>1</v>
      </c>
      <c r="M6" s="1"/>
      <c r="N6" s="61">
        <v>1</v>
      </c>
      <c r="O6" s="163"/>
      <c r="P6" s="163"/>
      <c r="Q6" s="163"/>
      <c r="R6" s="163"/>
      <c r="S6" s="163"/>
      <c r="T6" s="163"/>
      <c r="U6" s="163"/>
      <c r="V6" s="163"/>
      <c r="W6" s="163"/>
    </row>
    <row r="7" spans="1:23" ht="57.75">
      <c r="A7" s="4"/>
      <c r="B7" s="77" t="s">
        <v>2</v>
      </c>
      <c r="C7" s="79" t="s">
        <v>9</v>
      </c>
      <c r="D7" s="79"/>
      <c r="E7" s="16" t="s">
        <v>9</v>
      </c>
      <c r="F7" s="16"/>
      <c r="G7" s="37" t="s">
        <v>43</v>
      </c>
      <c r="H7" s="48">
        <f>AVERAGE(H5:H6)</f>
        <v>55.83160800552105</v>
      </c>
      <c r="I7" s="41">
        <v>0.6</v>
      </c>
      <c r="J7" s="1"/>
      <c r="K7" s="46" t="s">
        <v>34</v>
      </c>
      <c r="L7" s="46">
        <v>0</v>
      </c>
      <c r="M7" s="1"/>
      <c r="N7" s="62"/>
      <c r="O7" s="163"/>
      <c r="P7" s="163"/>
      <c r="Q7" s="163"/>
      <c r="R7" s="163"/>
      <c r="S7" s="163"/>
      <c r="T7" s="163"/>
      <c r="U7" s="163"/>
      <c r="V7" s="163"/>
      <c r="W7" s="163"/>
    </row>
    <row r="8" spans="1:23" ht="14.25">
      <c r="A8" s="4"/>
      <c r="B8" s="77" t="s">
        <v>3</v>
      </c>
      <c r="C8" s="16" t="s">
        <v>4</v>
      </c>
      <c r="D8" s="16"/>
      <c r="E8" s="16" t="s">
        <v>11</v>
      </c>
      <c r="F8" s="16"/>
      <c r="G8" s="37" t="s">
        <v>38</v>
      </c>
      <c r="H8" s="38" t="s">
        <v>174</v>
      </c>
      <c r="I8" s="3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77" t="s">
        <v>5</v>
      </c>
      <c r="C9" s="16" t="s">
        <v>175</v>
      </c>
      <c r="D9" s="16"/>
      <c r="E9" s="16" t="s">
        <v>175</v>
      </c>
      <c r="F9" s="27"/>
      <c r="G9" s="4"/>
      <c r="H9" s="33"/>
      <c r="I9" s="3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8"/>
    </row>
    <row r="10" spans="1:23" ht="15">
      <c r="A10" s="8"/>
      <c r="B10" s="77" t="s">
        <v>8</v>
      </c>
      <c r="C10" s="16">
        <v>50</v>
      </c>
      <c r="D10" s="81">
        <f>(0.55*50)</f>
        <v>27.500000000000004</v>
      </c>
      <c r="E10" s="9">
        <v>50</v>
      </c>
      <c r="F10" s="30">
        <f>0.55*50</f>
        <v>27.500000000000004</v>
      </c>
      <c r="G10" s="19"/>
      <c r="H10" s="12" t="s">
        <v>10</v>
      </c>
      <c r="I10" s="12" t="s">
        <v>12</v>
      </c>
      <c r="J10" s="13" t="s">
        <v>13</v>
      </c>
      <c r="K10" s="13" t="s">
        <v>14</v>
      </c>
      <c r="L10" s="13" t="s">
        <v>15</v>
      </c>
      <c r="M10" s="13" t="s">
        <v>16</v>
      </c>
      <c r="N10" s="13" t="s">
        <v>17</v>
      </c>
      <c r="O10" s="13" t="s">
        <v>18</v>
      </c>
      <c r="P10" s="13" t="s">
        <v>19</v>
      </c>
      <c r="Q10" s="13" t="s">
        <v>20</v>
      </c>
      <c r="R10" s="13" t="s">
        <v>25</v>
      </c>
      <c r="S10" s="13" t="s">
        <v>21</v>
      </c>
      <c r="T10" s="13" t="s">
        <v>98</v>
      </c>
      <c r="U10" s="13" t="s">
        <v>22</v>
      </c>
      <c r="V10" s="13" t="s">
        <v>23</v>
      </c>
      <c r="W10" s="13" t="s">
        <v>24</v>
      </c>
    </row>
    <row r="11" spans="1:23" ht="15.75" thickBot="1">
      <c r="A11" s="4">
        <v>1</v>
      </c>
      <c r="B11" s="66" t="s">
        <v>49</v>
      </c>
      <c r="C11" s="102">
        <v>48</v>
      </c>
      <c r="D11" s="10">
        <f>COUNTIF(C11:C136,"&gt;="&amp;D10)</f>
        <v>117</v>
      </c>
      <c r="E11" s="96">
        <v>37</v>
      </c>
      <c r="F11" s="28">
        <f>COUNTIF(E11:E136,"&gt;="&amp;F10)</f>
        <v>22</v>
      </c>
      <c r="G11" s="22" t="s">
        <v>6</v>
      </c>
      <c r="H11" s="65">
        <v>3</v>
      </c>
      <c r="I11" s="65">
        <v>3</v>
      </c>
      <c r="J11" s="65">
        <v>3</v>
      </c>
      <c r="K11" s="65">
        <v>3</v>
      </c>
      <c r="L11" s="65">
        <v>3</v>
      </c>
      <c r="M11" s="65">
        <v>3</v>
      </c>
      <c r="N11" s="65">
        <v>3</v>
      </c>
      <c r="O11" s="65">
        <v>3</v>
      </c>
      <c r="P11" s="65">
        <v>3</v>
      </c>
      <c r="Q11" s="65">
        <v>3</v>
      </c>
      <c r="R11" s="65">
        <v>3</v>
      </c>
      <c r="S11" s="65">
        <v>3</v>
      </c>
      <c r="T11" s="65">
        <v>3</v>
      </c>
      <c r="U11" s="65">
        <v>3</v>
      </c>
      <c r="V11" s="65">
        <v>2</v>
      </c>
      <c r="W11" s="65">
        <v>2</v>
      </c>
    </row>
    <row r="12" spans="1:23" ht="15.75" thickBot="1">
      <c r="A12" s="4">
        <v>2</v>
      </c>
      <c r="B12" s="66" t="s">
        <v>50</v>
      </c>
      <c r="C12" s="102">
        <v>38</v>
      </c>
      <c r="D12" s="57">
        <f>(117/126)*100</f>
        <v>92.85714285714286</v>
      </c>
      <c r="E12" s="96">
        <v>21</v>
      </c>
      <c r="F12" s="58">
        <f>(22/126)*100</f>
        <v>17.46031746031746</v>
      </c>
      <c r="G12" s="22" t="s">
        <v>7</v>
      </c>
      <c r="H12" s="65">
        <v>3</v>
      </c>
      <c r="I12" s="65">
        <v>3</v>
      </c>
      <c r="J12" s="65">
        <v>3</v>
      </c>
      <c r="K12" s="65">
        <v>3</v>
      </c>
      <c r="L12" s="65">
        <v>3</v>
      </c>
      <c r="M12" s="65">
        <v>3</v>
      </c>
      <c r="N12" s="65">
        <v>3</v>
      </c>
      <c r="O12" s="65">
        <v>3</v>
      </c>
      <c r="P12" s="65">
        <v>2</v>
      </c>
      <c r="Q12" s="65">
        <v>3</v>
      </c>
      <c r="R12" s="65">
        <v>3</v>
      </c>
      <c r="S12" s="65">
        <v>3</v>
      </c>
      <c r="T12" s="65">
        <v>3</v>
      </c>
      <c r="U12" s="65">
        <v>3</v>
      </c>
      <c r="V12" s="65">
        <v>2</v>
      </c>
      <c r="W12" s="65">
        <v>2</v>
      </c>
    </row>
    <row r="13" spans="1:23" ht="15.75" thickBot="1">
      <c r="A13" s="4">
        <v>3</v>
      </c>
      <c r="B13" s="66" t="s">
        <v>51</v>
      </c>
      <c r="C13" s="103">
        <v>31</v>
      </c>
      <c r="D13" s="10"/>
      <c r="E13" s="96">
        <v>20</v>
      </c>
      <c r="F13" s="29"/>
      <c r="G13" s="22" t="s">
        <v>111</v>
      </c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</row>
    <row r="14" spans="1:23" ht="15.75" thickBot="1">
      <c r="A14" s="4">
        <v>4</v>
      </c>
      <c r="B14" s="66" t="s">
        <v>52</v>
      </c>
      <c r="C14" s="103">
        <v>32</v>
      </c>
      <c r="D14" s="10"/>
      <c r="E14" s="96">
        <v>16</v>
      </c>
      <c r="F14" s="29"/>
      <c r="G14" s="22" t="s">
        <v>97</v>
      </c>
      <c r="H14" s="65">
        <v>3</v>
      </c>
      <c r="I14" s="65">
        <v>3</v>
      </c>
      <c r="J14" s="65">
        <v>3</v>
      </c>
      <c r="K14" s="65">
        <v>3</v>
      </c>
      <c r="L14" s="65">
        <v>3</v>
      </c>
      <c r="M14" s="65">
        <v>3</v>
      </c>
      <c r="N14" s="65">
        <v>3</v>
      </c>
      <c r="O14" s="65">
        <v>3</v>
      </c>
      <c r="P14" s="65">
        <v>2</v>
      </c>
      <c r="Q14" s="65">
        <v>3</v>
      </c>
      <c r="R14" s="65">
        <v>3</v>
      </c>
      <c r="S14" s="65">
        <v>3</v>
      </c>
      <c r="T14" s="65">
        <v>3</v>
      </c>
      <c r="U14" s="65">
        <v>3</v>
      </c>
      <c r="V14" s="65">
        <v>2</v>
      </c>
      <c r="W14" s="65">
        <v>2</v>
      </c>
    </row>
    <row r="15" spans="1:23" ht="15">
      <c r="A15" s="4">
        <v>5</v>
      </c>
      <c r="B15" s="66" t="s">
        <v>53</v>
      </c>
      <c r="C15" s="103">
        <v>33</v>
      </c>
      <c r="D15" s="10"/>
      <c r="E15" s="96">
        <v>17</v>
      </c>
      <c r="F15" s="29"/>
      <c r="G15" s="23" t="s">
        <v>42</v>
      </c>
      <c r="H15" s="17">
        <f>AVERAGE(H11:H14)</f>
        <v>3</v>
      </c>
      <c r="I15" s="17">
        <f aca="true" t="shared" si="0" ref="I15:W15">AVERAGE(I11:I14)</f>
        <v>3</v>
      </c>
      <c r="J15" s="17">
        <f t="shared" si="0"/>
        <v>3</v>
      </c>
      <c r="K15" s="17">
        <f t="shared" si="0"/>
        <v>3</v>
      </c>
      <c r="L15" s="17">
        <f t="shared" si="0"/>
        <v>3</v>
      </c>
      <c r="M15" s="17">
        <f t="shared" si="0"/>
        <v>3</v>
      </c>
      <c r="N15" s="17">
        <f t="shared" si="0"/>
        <v>3</v>
      </c>
      <c r="O15" s="17">
        <f t="shared" si="0"/>
        <v>3</v>
      </c>
      <c r="P15" s="17">
        <f t="shared" si="0"/>
        <v>2.3333333333333335</v>
      </c>
      <c r="Q15" s="17">
        <f t="shared" si="0"/>
        <v>3</v>
      </c>
      <c r="R15" s="17">
        <f t="shared" si="0"/>
        <v>3</v>
      </c>
      <c r="S15" s="17">
        <f t="shared" si="0"/>
        <v>3</v>
      </c>
      <c r="T15" s="17">
        <f t="shared" si="0"/>
        <v>3</v>
      </c>
      <c r="U15" s="17">
        <f t="shared" si="0"/>
        <v>3</v>
      </c>
      <c r="V15" s="17">
        <f t="shared" si="0"/>
        <v>2</v>
      </c>
      <c r="W15" s="17">
        <f t="shared" si="0"/>
        <v>2</v>
      </c>
    </row>
    <row r="16" spans="1:23" ht="15">
      <c r="A16" s="4">
        <v>6</v>
      </c>
      <c r="B16" s="66" t="s">
        <v>54</v>
      </c>
      <c r="C16" s="103">
        <v>46</v>
      </c>
      <c r="D16" s="10"/>
      <c r="E16" s="96">
        <v>32</v>
      </c>
      <c r="F16" s="29"/>
      <c r="G16" s="47" t="s">
        <v>44</v>
      </c>
      <c r="H16" s="63">
        <f>(55.83*H15)/100</f>
        <v>1.6749</v>
      </c>
      <c r="I16" s="63">
        <f aca="true" t="shared" si="1" ref="I16:W16">(55.83*I15)/100</f>
        <v>1.6749</v>
      </c>
      <c r="J16" s="63">
        <f t="shared" si="1"/>
        <v>1.6749</v>
      </c>
      <c r="K16" s="63">
        <f t="shared" si="1"/>
        <v>1.6749</v>
      </c>
      <c r="L16" s="63">
        <f t="shared" si="1"/>
        <v>1.6749</v>
      </c>
      <c r="M16" s="63">
        <f t="shared" si="1"/>
        <v>1.6749</v>
      </c>
      <c r="N16" s="63">
        <f t="shared" si="1"/>
        <v>1.6749</v>
      </c>
      <c r="O16" s="63">
        <f t="shared" si="1"/>
        <v>1.6749</v>
      </c>
      <c r="P16" s="63">
        <f t="shared" si="1"/>
        <v>1.3027000000000002</v>
      </c>
      <c r="Q16" s="63">
        <f t="shared" si="1"/>
        <v>1.6749</v>
      </c>
      <c r="R16" s="63">
        <f t="shared" si="1"/>
        <v>1.6749</v>
      </c>
      <c r="S16" s="63">
        <f t="shared" si="1"/>
        <v>1.6749</v>
      </c>
      <c r="T16" s="63">
        <f t="shared" si="1"/>
        <v>1.6749</v>
      </c>
      <c r="U16" s="63">
        <f t="shared" si="1"/>
        <v>1.6749</v>
      </c>
      <c r="V16" s="63">
        <f t="shared" si="1"/>
        <v>1.1166</v>
      </c>
      <c r="W16" s="63">
        <f t="shared" si="1"/>
        <v>1.1166</v>
      </c>
    </row>
    <row r="17" spans="1:23" ht="14.25">
      <c r="A17" s="4">
        <v>7</v>
      </c>
      <c r="B17" s="66" t="s">
        <v>55</v>
      </c>
      <c r="C17" s="103">
        <v>43</v>
      </c>
      <c r="D17" s="10"/>
      <c r="E17" s="96">
        <v>18</v>
      </c>
      <c r="F17" s="10"/>
      <c r="G17" s="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"/>
    </row>
    <row r="18" spans="1:23" ht="14.25">
      <c r="A18" s="4">
        <v>8</v>
      </c>
      <c r="B18" s="66" t="s">
        <v>56</v>
      </c>
      <c r="C18" s="103">
        <v>36</v>
      </c>
      <c r="D18" s="10"/>
      <c r="E18" s="96">
        <v>15</v>
      </c>
      <c r="F18" s="84"/>
      <c r="G18" s="8"/>
      <c r="H18" s="18"/>
      <c r="I18" s="18"/>
      <c r="J18" s="18"/>
      <c r="K18" s="18"/>
      <c r="L18" s="18"/>
      <c r="M18" s="18"/>
      <c r="N18" s="18"/>
      <c r="O18" s="18"/>
      <c r="P18" s="18"/>
      <c r="Q18" s="15"/>
      <c r="R18" s="15"/>
      <c r="S18" s="15"/>
      <c r="T18" s="15"/>
      <c r="U18" s="15"/>
      <c r="V18" s="15"/>
      <c r="W18" s="15"/>
    </row>
    <row r="19" spans="1:23" ht="14.25">
      <c r="A19" s="4">
        <v>9</v>
      </c>
      <c r="B19" s="66" t="s">
        <v>57</v>
      </c>
      <c r="C19" s="103">
        <v>35</v>
      </c>
      <c r="D19" s="10"/>
      <c r="E19" s="96">
        <v>14</v>
      </c>
      <c r="F19" s="84"/>
      <c r="G19" s="8"/>
      <c r="H19" s="18"/>
      <c r="I19" s="18"/>
      <c r="J19" s="18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5"/>
    </row>
    <row r="20" spans="1:23" ht="14.25">
      <c r="A20" s="4">
        <v>10</v>
      </c>
      <c r="B20" s="66" t="s">
        <v>58</v>
      </c>
      <c r="C20" s="103">
        <v>43</v>
      </c>
      <c r="D20" s="10"/>
      <c r="E20" s="96">
        <v>22</v>
      </c>
      <c r="F20" s="84"/>
      <c r="G20" s="8"/>
      <c r="H20" s="2"/>
      <c r="I20" s="56"/>
      <c r="J20" s="51"/>
      <c r="K20" s="51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66" t="s">
        <v>59</v>
      </c>
      <c r="C21" s="103">
        <v>28</v>
      </c>
      <c r="D21" s="10"/>
      <c r="E21" s="96">
        <v>12</v>
      </c>
      <c r="F21" s="84"/>
      <c r="G21" s="4"/>
      <c r="H21" s="70"/>
      <c r="I21" s="165"/>
      <c r="J21" s="165"/>
      <c r="K21" s="1"/>
      <c r="L21" s="1"/>
      <c r="M21" s="33"/>
      <c r="N21" s="33"/>
      <c r="O21" s="33"/>
      <c r="P21" s="33"/>
      <c r="Q21" s="33"/>
      <c r="R21" s="1"/>
      <c r="S21" s="1"/>
      <c r="T21" s="1"/>
      <c r="U21" s="1"/>
      <c r="V21" s="1"/>
      <c r="W21" s="1"/>
    </row>
    <row r="22" spans="1:23" ht="14.25">
      <c r="A22" s="4">
        <v>12</v>
      </c>
      <c r="B22" s="66" t="s">
        <v>60</v>
      </c>
      <c r="C22" s="103">
        <v>22</v>
      </c>
      <c r="D22" s="10"/>
      <c r="E22" s="96">
        <v>13</v>
      </c>
      <c r="F22" s="84"/>
      <c r="G22" s="4"/>
      <c r="H22" s="53"/>
      <c r="I22" s="64"/>
      <c r="J22" s="64"/>
      <c r="K22" s="1"/>
      <c r="L22" s="1"/>
      <c r="M22" s="33"/>
      <c r="N22" s="33"/>
      <c r="O22" s="33"/>
      <c r="P22" s="33"/>
      <c r="Q22" s="33"/>
      <c r="R22" s="1"/>
      <c r="S22" s="1"/>
      <c r="T22" s="1"/>
      <c r="U22" s="1"/>
      <c r="V22" s="1"/>
      <c r="W22" s="1"/>
    </row>
    <row r="23" spans="1:23" ht="14.25">
      <c r="A23" s="4">
        <v>13</v>
      </c>
      <c r="B23" s="66" t="s">
        <v>61</v>
      </c>
      <c r="C23" s="103">
        <v>22</v>
      </c>
      <c r="D23" s="10"/>
      <c r="E23" s="96">
        <v>13</v>
      </c>
      <c r="F23" s="84"/>
      <c r="G23" s="4"/>
      <c r="H23" s="50"/>
      <c r="I23" s="18"/>
      <c r="J23" s="18"/>
      <c r="K23" s="18"/>
      <c r="L23" s="18"/>
      <c r="M23" s="18"/>
      <c r="N23" s="51"/>
      <c r="O23" s="51"/>
      <c r="P23" s="51"/>
      <c r="Q23" s="51"/>
      <c r="R23" s="51"/>
      <c r="S23" s="18"/>
      <c r="T23" s="18"/>
      <c r="U23" s="18"/>
      <c r="V23" s="18"/>
      <c r="W23" s="18"/>
    </row>
    <row r="24" spans="1:23" ht="14.25">
      <c r="A24" s="4">
        <v>14</v>
      </c>
      <c r="B24" s="66" t="s">
        <v>62</v>
      </c>
      <c r="C24" s="103">
        <v>43</v>
      </c>
      <c r="D24" s="10"/>
      <c r="E24" s="96">
        <v>20</v>
      </c>
      <c r="F24" s="84"/>
      <c r="G24" s="4"/>
      <c r="H24" s="1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18"/>
    </row>
    <row r="25" spans="1:23" ht="15">
      <c r="A25" s="4">
        <v>15</v>
      </c>
      <c r="B25" s="66" t="s">
        <v>236</v>
      </c>
      <c r="C25" s="103">
        <v>44</v>
      </c>
      <c r="D25" s="14"/>
      <c r="E25" s="96">
        <v>21</v>
      </c>
      <c r="F25" s="86"/>
      <c r="G25" s="52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18"/>
    </row>
    <row r="26" spans="1:23" ht="15">
      <c r="A26" s="4">
        <v>16</v>
      </c>
      <c r="B26" s="66" t="s">
        <v>167</v>
      </c>
      <c r="C26" s="103">
        <v>41</v>
      </c>
      <c r="D26" s="10"/>
      <c r="E26" s="96">
        <v>22</v>
      </c>
      <c r="F26" s="84"/>
      <c r="G26" s="52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18"/>
    </row>
    <row r="27" spans="1:23" ht="15">
      <c r="A27" s="4">
        <v>17</v>
      </c>
      <c r="B27" s="66" t="s">
        <v>237</v>
      </c>
      <c r="C27" s="103">
        <v>47</v>
      </c>
      <c r="D27" s="10"/>
      <c r="E27" s="96">
        <v>34</v>
      </c>
      <c r="F27" s="84"/>
      <c r="G27" s="52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18"/>
    </row>
    <row r="28" spans="1:23" ht="15">
      <c r="A28" s="4">
        <v>18</v>
      </c>
      <c r="B28" s="66" t="s">
        <v>238</v>
      </c>
      <c r="C28" s="103">
        <v>46</v>
      </c>
      <c r="D28" s="10"/>
      <c r="E28" s="96">
        <v>21</v>
      </c>
      <c r="F28" s="84"/>
      <c r="G28" s="52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18"/>
    </row>
    <row r="29" spans="1:23" ht="15">
      <c r="A29" s="4">
        <v>19</v>
      </c>
      <c r="B29" s="66" t="s">
        <v>239</v>
      </c>
      <c r="C29" s="103">
        <v>47</v>
      </c>
      <c r="D29" s="10"/>
      <c r="E29" s="96">
        <v>25</v>
      </c>
      <c r="F29" s="84"/>
      <c r="G29" s="52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18"/>
    </row>
    <row r="30" spans="1:23" ht="15">
      <c r="A30" s="4">
        <v>20</v>
      </c>
      <c r="B30" s="66" t="s">
        <v>240</v>
      </c>
      <c r="C30" s="103">
        <v>40</v>
      </c>
      <c r="D30" s="10"/>
      <c r="E30" s="96">
        <v>22</v>
      </c>
      <c r="F30" s="84"/>
      <c r="G30" s="52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18"/>
    </row>
    <row r="31" spans="1:23" ht="15">
      <c r="A31" s="4">
        <v>21</v>
      </c>
      <c r="B31" s="66" t="s">
        <v>241</v>
      </c>
      <c r="C31" s="103">
        <v>42</v>
      </c>
      <c r="D31" s="10"/>
      <c r="E31" s="96">
        <v>21</v>
      </c>
      <c r="F31" s="84"/>
      <c r="G31" s="52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18"/>
    </row>
    <row r="32" spans="1:23" ht="15">
      <c r="A32" s="4">
        <v>22</v>
      </c>
      <c r="B32" s="66" t="s">
        <v>242</v>
      </c>
      <c r="C32" s="103">
        <v>39</v>
      </c>
      <c r="D32" s="10"/>
      <c r="E32" s="96">
        <v>21</v>
      </c>
      <c r="F32" s="84"/>
      <c r="G32" s="52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18"/>
    </row>
    <row r="33" spans="1:23" ht="15">
      <c r="A33" s="4">
        <v>23</v>
      </c>
      <c r="B33" s="66" t="s">
        <v>243</v>
      </c>
      <c r="C33" s="103">
        <v>44</v>
      </c>
      <c r="D33" s="10"/>
      <c r="E33" s="96">
        <v>23</v>
      </c>
      <c r="F33" s="84"/>
      <c r="G33" s="52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18"/>
    </row>
    <row r="34" spans="1:23" ht="15">
      <c r="A34" s="4">
        <v>24</v>
      </c>
      <c r="B34" s="66" t="s">
        <v>244</v>
      </c>
      <c r="C34" s="103">
        <v>39</v>
      </c>
      <c r="D34" s="10"/>
      <c r="E34" s="96">
        <v>17</v>
      </c>
      <c r="F34" s="84"/>
      <c r="G34" s="52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</row>
    <row r="35" spans="1:23" ht="14.25">
      <c r="A35" s="4">
        <v>25</v>
      </c>
      <c r="B35" s="66" t="s">
        <v>245</v>
      </c>
      <c r="C35" s="103">
        <v>41</v>
      </c>
      <c r="D35" s="10"/>
      <c r="E35" s="96">
        <v>29</v>
      </c>
      <c r="F35" s="84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18"/>
    </row>
    <row r="36" spans="1:23" ht="14.25">
      <c r="A36" s="4">
        <v>26</v>
      </c>
      <c r="B36" s="66" t="s">
        <v>246</v>
      </c>
      <c r="C36" s="103">
        <v>43</v>
      </c>
      <c r="D36" s="10"/>
      <c r="E36" s="96">
        <v>20</v>
      </c>
      <c r="F36" s="84"/>
      <c r="G36" s="50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</row>
    <row r="37" spans="1:23" ht="14.25">
      <c r="A37" s="4">
        <v>27</v>
      </c>
      <c r="B37" s="66" t="s">
        <v>247</v>
      </c>
      <c r="C37" s="103">
        <v>41</v>
      </c>
      <c r="D37" s="10"/>
      <c r="E37" s="96">
        <v>27</v>
      </c>
      <c r="F37" s="84"/>
      <c r="G37" s="50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1:23" ht="15">
      <c r="A38" s="4">
        <v>28</v>
      </c>
      <c r="B38" s="66" t="s">
        <v>248</v>
      </c>
      <c r="C38" s="103">
        <v>41</v>
      </c>
      <c r="D38" s="10"/>
      <c r="E38" s="96">
        <v>26</v>
      </c>
      <c r="F38" s="84"/>
      <c r="G38" s="52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18"/>
    </row>
    <row r="39" spans="1:23" ht="15">
      <c r="A39" s="4">
        <v>29</v>
      </c>
      <c r="B39" s="66" t="s">
        <v>249</v>
      </c>
      <c r="C39" s="103">
        <v>43</v>
      </c>
      <c r="D39" s="10"/>
      <c r="E39" s="96">
        <v>34</v>
      </c>
      <c r="F39" s="84"/>
      <c r="G39" s="52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18"/>
    </row>
    <row r="40" spans="1:23" ht="15">
      <c r="A40" s="4">
        <v>30</v>
      </c>
      <c r="B40" s="66" t="s">
        <v>250</v>
      </c>
      <c r="C40" s="103">
        <v>41</v>
      </c>
      <c r="D40" s="10"/>
      <c r="E40" s="96">
        <v>22</v>
      </c>
      <c r="F40" s="84"/>
      <c r="G40" s="52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18"/>
    </row>
    <row r="41" spans="1:23" ht="15">
      <c r="A41" s="4">
        <v>31</v>
      </c>
      <c r="B41" s="66" t="s">
        <v>251</v>
      </c>
      <c r="C41" s="103">
        <v>49</v>
      </c>
      <c r="D41" s="10"/>
      <c r="E41" s="96">
        <v>37</v>
      </c>
      <c r="F41" s="84"/>
      <c r="G41" s="52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18"/>
    </row>
    <row r="42" spans="1:23" ht="15">
      <c r="A42" s="4">
        <v>32</v>
      </c>
      <c r="B42" s="66" t="s">
        <v>252</v>
      </c>
      <c r="C42" s="103">
        <v>41</v>
      </c>
      <c r="D42" s="10"/>
      <c r="E42" s="96">
        <v>26</v>
      </c>
      <c r="F42" s="84"/>
      <c r="G42" s="52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18"/>
    </row>
    <row r="43" spans="1:23" ht="15">
      <c r="A43" s="4">
        <v>33</v>
      </c>
      <c r="B43" s="66" t="s">
        <v>253</v>
      </c>
      <c r="C43" s="103">
        <v>39</v>
      </c>
      <c r="D43" s="10"/>
      <c r="E43" s="96">
        <v>22</v>
      </c>
      <c r="F43" s="84"/>
      <c r="G43" s="52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18"/>
    </row>
    <row r="44" spans="1:23" ht="15">
      <c r="A44" s="4">
        <v>34</v>
      </c>
      <c r="B44" s="66" t="s">
        <v>254</v>
      </c>
      <c r="C44" s="103">
        <v>47</v>
      </c>
      <c r="D44" s="10"/>
      <c r="E44" s="96">
        <v>20</v>
      </c>
      <c r="F44" s="84"/>
      <c r="G44" s="52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18"/>
    </row>
    <row r="45" spans="1:23" ht="15">
      <c r="A45" s="4">
        <v>35</v>
      </c>
      <c r="B45" s="66" t="s">
        <v>255</v>
      </c>
      <c r="C45" s="103">
        <v>43</v>
      </c>
      <c r="D45" s="10"/>
      <c r="E45" s="96">
        <v>30</v>
      </c>
      <c r="F45" s="84"/>
      <c r="G45" s="52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18"/>
    </row>
    <row r="46" spans="1:23" ht="15">
      <c r="A46" s="4">
        <v>36</v>
      </c>
      <c r="B46" s="66" t="s">
        <v>63</v>
      </c>
      <c r="C46" s="103">
        <v>47</v>
      </c>
      <c r="D46" s="10"/>
      <c r="E46" s="96">
        <v>28</v>
      </c>
      <c r="F46" s="84"/>
      <c r="G46" s="52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18"/>
    </row>
    <row r="47" spans="1:23" ht="15">
      <c r="A47" s="4">
        <v>37</v>
      </c>
      <c r="B47" s="66" t="s">
        <v>64</v>
      </c>
      <c r="C47" s="103">
        <v>43</v>
      </c>
      <c r="D47" s="10"/>
      <c r="E47" s="96">
        <v>27</v>
      </c>
      <c r="F47" s="84"/>
      <c r="G47" s="52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18"/>
    </row>
    <row r="48" spans="1:23" ht="15">
      <c r="A48" s="4">
        <v>38</v>
      </c>
      <c r="B48" s="66" t="s">
        <v>65</v>
      </c>
      <c r="C48" s="103">
        <v>42</v>
      </c>
      <c r="D48" s="10"/>
      <c r="E48" s="96">
        <v>30</v>
      </c>
      <c r="F48" s="84"/>
      <c r="G48" s="52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18"/>
    </row>
    <row r="49" spans="1:23" ht="14.25">
      <c r="A49" s="4">
        <v>39</v>
      </c>
      <c r="B49" s="66" t="s">
        <v>66</v>
      </c>
      <c r="C49" s="103">
        <v>41</v>
      </c>
      <c r="D49" s="10"/>
      <c r="E49" s="96">
        <v>25</v>
      </c>
      <c r="F49" s="84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18"/>
    </row>
    <row r="50" spans="1:23" ht="14.25">
      <c r="A50" s="4">
        <v>40</v>
      </c>
      <c r="B50" s="66" t="s">
        <v>67</v>
      </c>
      <c r="C50" s="103">
        <v>46</v>
      </c>
      <c r="D50" s="10"/>
      <c r="E50" s="96">
        <v>34</v>
      </c>
      <c r="F50" s="84"/>
      <c r="G50" s="50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3" ht="14.25">
      <c r="A51" s="4">
        <v>41</v>
      </c>
      <c r="B51" s="66" t="s">
        <v>179</v>
      </c>
      <c r="C51" s="103">
        <v>43</v>
      </c>
      <c r="D51" s="10"/>
      <c r="E51" s="96">
        <v>31</v>
      </c>
      <c r="F51" s="84"/>
      <c r="G51" s="50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1:23" ht="15">
      <c r="A52" s="4">
        <v>42</v>
      </c>
      <c r="B52" s="66" t="s">
        <v>68</v>
      </c>
      <c r="C52" s="103">
        <v>43</v>
      </c>
      <c r="D52" s="14"/>
      <c r="E52" s="96">
        <v>28</v>
      </c>
      <c r="F52" s="86"/>
      <c r="G52" s="52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18"/>
    </row>
    <row r="53" spans="1:23" ht="15">
      <c r="A53" s="4">
        <v>43</v>
      </c>
      <c r="B53" s="66" t="s">
        <v>69</v>
      </c>
      <c r="C53" s="103">
        <v>44</v>
      </c>
      <c r="D53" s="14"/>
      <c r="E53" s="96">
        <v>31</v>
      </c>
      <c r="F53" s="86"/>
      <c r="G53" s="52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18"/>
    </row>
    <row r="54" spans="1:23" ht="15">
      <c r="A54" s="4">
        <v>44</v>
      </c>
      <c r="B54" s="66" t="s">
        <v>70</v>
      </c>
      <c r="C54" s="103">
        <v>47</v>
      </c>
      <c r="D54" s="10"/>
      <c r="E54" s="96">
        <v>36</v>
      </c>
      <c r="F54" s="84"/>
      <c r="G54" s="52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18"/>
    </row>
    <row r="55" spans="1:23" ht="15">
      <c r="A55" s="4">
        <v>45</v>
      </c>
      <c r="B55" s="66" t="s">
        <v>71</v>
      </c>
      <c r="C55" s="103">
        <v>43</v>
      </c>
      <c r="D55" s="10"/>
      <c r="E55" s="96">
        <v>30</v>
      </c>
      <c r="F55" s="84"/>
      <c r="G55" s="52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18"/>
    </row>
    <row r="56" spans="1:23" ht="15">
      <c r="A56" s="4">
        <v>46</v>
      </c>
      <c r="B56" s="66" t="s">
        <v>72</v>
      </c>
      <c r="C56" s="103">
        <v>49</v>
      </c>
      <c r="D56" s="10"/>
      <c r="E56" s="96">
        <v>32</v>
      </c>
      <c r="F56" s="84"/>
      <c r="G56" s="52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18"/>
    </row>
    <row r="57" spans="1:23" ht="15">
      <c r="A57" s="4">
        <v>47</v>
      </c>
      <c r="B57" s="66" t="s">
        <v>73</v>
      </c>
      <c r="C57" s="103">
        <v>43</v>
      </c>
      <c r="D57" s="10"/>
      <c r="E57" s="96">
        <v>24</v>
      </c>
      <c r="F57" s="84"/>
      <c r="G57" s="52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18"/>
    </row>
    <row r="58" spans="1:23" ht="15">
      <c r="A58" s="4">
        <v>48</v>
      </c>
      <c r="B58" s="66" t="s">
        <v>74</v>
      </c>
      <c r="C58" s="103">
        <v>45</v>
      </c>
      <c r="D58" s="10"/>
      <c r="E58" s="96">
        <v>23</v>
      </c>
      <c r="F58" s="84"/>
      <c r="G58" s="52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18"/>
    </row>
    <row r="59" spans="1:23" ht="15">
      <c r="A59" s="4">
        <v>49</v>
      </c>
      <c r="B59" s="66" t="s">
        <v>75</v>
      </c>
      <c r="C59" s="103">
        <v>43</v>
      </c>
      <c r="D59" s="87"/>
      <c r="E59" s="96">
        <v>23</v>
      </c>
      <c r="F59" s="87"/>
      <c r="G59" s="1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3"/>
    </row>
    <row r="60" spans="1:23" ht="15">
      <c r="A60" s="4">
        <v>50</v>
      </c>
      <c r="B60" s="66" t="s">
        <v>76</v>
      </c>
      <c r="C60" s="103">
        <v>41</v>
      </c>
      <c r="D60" s="88"/>
      <c r="E60" s="96">
        <v>18</v>
      </c>
      <c r="F60" s="88"/>
      <c r="G60" s="11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1"/>
    </row>
    <row r="61" spans="1:23" ht="14.25">
      <c r="A61" s="4">
        <v>51</v>
      </c>
      <c r="B61" s="66" t="s">
        <v>77</v>
      </c>
      <c r="C61" s="103">
        <v>44</v>
      </c>
      <c r="D61" s="87"/>
      <c r="E61" s="96">
        <v>25</v>
      </c>
      <c r="F61" s="87"/>
      <c r="G61" s="1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4.25">
      <c r="A62" s="4">
        <v>52</v>
      </c>
      <c r="B62" s="66" t="s">
        <v>78</v>
      </c>
      <c r="C62" s="103">
        <v>46</v>
      </c>
      <c r="D62" s="87"/>
      <c r="E62" s="96">
        <v>34</v>
      </c>
      <c r="F62" s="87"/>
      <c r="G62" s="1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4.25">
      <c r="A63" s="4">
        <v>53</v>
      </c>
      <c r="B63" s="66" t="s">
        <v>79</v>
      </c>
      <c r="C63" s="103">
        <v>42</v>
      </c>
      <c r="D63" s="87"/>
      <c r="E63" s="96">
        <v>23</v>
      </c>
      <c r="F63" s="87"/>
      <c r="G63" s="1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4.25">
      <c r="A64" s="4">
        <v>54</v>
      </c>
      <c r="B64" s="66" t="s">
        <v>80</v>
      </c>
      <c r="C64" s="103">
        <v>42</v>
      </c>
      <c r="D64" s="87"/>
      <c r="E64" s="96">
        <v>30</v>
      </c>
      <c r="F64" s="87"/>
      <c r="G64" s="1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4.25">
      <c r="A65" s="4">
        <v>55</v>
      </c>
      <c r="B65" s="66" t="s">
        <v>180</v>
      </c>
      <c r="C65" s="103">
        <v>46</v>
      </c>
      <c r="D65" s="87"/>
      <c r="E65" s="96">
        <v>36</v>
      </c>
      <c r="F65" s="87"/>
      <c r="G65" s="1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">
      <c r="A66" s="4">
        <v>56</v>
      </c>
      <c r="B66" s="66" t="s">
        <v>256</v>
      </c>
      <c r="C66" s="103">
        <v>41</v>
      </c>
      <c r="D66" s="87"/>
      <c r="E66" s="96">
        <v>21</v>
      </c>
      <c r="F66" s="87"/>
      <c r="G66" s="1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3"/>
    </row>
    <row r="67" spans="1:23" ht="15">
      <c r="A67" s="4">
        <v>57</v>
      </c>
      <c r="B67" s="66" t="s">
        <v>194</v>
      </c>
      <c r="C67" s="103">
        <v>44</v>
      </c>
      <c r="D67" s="87"/>
      <c r="E67" s="96">
        <v>26</v>
      </c>
      <c r="F67" s="87"/>
      <c r="G67" s="1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1"/>
    </row>
    <row r="68" spans="1:23" ht="14.25">
      <c r="A68" s="4">
        <v>58</v>
      </c>
      <c r="B68" s="66" t="s">
        <v>257</v>
      </c>
      <c r="C68" s="102">
        <v>39</v>
      </c>
      <c r="D68" s="87"/>
      <c r="E68" s="10">
        <v>17</v>
      </c>
      <c r="F68" s="87"/>
      <c r="G68" s="1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4.25">
      <c r="A69" s="4">
        <v>59</v>
      </c>
      <c r="B69" s="66" t="s">
        <v>258</v>
      </c>
      <c r="C69" s="102">
        <v>35</v>
      </c>
      <c r="D69" s="87"/>
      <c r="E69" s="10">
        <v>16</v>
      </c>
      <c r="F69" s="87"/>
      <c r="G69" s="1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4.25">
      <c r="A70" s="4">
        <v>60</v>
      </c>
      <c r="B70" s="66" t="s">
        <v>259</v>
      </c>
      <c r="C70" s="102">
        <v>39</v>
      </c>
      <c r="D70" s="87"/>
      <c r="E70" s="10">
        <v>23</v>
      </c>
      <c r="F70" s="87"/>
      <c r="G70" s="1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4.25">
      <c r="A71" s="4">
        <v>61</v>
      </c>
      <c r="B71" s="66" t="s">
        <v>81</v>
      </c>
      <c r="C71" s="102">
        <v>43</v>
      </c>
      <c r="D71" s="87"/>
      <c r="E71" s="10">
        <v>21</v>
      </c>
      <c r="F71" s="87"/>
      <c r="G71" s="1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4.25">
      <c r="A72" s="4">
        <v>62</v>
      </c>
      <c r="B72" s="66" t="s">
        <v>82</v>
      </c>
      <c r="C72" s="102">
        <v>41</v>
      </c>
      <c r="D72" s="87"/>
      <c r="E72" s="10">
        <v>16</v>
      </c>
      <c r="F72" s="87"/>
      <c r="G72" s="1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4.25">
      <c r="A73" s="4">
        <v>63</v>
      </c>
      <c r="B73" s="66" t="s">
        <v>83</v>
      </c>
      <c r="C73" s="102">
        <v>44</v>
      </c>
      <c r="D73" s="87"/>
      <c r="E73" s="10">
        <v>19</v>
      </c>
      <c r="F73" s="87"/>
      <c r="G73" s="1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">
      <c r="A74" s="4">
        <v>64</v>
      </c>
      <c r="B74" s="66" t="s">
        <v>176</v>
      </c>
      <c r="C74" s="102">
        <v>43</v>
      </c>
      <c r="D74" s="87"/>
      <c r="E74" s="10">
        <v>23</v>
      </c>
      <c r="F74" s="87"/>
      <c r="G74" s="1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3"/>
    </row>
    <row r="75" spans="1:23" ht="15">
      <c r="A75" s="4">
        <v>65</v>
      </c>
      <c r="B75" s="66" t="s">
        <v>84</v>
      </c>
      <c r="C75" s="102">
        <v>45</v>
      </c>
      <c r="D75" s="87"/>
      <c r="E75" s="10">
        <v>22</v>
      </c>
      <c r="F75" s="87"/>
      <c r="G75" s="11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1"/>
    </row>
    <row r="76" spans="1:23" ht="14.25">
      <c r="A76" s="4">
        <v>66</v>
      </c>
      <c r="B76" s="66" t="s">
        <v>177</v>
      </c>
      <c r="C76" s="102">
        <v>40</v>
      </c>
      <c r="D76" s="87"/>
      <c r="E76" s="10">
        <v>17</v>
      </c>
      <c r="F76" s="87"/>
      <c r="G76" s="1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4.25">
      <c r="A77" s="4">
        <v>67</v>
      </c>
      <c r="B77" s="66" t="s">
        <v>85</v>
      </c>
      <c r="C77" s="102">
        <v>49</v>
      </c>
      <c r="D77" s="89"/>
      <c r="E77" s="10">
        <v>43</v>
      </c>
      <c r="F77" s="89"/>
      <c r="G77" s="1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4.25">
      <c r="A78" s="4">
        <v>68</v>
      </c>
      <c r="B78" s="66" t="s">
        <v>86</v>
      </c>
      <c r="C78" s="102">
        <v>36</v>
      </c>
      <c r="D78" s="89"/>
      <c r="E78" s="10">
        <v>19</v>
      </c>
      <c r="F78" s="89"/>
      <c r="G78" s="4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4.25">
      <c r="A79" s="4">
        <v>69</v>
      </c>
      <c r="B79" s="66" t="s">
        <v>87</v>
      </c>
      <c r="C79" s="102">
        <v>42</v>
      </c>
      <c r="D79" s="89"/>
      <c r="E79" s="10">
        <v>20</v>
      </c>
      <c r="F79" s="89"/>
      <c r="G79" s="4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4.25">
      <c r="A80" s="4">
        <v>70</v>
      </c>
      <c r="B80" s="66" t="s">
        <v>88</v>
      </c>
      <c r="C80" s="102">
        <v>46</v>
      </c>
      <c r="D80" s="89"/>
      <c r="E80" s="10">
        <v>26</v>
      </c>
      <c r="F80" s="89"/>
      <c r="G80" s="4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4.25">
      <c r="A81" s="4">
        <v>71</v>
      </c>
      <c r="B81" s="66" t="s">
        <v>89</v>
      </c>
      <c r="C81" s="102">
        <v>39</v>
      </c>
      <c r="D81" s="89"/>
      <c r="E81" s="10">
        <v>28</v>
      </c>
      <c r="F81" s="89"/>
      <c r="G81" s="4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4.25">
      <c r="A82" s="4">
        <v>72</v>
      </c>
      <c r="B82" s="66" t="s">
        <v>90</v>
      </c>
      <c r="C82" s="102">
        <v>48</v>
      </c>
      <c r="D82" s="89"/>
      <c r="E82" s="10">
        <v>33</v>
      </c>
      <c r="F82" s="89"/>
      <c r="G82" s="4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4.25">
      <c r="A83" s="4">
        <v>73</v>
      </c>
      <c r="B83" s="66" t="s">
        <v>178</v>
      </c>
      <c r="C83" s="102">
        <v>37</v>
      </c>
      <c r="D83" s="89"/>
      <c r="E83" s="10">
        <v>16</v>
      </c>
      <c r="F83" s="89"/>
      <c r="G83" s="4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4.25">
      <c r="A84" s="4">
        <v>74</v>
      </c>
      <c r="B84" s="66" t="s">
        <v>195</v>
      </c>
      <c r="C84" s="102">
        <v>40</v>
      </c>
      <c r="D84" s="89"/>
      <c r="E84" s="10">
        <v>18</v>
      </c>
      <c r="F84" s="89"/>
      <c r="G84" s="4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4.25">
      <c r="A85" s="4">
        <v>75</v>
      </c>
      <c r="B85" s="66" t="s">
        <v>196</v>
      </c>
      <c r="C85" s="102">
        <v>43</v>
      </c>
      <c r="D85" s="89"/>
      <c r="E85" s="10">
        <v>21</v>
      </c>
      <c r="F85" s="89"/>
      <c r="G85" s="4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4.25">
      <c r="A86" s="4">
        <v>76</v>
      </c>
      <c r="B86" s="66" t="s">
        <v>260</v>
      </c>
      <c r="C86" s="102">
        <v>40</v>
      </c>
      <c r="D86" s="89"/>
      <c r="E86" s="10">
        <v>18</v>
      </c>
      <c r="F86" s="89"/>
      <c r="G86" s="4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4.25">
      <c r="A87" s="4">
        <v>77</v>
      </c>
      <c r="B87" s="66" t="s">
        <v>261</v>
      </c>
      <c r="C87" s="102">
        <v>35</v>
      </c>
      <c r="D87" s="89"/>
      <c r="E87" s="10">
        <v>16</v>
      </c>
      <c r="F87" s="89"/>
      <c r="G87" s="4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4.25">
      <c r="A88" s="4">
        <v>78</v>
      </c>
      <c r="B88" s="66" t="s">
        <v>262</v>
      </c>
      <c r="C88" s="102">
        <v>39</v>
      </c>
      <c r="D88" s="89"/>
      <c r="E88" s="10">
        <v>17</v>
      </c>
      <c r="F88" s="89"/>
      <c r="G88" s="4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4.25">
      <c r="A89" s="4">
        <v>79</v>
      </c>
      <c r="B89" s="66" t="s">
        <v>197</v>
      </c>
      <c r="C89" s="102">
        <v>40</v>
      </c>
      <c r="D89" s="89"/>
      <c r="E89" s="10">
        <v>17</v>
      </c>
      <c r="F89" s="89"/>
      <c r="G89" s="4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4.25">
      <c r="A90" s="4">
        <v>80</v>
      </c>
      <c r="B90" s="66" t="s">
        <v>198</v>
      </c>
      <c r="C90" s="102">
        <v>42</v>
      </c>
      <c r="D90" s="89"/>
      <c r="E90" s="10">
        <v>19</v>
      </c>
      <c r="F90" s="89"/>
      <c r="G90" s="4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4.25">
      <c r="A91" s="4">
        <v>81</v>
      </c>
      <c r="B91" s="66" t="s">
        <v>199</v>
      </c>
      <c r="C91" s="102">
        <v>39</v>
      </c>
      <c r="D91" s="89"/>
      <c r="E91" s="10">
        <v>17</v>
      </c>
      <c r="F91" s="89"/>
      <c r="G91" s="4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4.25">
      <c r="A92" s="4">
        <v>82</v>
      </c>
      <c r="B92" s="66" t="s">
        <v>200</v>
      </c>
      <c r="C92" s="102">
        <v>38</v>
      </c>
      <c r="D92" s="89"/>
      <c r="E92" s="10">
        <v>17</v>
      </c>
      <c r="F92" s="89"/>
      <c r="G92" s="4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4.25">
      <c r="A93" s="4">
        <v>83</v>
      </c>
      <c r="B93" s="66" t="s">
        <v>201</v>
      </c>
      <c r="C93" s="102">
        <v>0</v>
      </c>
      <c r="D93" s="89"/>
      <c r="E93" s="10">
        <v>0</v>
      </c>
      <c r="F93" s="89"/>
      <c r="G93" s="4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4.25">
      <c r="A94" s="4">
        <v>84</v>
      </c>
      <c r="B94" s="66" t="s">
        <v>202</v>
      </c>
      <c r="C94" s="102">
        <v>0</v>
      </c>
      <c r="D94" s="89"/>
      <c r="E94" s="10">
        <v>0</v>
      </c>
      <c r="F94" s="89"/>
      <c r="G94" s="4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4.25">
      <c r="A95" s="4">
        <v>85</v>
      </c>
      <c r="B95" s="66" t="s">
        <v>203</v>
      </c>
      <c r="C95" s="102">
        <v>42</v>
      </c>
      <c r="D95" s="89"/>
      <c r="E95" s="10">
        <v>25</v>
      </c>
      <c r="F95" s="89"/>
      <c r="G95" s="4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4.25">
      <c r="A96" s="4">
        <v>86</v>
      </c>
      <c r="B96" s="66" t="s">
        <v>204</v>
      </c>
      <c r="C96" s="102">
        <v>42</v>
      </c>
      <c r="D96" s="89"/>
      <c r="E96" s="10">
        <v>20</v>
      </c>
      <c r="F96" s="89"/>
      <c r="G96" s="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4.25">
      <c r="A97" s="4">
        <v>87</v>
      </c>
      <c r="B97" s="66" t="s">
        <v>205</v>
      </c>
      <c r="C97" s="102">
        <v>40</v>
      </c>
      <c r="D97" s="89"/>
      <c r="E97" s="10">
        <v>18</v>
      </c>
      <c r="F97" s="89"/>
      <c r="G97" s="4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4.25">
      <c r="A98" s="4">
        <v>88</v>
      </c>
      <c r="B98" s="66" t="s">
        <v>206</v>
      </c>
      <c r="C98" s="102">
        <v>40</v>
      </c>
      <c r="D98" s="89"/>
      <c r="E98" s="10">
        <v>18</v>
      </c>
      <c r="F98" s="89"/>
      <c r="G98" s="4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4.25">
      <c r="A99" s="4">
        <v>89</v>
      </c>
      <c r="B99" s="66" t="s">
        <v>207</v>
      </c>
      <c r="C99" s="102">
        <v>37</v>
      </c>
      <c r="D99" s="89"/>
      <c r="E99" s="10">
        <v>24</v>
      </c>
      <c r="F99" s="89"/>
      <c r="G99" s="4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4.25">
      <c r="A100" s="4">
        <v>90</v>
      </c>
      <c r="B100" s="66" t="s">
        <v>208</v>
      </c>
      <c r="C100" s="102">
        <v>40</v>
      </c>
      <c r="D100" s="89"/>
      <c r="E100" s="10">
        <v>20</v>
      </c>
      <c r="F100" s="89"/>
      <c r="G100" s="4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4.25">
      <c r="A101" s="4">
        <v>91</v>
      </c>
      <c r="B101" s="66" t="s">
        <v>209</v>
      </c>
      <c r="C101" s="102">
        <v>42</v>
      </c>
      <c r="D101" s="89"/>
      <c r="E101" s="10">
        <v>18</v>
      </c>
      <c r="F101" s="89"/>
      <c r="G101" s="4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4.25">
      <c r="A102" s="4">
        <v>92</v>
      </c>
      <c r="B102" s="66" t="s">
        <v>210</v>
      </c>
      <c r="C102" s="102">
        <v>38</v>
      </c>
      <c r="D102" s="89"/>
      <c r="E102" s="10">
        <v>19</v>
      </c>
      <c r="F102" s="89"/>
      <c r="G102" s="4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4.25">
      <c r="A103" s="4">
        <v>93</v>
      </c>
      <c r="B103" s="66" t="s">
        <v>211</v>
      </c>
      <c r="C103" s="102">
        <v>41</v>
      </c>
      <c r="D103" s="89"/>
      <c r="E103" s="10">
        <v>19</v>
      </c>
      <c r="F103" s="89"/>
      <c r="G103" s="4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4.25">
      <c r="A104" s="4">
        <v>94</v>
      </c>
      <c r="B104" s="66" t="s">
        <v>212</v>
      </c>
      <c r="C104" s="102">
        <v>39</v>
      </c>
      <c r="D104" s="89"/>
      <c r="E104" s="10">
        <v>17</v>
      </c>
      <c r="F104" s="89"/>
      <c r="G104" s="4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4.25">
      <c r="A105" s="4">
        <v>95</v>
      </c>
      <c r="B105" s="66" t="s">
        <v>213</v>
      </c>
      <c r="C105" s="102">
        <v>0</v>
      </c>
      <c r="D105" s="89"/>
      <c r="E105" s="97">
        <v>0</v>
      </c>
      <c r="F105" s="89"/>
      <c r="G105" s="4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4.25">
      <c r="A106" s="4">
        <v>96</v>
      </c>
      <c r="B106" s="66" t="s">
        <v>214</v>
      </c>
      <c r="C106" s="102">
        <v>41</v>
      </c>
      <c r="D106" s="89"/>
      <c r="E106" s="97">
        <v>18</v>
      </c>
      <c r="F106" s="89"/>
      <c r="G106" s="4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4.25">
      <c r="A107" s="4">
        <v>97</v>
      </c>
      <c r="B107" s="66" t="s">
        <v>215</v>
      </c>
      <c r="C107" s="102">
        <v>42</v>
      </c>
      <c r="D107" s="89"/>
      <c r="E107" s="97">
        <v>17</v>
      </c>
      <c r="F107" s="89"/>
      <c r="G107" s="4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4.25">
      <c r="A108" s="4">
        <v>98</v>
      </c>
      <c r="B108" s="66" t="s">
        <v>216</v>
      </c>
      <c r="C108" s="102">
        <v>41</v>
      </c>
      <c r="D108" s="89"/>
      <c r="E108" s="97">
        <v>25</v>
      </c>
      <c r="F108" s="89"/>
      <c r="G108" s="4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4.25">
      <c r="A109" s="4">
        <v>99</v>
      </c>
      <c r="B109" s="66" t="s">
        <v>217</v>
      </c>
      <c r="C109" s="102">
        <v>42</v>
      </c>
      <c r="D109" s="89"/>
      <c r="E109" s="97">
        <v>24</v>
      </c>
      <c r="F109" s="89"/>
      <c r="G109" s="4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4.25">
      <c r="A110" s="4">
        <v>100</v>
      </c>
      <c r="B110" s="66" t="s">
        <v>218</v>
      </c>
      <c r="C110" s="102">
        <v>42</v>
      </c>
      <c r="D110" s="89"/>
      <c r="E110" s="97">
        <v>23</v>
      </c>
      <c r="F110" s="89"/>
      <c r="G110" s="4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4.25">
      <c r="A111" s="4">
        <v>101</v>
      </c>
      <c r="B111" s="66" t="s">
        <v>219</v>
      </c>
      <c r="C111" s="102">
        <v>42</v>
      </c>
      <c r="D111" s="89"/>
      <c r="E111" s="97">
        <v>25</v>
      </c>
      <c r="F111" s="89"/>
      <c r="G111" s="4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4.25">
      <c r="A112" s="4">
        <v>102</v>
      </c>
      <c r="B112" s="66" t="s">
        <v>220</v>
      </c>
      <c r="C112" s="102">
        <v>42</v>
      </c>
      <c r="D112" s="89"/>
      <c r="E112" s="97">
        <v>22</v>
      </c>
      <c r="F112" s="89"/>
      <c r="G112" s="4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4.25">
      <c r="A113" s="4">
        <v>103</v>
      </c>
      <c r="B113" s="66" t="s">
        <v>221</v>
      </c>
      <c r="C113" s="102">
        <v>43</v>
      </c>
      <c r="D113" s="89"/>
      <c r="E113" s="97">
        <v>24</v>
      </c>
      <c r="F113" s="89"/>
      <c r="G113" s="4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4.25">
      <c r="A114" s="4">
        <v>104</v>
      </c>
      <c r="B114" s="66" t="s">
        <v>222</v>
      </c>
      <c r="C114" s="102">
        <v>44</v>
      </c>
      <c r="D114" s="89"/>
      <c r="E114" s="97">
        <v>23</v>
      </c>
      <c r="F114" s="89"/>
      <c r="G114" s="4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4.25">
      <c r="A115" s="4">
        <v>105</v>
      </c>
      <c r="B115" s="66" t="s">
        <v>223</v>
      </c>
      <c r="C115" s="102">
        <v>42</v>
      </c>
      <c r="D115" s="89"/>
      <c r="E115" s="97">
        <v>21</v>
      </c>
      <c r="F115" s="89"/>
      <c r="G115" s="4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4.25">
      <c r="A116" s="4">
        <v>106</v>
      </c>
      <c r="B116" s="66" t="s">
        <v>224</v>
      </c>
      <c r="C116" s="102">
        <v>41</v>
      </c>
      <c r="D116" s="89"/>
      <c r="E116" s="97">
        <v>24</v>
      </c>
      <c r="F116" s="89"/>
      <c r="G116" s="4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4.25">
      <c r="A117" s="4">
        <v>107</v>
      </c>
      <c r="B117" s="66" t="s">
        <v>225</v>
      </c>
      <c r="C117" s="102">
        <v>41</v>
      </c>
      <c r="D117" s="89"/>
      <c r="E117" s="97">
        <v>18</v>
      </c>
      <c r="F117" s="89"/>
      <c r="G117" s="4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4.25">
      <c r="A118" s="4">
        <v>108</v>
      </c>
      <c r="B118" s="66" t="s">
        <v>226</v>
      </c>
      <c r="C118" s="102">
        <v>0</v>
      </c>
      <c r="D118" s="89"/>
      <c r="E118" s="97">
        <v>0</v>
      </c>
      <c r="F118" s="89"/>
      <c r="G118" s="4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4.25">
      <c r="A119" s="4">
        <v>109</v>
      </c>
      <c r="B119" s="66" t="s">
        <v>227</v>
      </c>
      <c r="C119" s="104">
        <v>40</v>
      </c>
      <c r="D119" s="89"/>
      <c r="E119" s="99">
        <v>17</v>
      </c>
      <c r="F119" s="89"/>
      <c r="G119" s="4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4.25">
      <c r="A120" s="4">
        <v>110</v>
      </c>
      <c r="B120" s="66" t="s">
        <v>228</v>
      </c>
      <c r="C120" s="104">
        <v>39</v>
      </c>
      <c r="D120" s="89"/>
      <c r="E120" s="99">
        <v>17</v>
      </c>
      <c r="F120" s="89"/>
      <c r="G120" s="4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4.25">
      <c r="A121" s="4">
        <v>111</v>
      </c>
      <c r="B121" s="66" t="s">
        <v>229</v>
      </c>
      <c r="C121" s="104">
        <v>14</v>
      </c>
      <c r="D121" s="89"/>
      <c r="E121" s="99">
        <v>0</v>
      </c>
      <c r="F121" s="89"/>
      <c r="G121" s="4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4.25">
      <c r="A122" s="4">
        <v>112</v>
      </c>
      <c r="B122" s="66" t="s">
        <v>230</v>
      </c>
      <c r="C122" s="104">
        <v>38</v>
      </c>
      <c r="D122" s="89"/>
      <c r="E122" s="99">
        <v>17</v>
      </c>
      <c r="F122" s="89"/>
      <c r="G122" s="4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4.25">
      <c r="A123" s="4">
        <v>113</v>
      </c>
      <c r="B123" s="66" t="s">
        <v>231</v>
      </c>
      <c r="C123" s="104">
        <v>41</v>
      </c>
      <c r="D123" s="89"/>
      <c r="E123" s="99">
        <v>23</v>
      </c>
      <c r="F123" s="89"/>
      <c r="G123" s="4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4.25">
      <c r="A124" s="4">
        <v>114</v>
      </c>
      <c r="B124" s="66" t="s">
        <v>91</v>
      </c>
      <c r="C124" s="104">
        <v>42</v>
      </c>
      <c r="D124" s="89"/>
      <c r="E124" s="99">
        <v>23</v>
      </c>
      <c r="F124" s="89"/>
      <c r="G124" s="4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4.25">
      <c r="A125" s="4">
        <v>115</v>
      </c>
      <c r="B125" s="66" t="s">
        <v>100</v>
      </c>
      <c r="C125" s="104">
        <v>39</v>
      </c>
      <c r="D125" s="89"/>
      <c r="E125" s="99">
        <v>18</v>
      </c>
      <c r="F125" s="89"/>
      <c r="G125" s="4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4.25">
      <c r="A126" s="4">
        <v>116</v>
      </c>
      <c r="B126" s="66" t="s">
        <v>101</v>
      </c>
      <c r="C126" s="104">
        <v>39</v>
      </c>
      <c r="D126" s="89"/>
      <c r="E126" s="99">
        <v>18</v>
      </c>
      <c r="F126" s="89"/>
      <c r="G126" s="4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4.25">
      <c r="A127" s="4">
        <v>117</v>
      </c>
      <c r="B127" s="66" t="s">
        <v>92</v>
      </c>
      <c r="C127" s="104">
        <v>40</v>
      </c>
      <c r="D127" s="89"/>
      <c r="E127" s="99">
        <v>18</v>
      </c>
      <c r="F127" s="89"/>
      <c r="G127" s="4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4.25">
      <c r="A128" s="4">
        <v>118</v>
      </c>
      <c r="B128" s="66" t="s">
        <v>182</v>
      </c>
      <c r="C128" s="104">
        <v>0</v>
      </c>
      <c r="D128" s="89"/>
      <c r="E128" s="99">
        <v>0</v>
      </c>
      <c r="F128" s="89"/>
      <c r="G128" s="4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4.25">
      <c r="A129" s="4">
        <v>119</v>
      </c>
      <c r="B129" s="66" t="s">
        <v>183</v>
      </c>
      <c r="C129" s="104">
        <v>0</v>
      </c>
      <c r="D129" s="89"/>
      <c r="E129" s="99">
        <v>0</v>
      </c>
      <c r="F129" s="89"/>
      <c r="G129" s="4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4.25">
      <c r="A130" s="4">
        <v>120</v>
      </c>
      <c r="B130" s="66" t="s">
        <v>102</v>
      </c>
      <c r="C130" s="104">
        <v>43</v>
      </c>
      <c r="D130" s="89"/>
      <c r="E130" s="99">
        <v>18</v>
      </c>
      <c r="F130" s="89"/>
      <c r="G130" s="4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4.25">
      <c r="A131" s="4">
        <v>121</v>
      </c>
      <c r="B131" s="66" t="s">
        <v>93</v>
      </c>
      <c r="C131" s="104">
        <v>42</v>
      </c>
      <c r="D131" s="89"/>
      <c r="E131" s="99">
        <v>23</v>
      </c>
      <c r="F131" s="89"/>
      <c r="G131" s="4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4.25">
      <c r="A132" s="4">
        <v>122</v>
      </c>
      <c r="B132" s="66" t="s">
        <v>103</v>
      </c>
      <c r="C132" s="104">
        <v>41</v>
      </c>
      <c r="D132" s="89"/>
      <c r="E132" s="99">
        <v>19</v>
      </c>
      <c r="F132" s="89"/>
      <c r="G132" s="4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4.25">
      <c r="A133" s="4">
        <v>123</v>
      </c>
      <c r="B133" s="66" t="s">
        <v>104</v>
      </c>
      <c r="C133" s="104">
        <v>38</v>
      </c>
      <c r="D133" s="89"/>
      <c r="E133" s="99">
        <v>17</v>
      </c>
      <c r="F133" s="89"/>
      <c r="G133" s="4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4.25">
      <c r="A134" s="4">
        <v>124</v>
      </c>
      <c r="B134" s="66" t="s">
        <v>105</v>
      </c>
      <c r="C134" s="104">
        <v>39</v>
      </c>
      <c r="D134" s="89"/>
      <c r="E134" s="99">
        <v>18</v>
      </c>
      <c r="F134" s="89"/>
      <c r="G134" s="4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4.25">
      <c r="A135" s="4">
        <v>125</v>
      </c>
      <c r="B135" s="66" t="s">
        <v>94</v>
      </c>
      <c r="C135" s="104">
        <v>42</v>
      </c>
      <c r="D135" s="89"/>
      <c r="E135" s="99">
        <v>20</v>
      </c>
      <c r="F135" s="89"/>
      <c r="G135" s="4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4.25">
      <c r="A136" s="4">
        <v>126</v>
      </c>
      <c r="B136" s="66" t="s">
        <v>95</v>
      </c>
      <c r="C136" s="104">
        <v>37</v>
      </c>
      <c r="D136" s="89"/>
      <c r="E136" s="99">
        <v>17</v>
      </c>
      <c r="F136" s="89"/>
      <c r="G136" s="4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58"/>
  <sheetViews>
    <sheetView zoomScalePageLayoutView="0" workbookViewId="0" topLeftCell="A1">
      <selection activeCell="M7" sqref="M7"/>
    </sheetView>
  </sheetViews>
  <sheetFormatPr defaultColWidth="9.140625" defaultRowHeight="15"/>
  <cols>
    <col min="2" max="2" width="16.421875" style="0" customWidth="1"/>
  </cols>
  <sheetData>
    <row r="1" spans="1:23" ht="14.25">
      <c r="A1" s="168" t="s">
        <v>27</v>
      </c>
      <c r="B1" s="169"/>
      <c r="C1" s="169"/>
      <c r="D1" s="169"/>
      <c r="E1" s="170"/>
      <c r="F1" s="25"/>
      <c r="G1" s="164"/>
      <c r="H1" s="164"/>
      <c r="I1" s="164"/>
      <c r="J1" s="164"/>
      <c r="K1" s="164"/>
      <c r="L1" s="164"/>
      <c r="M1" s="164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67" t="s">
        <v>0</v>
      </c>
      <c r="B2" s="167"/>
      <c r="C2" s="167"/>
      <c r="D2" s="167"/>
      <c r="E2" s="167"/>
      <c r="F2" s="74"/>
      <c r="G2" s="38" t="s">
        <v>35</v>
      </c>
      <c r="H2" s="39"/>
      <c r="I2" s="3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67" t="s">
        <v>48</v>
      </c>
      <c r="B3" s="167"/>
      <c r="C3" s="167"/>
      <c r="D3" s="167"/>
      <c r="E3" s="167"/>
      <c r="F3" s="74"/>
      <c r="G3" s="38" t="s">
        <v>37</v>
      </c>
      <c r="H3" s="39"/>
      <c r="I3" s="49" t="s">
        <v>45</v>
      </c>
      <c r="J3" s="1"/>
      <c r="K3" s="42" t="s">
        <v>40</v>
      </c>
      <c r="L3" s="42" t="s">
        <v>46</v>
      </c>
      <c r="M3" s="1"/>
      <c r="N3" s="42" t="s">
        <v>41</v>
      </c>
      <c r="O3" s="163" t="s">
        <v>108</v>
      </c>
      <c r="P3" s="163"/>
      <c r="Q3" s="163"/>
      <c r="R3" s="163"/>
      <c r="S3" s="163"/>
      <c r="T3" s="163"/>
      <c r="U3" s="163"/>
      <c r="V3" s="163"/>
      <c r="W3" s="163"/>
    </row>
    <row r="4" spans="1:23" ht="21">
      <c r="A4" s="167" t="s">
        <v>263</v>
      </c>
      <c r="B4" s="167"/>
      <c r="C4" s="167"/>
      <c r="D4" s="167"/>
      <c r="E4" s="167"/>
      <c r="F4" s="74"/>
      <c r="G4" s="38" t="s">
        <v>36</v>
      </c>
      <c r="H4" s="39"/>
      <c r="I4" s="35"/>
      <c r="J4" s="1"/>
      <c r="K4" s="43" t="s">
        <v>31</v>
      </c>
      <c r="L4" s="43">
        <v>3</v>
      </c>
      <c r="M4" s="1"/>
      <c r="N4" s="59">
        <v>3</v>
      </c>
      <c r="O4" s="163"/>
      <c r="P4" s="163"/>
      <c r="Q4" s="163"/>
      <c r="R4" s="163"/>
      <c r="S4" s="163"/>
      <c r="T4" s="163"/>
      <c r="U4" s="163"/>
      <c r="V4" s="163"/>
      <c r="W4" s="163"/>
    </row>
    <row r="5" spans="1:23" ht="21">
      <c r="A5" s="71" t="s">
        <v>28</v>
      </c>
      <c r="B5" s="71"/>
      <c r="C5" s="71"/>
      <c r="D5" s="71"/>
      <c r="E5" s="71"/>
      <c r="F5" s="74"/>
      <c r="G5" s="38" t="s">
        <v>29</v>
      </c>
      <c r="H5" s="32">
        <f>46/48*100</f>
        <v>95.83333333333334</v>
      </c>
      <c r="I5" s="35"/>
      <c r="J5" s="1"/>
      <c r="K5" s="44" t="s">
        <v>32</v>
      </c>
      <c r="L5" s="44">
        <v>2</v>
      </c>
      <c r="M5" s="1"/>
      <c r="N5" s="60">
        <v>2</v>
      </c>
      <c r="O5" s="163"/>
      <c r="P5" s="163"/>
      <c r="Q5" s="163"/>
      <c r="R5" s="163"/>
      <c r="S5" s="163"/>
      <c r="T5" s="163"/>
      <c r="U5" s="163"/>
      <c r="V5" s="163"/>
      <c r="W5" s="163"/>
    </row>
    <row r="6" spans="1:23" ht="21">
      <c r="A6" s="4"/>
      <c r="B6" s="76" t="s">
        <v>1</v>
      </c>
      <c r="C6" s="6" t="s">
        <v>47</v>
      </c>
      <c r="D6" s="6" t="s">
        <v>39</v>
      </c>
      <c r="E6" s="6" t="s">
        <v>30</v>
      </c>
      <c r="F6" s="6" t="s">
        <v>39</v>
      </c>
      <c r="G6" s="38" t="s">
        <v>30</v>
      </c>
      <c r="H6" s="31">
        <f>40/48*100</f>
        <v>83.33333333333334</v>
      </c>
      <c r="I6" s="35"/>
      <c r="J6" s="1"/>
      <c r="K6" s="45" t="s">
        <v>33</v>
      </c>
      <c r="L6" s="45">
        <v>1</v>
      </c>
      <c r="M6" s="1"/>
      <c r="N6" s="61">
        <v>1</v>
      </c>
      <c r="O6" s="163"/>
      <c r="P6" s="163"/>
      <c r="Q6" s="163"/>
      <c r="R6" s="163"/>
      <c r="S6" s="163"/>
      <c r="T6" s="163"/>
      <c r="U6" s="163"/>
      <c r="V6" s="163"/>
      <c r="W6" s="163"/>
    </row>
    <row r="7" spans="1:23" ht="57.75">
      <c r="A7" s="4"/>
      <c r="B7" s="77" t="s">
        <v>2</v>
      </c>
      <c r="C7" s="79" t="s">
        <v>9</v>
      </c>
      <c r="D7" s="79"/>
      <c r="E7" s="16" t="s">
        <v>9</v>
      </c>
      <c r="F7" s="16"/>
      <c r="G7" s="37" t="s">
        <v>43</v>
      </c>
      <c r="H7" s="48">
        <f>AVERAGE(H5:H6)</f>
        <v>89.58333333333334</v>
      </c>
      <c r="I7" s="41">
        <v>0.6</v>
      </c>
      <c r="J7" s="1"/>
      <c r="K7" s="46" t="s">
        <v>34</v>
      </c>
      <c r="L7" s="46">
        <v>0</v>
      </c>
      <c r="M7" s="1"/>
      <c r="N7" s="62"/>
      <c r="O7" s="163"/>
      <c r="P7" s="163"/>
      <c r="Q7" s="163"/>
      <c r="R7" s="163"/>
      <c r="S7" s="163"/>
      <c r="T7" s="163"/>
      <c r="U7" s="163"/>
      <c r="V7" s="163"/>
      <c r="W7" s="163"/>
    </row>
    <row r="8" spans="1:23" ht="14.25">
      <c r="A8" s="4"/>
      <c r="B8" s="77" t="s">
        <v>3</v>
      </c>
      <c r="C8" s="16" t="s">
        <v>4</v>
      </c>
      <c r="D8" s="16"/>
      <c r="E8" s="16" t="s">
        <v>11</v>
      </c>
      <c r="F8" s="16"/>
      <c r="G8" s="37" t="s">
        <v>38</v>
      </c>
      <c r="H8" s="38" t="s">
        <v>96</v>
      </c>
      <c r="I8" s="3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77" t="s">
        <v>5</v>
      </c>
      <c r="C9" s="16" t="s">
        <v>110</v>
      </c>
      <c r="D9" s="16"/>
      <c r="E9" s="16" t="s">
        <v>110</v>
      </c>
      <c r="F9" s="27"/>
      <c r="G9" s="4"/>
      <c r="H9" s="33"/>
      <c r="I9" s="3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8"/>
    </row>
    <row r="10" spans="1:23" ht="15">
      <c r="A10" s="8"/>
      <c r="B10" s="77" t="s">
        <v>8</v>
      </c>
      <c r="C10" s="16">
        <v>50</v>
      </c>
      <c r="D10" s="81">
        <f>(0.55*50)</f>
        <v>27.500000000000004</v>
      </c>
      <c r="E10" s="9">
        <v>50</v>
      </c>
      <c r="F10" s="30">
        <f>0.55*50</f>
        <v>27.500000000000004</v>
      </c>
      <c r="G10" s="19"/>
      <c r="H10" s="12" t="s">
        <v>10</v>
      </c>
      <c r="I10" s="12" t="s">
        <v>12</v>
      </c>
      <c r="J10" s="13" t="s">
        <v>13</v>
      </c>
      <c r="K10" s="13" t="s">
        <v>14</v>
      </c>
      <c r="L10" s="13" t="s">
        <v>15</v>
      </c>
      <c r="M10" s="13" t="s">
        <v>16</v>
      </c>
      <c r="N10" s="13" t="s">
        <v>17</v>
      </c>
      <c r="O10" s="13" t="s">
        <v>18</v>
      </c>
      <c r="P10" s="13" t="s">
        <v>19</v>
      </c>
      <c r="Q10" s="13" t="s">
        <v>20</v>
      </c>
      <c r="R10" s="13" t="s">
        <v>25</v>
      </c>
      <c r="S10" s="13" t="s">
        <v>21</v>
      </c>
      <c r="T10" s="13" t="s">
        <v>98</v>
      </c>
      <c r="U10" s="13" t="s">
        <v>22</v>
      </c>
      <c r="V10" s="13" t="s">
        <v>23</v>
      </c>
      <c r="W10" s="13" t="s">
        <v>24</v>
      </c>
    </row>
    <row r="11" spans="1:23" ht="15.75" thickBot="1">
      <c r="A11" s="4">
        <v>1</v>
      </c>
      <c r="B11" s="105" t="s">
        <v>49</v>
      </c>
      <c r="C11" s="10">
        <v>42</v>
      </c>
      <c r="D11" s="10">
        <f>COUNTIF(C11:C58,"&gt;="&amp;D10)</f>
        <v>46</v>
      </c>
      <c r="E11" s="10">
        <v>39</v>
      </c>
      <c r="F11" s="28">
        <f>COUNTIF(E11:E58,"&gt;="&amp;F10)</f>
        <v>40</v>
      </c>
      <c r="G11" s="22" t="s">
        <v>6</v>
      </c>
      <c r="H11" s="65">
        <v>3</v>
      </c>
      <c r="I11" s="65">
        <v>3</v>
      </c>
      <c r="J11" s="65">
        <v>3</v>
      </c>
      <c r="K11" s="65">
        <v>3</v>
      </c>
      <c r="L11" s="65">
        <v>3</v>
      </c>
      <c r="M11" s="65">
        <v>3</v>
      </c>
      <c r="N11" s="65">
        <v>3</v>
      </c>
      <c r="O11" s="65">
        <v>3</v>
      </c>
      <c r="P11" s="65">
        <v>3</v>
      </c>
      <c r="Q11" s="65">
        <v>3</v>
      </c>
      <c r="R11" s="65">
        <v>3</v>
      </c>
      <c r="S11" s="65">
        <v>3</v>
      </c>
      <c r="T11" s="65">
        <v>3</v>
      </c>
      <c r="U11" s="65">
        <v>3</v>
      </c>
      <c r="V11" s="65">
        <v>3</v>
      </c>
      <c r="W11" s="65">
        <v>3</v>
      </c>
    </row>
    <row r="12" spans="1:23" ht="15.75" thickBot="1">
      <c r="A12" s="4">
        <v>2</v>
      </c>
      <c r="B12" s="105" t="s">
        <v>50</v>
      </c>
      <c r="C12" s="10">
        <v>38</v>
      </c>
      <c r="D12" s="57">
        <f>(46/48)*100</f>
        <v>95.83333333333334</v>
      </c>
      <c r="E12" s="10">
        <v>36</v>
      </c>
      <c r="F12" s="58">
        <f>(40/48)*100</f>
        <v>83.33333333333334</v>
      </c>
      <c r="G12" s="22" t="s">
        <v>7</v>
      </c>
      <c r="H12" s="65">
        <v>3</v>
      </c>
      <c r="I12" s="65">
        <v>3</v>
      </c>
      <c r="J12" s="65">
        <v>3</v>
      </c>
      <c r="K12" s="65">
        <v>3</v>
      </c>
      <c r="L12" s="65">
        <v>3</v>
      </c>
      <c r="M12" s="65">
        <v>3</v>
      </c>
      <c r="N12" s="65">
        <v>3</v>
      </c>
      <c r="O12" s="65">
        <v>3</v>
      </c>
      <c r="P12" s="65">
        <v>2</v>
      </c>
      <c r="Q12" s="65">
        <v>3</v>
      </c>
      <c r="R12" s="65">
        <v>3</v>
      </c>
      <c r="S12" s="65">
        <v>3</v>
      </c>
      <c r="T12" s="65">
        <v>3</v>
      </c>
      <c r="U12" s="65">
        <v>3</v>
      </c>
      <c r="V12" s="65">
        <v>3</v>
      </c>
      <c r="W12" s="65">
        <v>3</v>
      </c>
    </row>
    <row r="13" spans="1:23" ht="15.75" thickBot="1">
      <c r="A13" s="4">
        <v>3</v>
      </c>
      <c r="B13" s="105" t="s">
        <v>51</v>
      </c>
      <c r="C13" s="10">
        <v>34</v>
      </c>
      <c r="D13" s="10"/>
      <c r="E13" s="10">
        <v>29</v>
      </c>
      <c r="F13" s="29"/>
      <c r="G13" s="22" t="s">
        <v>111</v>
      </c>
      <c r="H13" s="65">
        <v>2</v>
      </c>
      <c r="I13" s="65">
        <v>3</v>
      </c>
      <c r="J13" s="65">
        <v>3</v>
      </c>
      <c r="K13" s="65">
        <v>2</v>
      </c>
      <c r="L13" s="65">
        <v>3</v>
      </c>
      <c r="M13" s="65">
        <v>3</v>
      </c>
      <c r="N13" s="65">
        <v>3</v>
      </c>
      <c r="O13" s="65">
        <v>2</v>
      </c>
      <c r="P13" s="65">
        <v>2</v>
      </c>
      <c r="Q13" s="65">
        <v>3</v>
      </c>
      <c r="R13" s="65">
        <v>3</v>
      </c>
      <c r="S13" s="65">
        <v>3</v>
      </c>
      <c r="T13" s="65">
        <v>3</v>
      </c>
      <c r="U13" s="65">
        <v>3</v>
      </c>
      <c r="V13" s="65">
        <v>3</v>
      </c>
      <c r="W13" s="65">
        <v>3</v>
      </c>
    </row>
    <row r="14" spans="1:23" ht="15.75" thickBot="1">
      <c r="A14" s="4">
        <v>4</v>
      </c>
      <c r="B14" s="105" t="s">
        <v>52</v>
      </c>
      <c r="C14" s="10">
        <v>38</v>
      </c>
      <c r="D14" s="10"/>
      <c r="E14" s="10">
        <v>29</v>
      </c>
      <c r="F14" s="29"/>
      <c r="G14" s="22" t="s">
        <v>97</v>
      </c>
      <c r="H14" s="65">
        <v>3</v>
      </c>
      <c r="I14" s="65">
        <v>3</v>
      </c>
      <c r="J14" s="65">
        <v>3</v>
      </c>
      <c r="K14" s="65">
        <v>3</v>
      </c>
      <c r="L14" s="65">
        <v>3</v>
      </c>
      <c r="M14" s="65">
        <v>3</v>
      </c>
      <c r="N14" s="65">
        <v>3</v>
      </c>
      <c r="O14" s="65">
        <v>3</v>
      </c>
      <c r="P14" s="65">
        <v>2</v>
      </c>
      <c r="Q14" s="65">
        <v>3</v>
      </c>
      <c r="R14" s="65">
        <v>3</v>
      </c>
      <c r="S14" s="65">
        <v>3</v>
      </c>
      <c r="T14" s="65">
        <v>3</v>
      </c>
      <c r="U14" s="65">
        <v>3</v>
      </c>
      <c r="V14" s="65">
        <v>3</v>
      </c>
      <c r="W14" s="65">
        <v>3</v>
      </c>
    </row>
    <row r="15" spans="1:23" ht="15">
      <c r="A15" s="4">
        <v>5</v>
      </c>
      <c r="B15" s="105" t="s">
        <v>53</v>
      </c>
      <c r="C15" s="10">
        <v>31</v>
      </c>
      <c r="D15" s="10"/>
      <c r="E15" s="10">
        <v>25</v>
      </c>
      <c r="F15" s="29"/>
      <c r="G15" s="23" t="s">
        <v>42</v>
      </c>
      <c r="H15" s="17">
        <f>AVERAGE(H11:H14)</f>
        <v>2.75</v>
      </c>
      <c r="I15" s="17">
        <f aca="true" t="shared" si="0" ref="I15:W15">AVERAGE(I11:I14)</f>
        <v>3</v>
      </c>
      <c r="J15" s="17">
        <f t="shared" si="0"/>
        <v>3</v>
      </c>
      <c r="K15" s="17">
        <f t="shared" si="0"/>
        <v>2.75</v>
      </c>
      <c r="L15" s="17">
        <f t="shared" si="0"/>
        <v>3</v>
      </c>
      <c r="M15" s="17">
        <f t="shared" si="0"/>
        <v>3</v>
      </c>
      <c r="N15" s="17">
        <f t="shared" si="0"/>
        <v>3</v>
      </c>
      <c r="O15" s="17">
        <f t="shared" si="0"/>
        <v>2.75</v>
      </c>
      <c r="P15" s="17">
        <f t="shared" si="0"/>
        <v>2.25</v>
      </c>
      <c r="Q15" s="17">
        <f t="shared" si="0"/>
        <v>3</v>
      </c>
      <c r="R15" s="17">
        <f t="shared" si="0"/>
        <v>3</v>
      </c>
      <c r="S15" s="17">
        <f t="shared" si="0"/>
        <v>3</v>
      </c>
      <c r="T15" s="17">
        <f t="shared" si="0"/>
        <v>3</v>
      </c>
      <c r="U15" s="17">
        <f t="shared" si="0"/>
        <v>3</v>
      </c>
      <c r="V15" s="17">
        <f t="shared" si="0"/>
        <v>3</v>
      </c>
      <c r="W15" s="17">
        <f t="shared" si="0"/>
        <v>3</v>
      </c>
    </row>
    <row r="16" spans="1:23" ht="15">
      <c r="A16" s="4">
        <v>6</v>
      </c>
      <c r="B16" s="105" t="s">
        <v>54</v>
      </c>
      <c r="C16" s="10">
        <v>39</v>
      </c>
      <c r="D16" s="10"/>
      <c r="E16" s="10">
        <v>27</v>
      </c>
      <c r="F16" s="29"/>
      <c r="G16" s="47" t="s">
        <v>44</v>
      </c>
      <c r="H16" s="63">
        <f>(89.58*H15)/100</f>
        <v>2.46345</v>
      </c>
      <c r="I16" s="63">
        <f aca="true" t="shared" si="1" ref="I16:W16">(89.58*I15)/100</f>
        <v>2.6874000000000002</v>
      </c>
      <c r="J16" s="63">
        <f t="shared" si="1"/>
        <v>2.6874000000000002</v>
      </c>
      <c r="K16" s="63">
        <f t="shared" si="1"/>
        <v>2.46345</v>
      </c>
      <c r="L16" s="63">
        <f t="shared" si="1"/>
        <v>2.6874000000000002</v>
      </c>
      <c r="M16" s="63">
        <f t="shared" si="1"/>
        <v>2.6874000000000002</v>
      </c>
      <c r="N16" s="63">
        <f t="shared" si="1"/>
        <v>2.6874000000000002</v>
      </c>
      <c r="O16" s="63">
        <f t="shared" si="1"/>
        <v>2.46345</v>
      </c>
      <c r="P16" s="63">
        <f t="shared" si="1"/>
        <v>2.01555</v>
      </c>
      <c r="Q16" s="63">
        <f t="shared" si="1"/>
        <v>2.6874000000000002</v>
      </c>
      <c r="R16" s="63">
        <f t="shared" si="1"/>
        <v>2.6874000000000002</v>
      </c>
      <c r="S16" s="63">
        <f t="shared" si="1"/>
        <v>2.6874000000000002</v>
      </c>
      <c r="T16" s="63">
        <f t="shared" si="1"/>
        <v>2.6874000000000002</v>
      </c>
      <c r="U16" s="63">
        <f t="shared" si="1"/>
        <v>2.6874000000000002</v>
      </c>
      <c r="V16" s="63">
        <f t="shared" si="1"/>
        <v>2.6874000000000002</v>
      </c>
      <c r="W16" s="63">
        <f t="shared" si="1"/>
        <v>2.6874000000000002</v>
      </c>
    </row>
    <row r="17" spans="1:23" ht="14.25">
      <c r="A17" s="4">
        <v>7</v>
      </c>
      <c r="B17" s="105" t="s">
        <v>55</v>
      </c>
      <c r="C17" s="10">
        <v>39</v>
      </c>
      <c r="D17" s="10"/>
      <c r="E17" s="10">
        <v>29</v>
      </c>
      <c r="F17" s="10"/>
      <c r="G17" s="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"/>
    </row>
    <row r="18" spans="1:23" ht="14.25">
      <c r="A18" s="4">
        <v>8</v>
      </c>
      <c r="B18" s="105" t="s">
        <v>56</v>
      </c>
      <c r="C18" s="10">
        <v>37</v>
      </c>
      <c r="D18" s="10"/>
      <c r="E18" s="10">
        <v>30</v>
      </c>
      <c r="F18" s="84"/>
      <c r="G18" s="8"/>
      <c r="H18" s="18"/>
      <c r="I18" s="18"/>
      <c r="J18" s="18"/>
      <c r="K18" s="18"/>
      <c r="L18" s="18"/>
      <c r="M18" s="18"/>
      <c r="N18" s="18"/>
      <c r="O18" s="18"/>
      <c r="P18" s="18"/>
      <c r="Q18" s="15"/>
      <c r="R18" s="15"/>
      <c r="S18" s="15"/>
      <c r="T18" s="15"/>
      <c r="U18" s="15"/>
      <c r="V18" s="15"/>
      <c r="W18" s="15"/>
    </row>
    <row r="19" spans="1:23" ht="14.25">
      <c r="A19" s="4">
        <v>9</v>
      </c>
      <c r="B19" s="105" t="s">
        <v>57</v>
      </c>
      <c r="C19" s="10">
        <v>39</v>
      </c>
      <c r="D19" s="10"/>
      <c r="E19" s="10">
        <v>34</v>
      </c>
      <c r="F19" s="84"/>
      <c r="G19" s="8"/>
      <c r="H19" s="18"/>
      <c r="I19" s="18"/>
      <c r="J19" s="18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5"/>
    </row>
    <row r="20" spans="1:23" ht="14.25">
      <c r="A20" s="4">
        <v>10</v>
      </c>
      <c r="B20" s="105" t="s">
        <v>58</v>
      </c>
      <c r="C20" s="10">
        <v>39</v>
      </c>
      <c r="D20" s="10"/>
      <c r="E20" s="10">
        <v>33</v>
      </c>
      <c r="F20" s="84"/>
      <c r="G20" s="8"/>
      <c r="H20" s="2"/>
      <c r="I20" s="56"/>
      <c r="J20" s="51"/>
      <c r="K20" s="51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105" t="s">
        <v>59</v>
      </c>
      <c r="C21" s="10">
        <v>36</v>
      </c>
      <c r="D21" s="10"/>
      <c r="E21" s="10">
        <v>35</v>
      </c>
      <c r="F21" s="84"/>
      <c r="G21" s="4"/>
      <c r="H21" s="70"/>
      <c r="I21" s="165"/>
      <c r="J21" s="165"/>
      <c r="K21" s="1"/>
      <c r="L21" s="1"/>
      <c r="M21" s="33"/>
      <c r="N21" s="33"/>
      <c r="O21" s="33"/>
      <c r="P21" s="33"/>
      <c r="Q21" s="33"/>
      <c r="R21" s="1"/>
      <c r="S21" s="1"/>
      <c r="T21" s="1"/>
      <c r="U21" s="1"/>
      <c r="V21" s="1"/>
      <c r="W21" s="1"/>
    </row>
    <row r="22" spans="1:23" ht="14.25">
      <c r="A22" s="4">
        <v>12</v>
      </c>
      <c r="B22" s="105" t="s">
        <v>60</v>
      </c>
      <c r="C22" s="10">
        <v>33</v>
      </c>
      <c r="D22" s="10"/>
      <c r="E22" s="10">
        <v>21</v>
      </c>
      <c r="F22" s="84"/>
      <c r="G22" s="4"/>
      <c r="H22" s="53"/>
      <c r="I22" s="64"/>
      <c r="J22" s="64"/>
      <c r="K22" s="1"/>
      <c r="L22" s="1"/>
      <c r="M22" s="33"/>
      <c r="N22" s="33"/>
      <c r="O22" s="33"/>
      <c r="P22" s="33"/>
      <c r="Q22" s="33"/>
      <c r="R22" s="1"/>
      <c r="S22" s="1"/>
      <c r="T22" s="1"/>
      <c r="U22" s="1"/>
      <c r="V22" s="1"/>
      <c r="W22" s="1"/>
    </row>
    <row r="23" spans="1:23" ht="14.25">
      <c r="A23" s="4">
        <v>13</v>
      </c>
      <c r="B23" s="105" t="s">
        <v>61</v>
      </c>
      <c r="C23" s="10">
        <v>26</v>
      </c>
      <c r="D23" s="10"/>
      <c r="E23" s="10">
        <v>24</v>
      </c>
      <c r="F23" s="84"/>
      <c r="G23" s="4"/>
      <c r="H23" s="50"/>
      <c r="I23" s="18"/>
      <c r="J23" s="18"/>
      <c r="K23" s="18"/>
      <c r="L23" s="18"/>
      <c r="M23" s="18"/>
      <c r="N23" s="51"/>
      <c r="O23" s="51"/>
      <c r="P23" s="51"/>
      <c r="Q23" s="51"/>
      <c r="R23" s="51"/>
      <c r="S23" s="18"/>
      <c r="T23" s="18"/>
      <c r="U23" s="18"/>
      <c r="V23" s="18"/>
      <c r="W23" s="18"/>
    </row>
    <row r="24" spans="1:23" ht="14.25">
      <c r="A24" s="4">
        <v>14</v>
      </c>
      <c r="B24" s="105" t="s">
        <v>62</v>
      </c>
      <c r="C24" s="10">
        <v>34</v>
      </c>
      <c r="D24" s="10"/>
      <c r="E24" s="10">
        <v>30</v>
      </c>
      <c r="F24" s="84"/>
      <c r="G24" s="4"/>
      <c r="H24" s="1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18"/>
    </row>
    <row r="25" spans="1:23" ht="15">
      <c r="A25" s="4">
        <v>15</v>
      </c>
      <c r="B25" s="105" t="s">
        <v>63</v>
      </c>
      <c r="C25" s="10">
        <v>42</v>
      </c>
      <c r="D25" s="14"/>
      <c r="E25" s="10">
        <v>36</v>
      </c>
      <c r="F25" s="86"/>
      <c r="G25" s="52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18"/>
    </row>
    <row r="26" spans="1:23" ht="15">
      <c r="A26" s="4">
        <v>16</v>
      </c>
      <c r="B26" s="105" t="s">
        <v>64</v>
      </c>
      <c r="C26" s="10">
        <v>42</v>
      </c>
      <c r="D26" s="10"/>
      <c r="E26" s="10">
        <v>29</v>
      </c>
      <c r="F26" s="84"/>
      <c r="G26" s="52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18"/>
    </row>
    <row r="27" spans="1:23" ht="15">
      <c r="A27" s="4">
        <v>17</v>
      </c>
      <c r="B27" s="105" t="s">
        <v>65</v>
      </c>
      <c r="C27" s="10">
        <v>38</v>
      </c>
      <c r="D27" s="10"/>
      <c r="E27" s="10">
        <v>29</v>
      </c>
      <c r="F27" s="84"/>
      <c r="G27" s="52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18"/>
    </row>
    <row r="28" spans="1:23" ht="15">
      <c r="A28" s="4">
        <v>18</v>
      </c>
      <c r="B28" s="105" t="s">
        <v>66</v>
      </c>
      <c r="C28" s="10">
        <v>39</v>
      </c>
      <c r="D28" s="10"/>
      <c r="E28" s="10">
        <v>30</v>
      </c>
      <c r="F28" s="84"/>
      <c r="G28" s="52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18"/>
    </row>
    <row r="29" spans="1:23" ht="15">
      <c r="A29" s="4">
        <v>19</v>
      </c>
      <c r="B29" s="105" t="s">
        <v>67</v>
      </c>
      <c r="C29" s="10">
        <v>43</v>
      </c>
      <c r="D29" s="10"/>
      <c r="E29" s="10">
        <v>35</v>
      </c>
      <c r="F29" s="84"/>
      <c r="G29" s="52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18"/>
    </row>
    <row r="30" spans="1:23" ht="15">
      <c r="A30" s="4">
        <v>20</v>
      </c>
      <c r="B30" s="105" t="s">
        <v>68</v>
      </c>
      <c r="C30" s="10">
        <v>40</v>
      </c>
      <c r="D30" s="10"/>
      <c r="E30" s="10">
        <v>32</v>
      </c>
      <c r="F30" s="84"/>
      <c r="G30" s="52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18"/>
    </row>
    <row r="31" spans="1:23" ht="15">
      <c r="A31" s="4">
        <v>21</v>
      </c>
      <c r="B31" s="105" t="s">
        <v>69</v>
      </c>
      <c r="C31" s="10">
        <v>42</v>
      </c>
      <c r="D31" s="10"/>
      <c r="E31" s="10">
        <v>29</v>
      </c>
      <c r="F31" s="84"/>
      <c r="G31" s="52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18"/>
    </row>
    <row r="32" spans="1:23" ht="15">
      <c r="A32" s="4">
        <v>22</v>
      </c>
      <c r="B32" s="105" t="s">
        <v>70</v>
      </c>
      <c r="C32" s="10">
        <v>44</v>
      </c>
      <c r="D32" s="10"/>
      <c r="E32" s="10">
        <v>38</v>
      </c>
      <c r="F32" s="84"/>
      <c r="G32" s="52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18"/>
    </row>
    <row r="33" spans="1:23" ht="15">
      <c r="A33" s="4">
        <v>23</v>
      </c>
      <c r="B33" s="105" t="s">
        <v>71</v>
      </c>
      <c r="C33" s="10">
        <v>40</v>
      </c>
      <c r="D33" s="10"/>
      <c r="E33" s="10">
        <v>30</v>
      </c>
      <c r="F33" s="84"/>
      <c r="G33" s="52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18"/>
    </row>
    <row r="34" spans="1:23" ht="15">
      <c r="A34" s="4">
        <v>24</v>
      </c>
      <c r="B34" s="105" t="s">
        <v>72</v>
      </c>
      <c r="C34" s="10">
        <v>44</v>
      </c>
      <c r="D34" s="10"/>
      <c r="E34" s="10">
        <v>37</v>
      </c>
      <c r="F34" s="84"/>
      <c r="G34" s="52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</row>
    <row r="35" spans="1:23" ht="14.25">
      <c r="A35" s="4">
        <v>25</v>
      </c>
      <c r="B35" s="105" t="s">
        <v>73</v>
      </c>
      <c r="C35" s="10">
        <v>37</v>
      </c>
      <c r="D35" s="10"/>
      <c r="E35" s="10">
        <v>30</v>
      </c>
      <c r="F35" s="84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18"/>
    </row>
    <row r="36" spans="1:23" ht="14.25">
      <c r="A36" s="4">
        <v>26</v>
      </c>
      <c r="B36" s="105" t="s">
        <v>74</v>
      </c>
      <c r="C36" s="10">
        <v>41</v>
      </c>
      <c r="D36" s="10"/>
      <c r="E36" s="10">
        <v>28</v>
      </c>
      <c r="F36" s="84"/>
      <c r="G36" s="50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</row>
    <row r="37" spans="1:23" ht="14.25">
      <c r="A37" s="4">
        <v>27</v>
      </c>
      <c r="B37" s="105" t="s">
        <v>75</v>
      </c>
      <c r="C37" s="10">
        <v>41</v>
      </c>
      <c r="D37" s="10"/>
      <c r="E37" s="10">
        <v>32</v>
      </c>
      <c r="F37" s="84"/>
      <c r="G37" s="50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1:23" ht="15">
      <c r="A38" s="4">
        <v>28</v>
      </c>
      <c r="B38" s="105" t="s">
        <v>76</v>
      </c>
      <c r="C38" s="10">
        <v>37</v>
      </c>
      <c r="D38" s="10"/>
      <c r="E38" s="10">
        <v>26</v>
      </c>
      <c r="F38" s="84"/>
      <c r="G38" s="52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18"/>
    </row>
    <row r="39" spans="1:23" ht="15">
      <c r="A39" s="4">
        <v>29</v>
      </c>
      <c r="B39" s="105" t="s">
        <v>77</v>
      </c>
      <c r="C39" s="10">
        <v>39</v>
      </c>
      <c r="D39" s="10"/>
      <c r="E39" s="10">
        <v>31</v>
      </c>
      <c r="F39" s="84"/>
      <c r="G39" s="52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18"/>
    </row>
    <row r="40" spans="1:23" ht="15">
      <c r="A40" s="4">
        <v>30</v>
      </c>
      <c r="B40" s="105" t="s">
        <v>78</v>
      </c>
      <c r="C40" s="10">
        <v>40</v>
      </c>
      <c r="D40" s="10"/>
      <c r="E40" s="10">
        <v>32</v>
      </c>
      <c r="F40" s="84"/>
      <c r="G40" s="52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18"/>
    </row>
    <row r="41" spans="1:23" ht="15">
      <c r="A41" s="4">
        <v>31</v>
      </c>
      <c r="B41" s="105" t="s">
        <v>79</v>
      </c>
      <c r="C41" s="10">
        <v>42</v>
      </c>
      <c r="D41" s="10"/>
      <c r="E41" s="10">
        <v>33</v>
      </c>
      <c r="F41" s="84"/>
      <c r="G41" s="52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18"/>
    </row>
    <row r="42" spans="1:23" ht="15">
      <c r="A42" s="4">
        <v>32</v>
      </c>
      <c r="B42" s="105" t="s">
        <v>80</v>
      </c>
      <c r="C42" s="10">
        <v>42</v>
      </c>
      <c r="D42" s="10"/>
      <c r="E42" s="10">
        <v>27</v>
      </c>
      <c r="F42" s="84"/>
      <c r="G42" s="52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18"/>
    </row>
    <row r="43" spans="1:23" ht="15">
      <c r="A43" s="4">
        <v>33</v>
      </c>
      <c r="B43" s="105" t="s">
        <v>81</v>
      </c>
      <c r="C43" s="10">
        <v>38</v>
      </c>
      <c r="D43" s="10"/>
      <c r="E43" s="10">
        <v>35</v>
      </c>
      <c r="F43" s="84"/>
      <c r="G43" s="52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18"/>
    </row>
    <row r="44" spans="1:23" ht="15">
      <c r="A44" s="4">
        <v>34</v>
      </c>
      <c r="B44" s="105" t="s">
        <v>82</v>
      </c>
      <c r="C44" s="10">
        <v>42</v>
      </c>
      <c r="D44" s="10"/>
      <c r="E44" s="10">
        <v>34</v>
      </c>
      <c r="F44" s="84"/>
      <c r="G44" s="52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18"/>
    </row>
    <row r="45" spans="1:23" ht="15">
      <c r="A45" s="4">
        <v>35</v>
      </c>
      <c r="B45" s="105" t="s">
        <v>83</v>
      </c>
      <c r="C45" s="10">
        <v>39</v>
      </c>
      <c r="D45" s="10"/>
      <c r="E45" s="10">
        <v>35</v>
      </c>
      <c r="F45" s="84"/>
      <c r="G45" s="52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18"/>
    </row>
    <row r="46" spans="1:23" ht="15">
      <c r="A46" s="4">
        <v>36</v>
      </c>
      <c r="B46" s="105" t="s">
        <v>84</v>
      </c>
      <c r="C46" s="10">
        <v>36</v>
      </c>
      <c r="D46" s="10"/>
      <c r="E46" s="10">
        <v>30</v>
      </c>
      <c r="F46" s="84"/>
      <c r="G46" s="52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18"/>
    </row>
    <row r="47" spans="1:23" ht="15">
      <c r="A47" s="4">
        <v>37</v>
      </c>
      <c r="B47" s="105" t="s">
        <v>85</v>
      </c>
      <c r="C47" s="10">
        <v>47</v>
      </c>
      <c r="D47" s="10"/>
      <c r="E47" s="10">
        <v>45</v>
      </c>
      <c r="F47" s="84"/>
      <c r="G47" s="52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18"/>
    </row>
    <row r="48" spans="1:23" ht="15">
      <c r="A48" s="4">
        <v>38</v>
      </c>
      <c r="B48" s="105" t="s">
        <v>86</v>
      </c>
      <c r="C48" s="10">
        <v>37</v>
      </c>
      <c r="D48" s="10"/>
      <c r="E48" s="10">
        <v>35</v>
      </c>
      <c r="F48" s="84"/>
      <c r="G48" s="52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18"/>
    </row>
    <row r="49" spans="1:23" ht="14.25">
      <c r="A49" s="4">
        <v>39</v>
      </c>
      <c r="B49" s="105" t="s">
        <v>87</v>
      </c>
      <c r="C49" s="10">
        <v>37</v>
      </c>
      <c r="D49" s="10"/>
      <c r="E49" s="10">
        <v>29</v>
      </c>
      <c r="F49" s="84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18"/>
    </row>
    <row r="50" spans="1:23" ht="14.25">
      <c r="A50" s="4">
        <v>40</v>
      </c>
      <c r="B50" s="105" t="s">
        <v>88</v>
      </c>
      <c r="C50" s="10">
        <v>40</v>
      </c>
      <c r="D50" s="10"/>
      <c r="E50" s="10">
        <v>35</v>
      </c>
      <c r="F50" s="84"/>
      <c r="G50" s="50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3" ht="14.25">
      <c r="A51" s="4">
        <v>41</v>
      </c>
      <c r="B51" s="105" t="s">
        <v>89</v>
      </c>
      <c r="C51" s="10">
        <v>38</v>
      </c>
      <c r="D51" s="10"/>
      <c r="E51" s="10">
        <v>36</v>
      </c>
      <c r="F51" s="84"/>
      <c r="G51" s="50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1:23" ht="15">
      <c r="A52" s="4">
        <v>42</v>
      </c>
      <c r="B52" s="105" t="s">
        <v>90</v>
      </c>
      <c r="C52" s="10">
        <v>45</v>
      </c>
      <c r="D52" s="14"/>
      <c r="E52" s="10">
        <v>38</v>
      </c>
      <c r="F52" s="86"/>
      <c r="G52" s="52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18"/>
    </row>
    <row r="53" spans="1:23" ht="15">
      <c r="A53" s="4">
        <v>43</v>
      </c>
      <c r="B53" s="105" t="s">
        <v>91</v>
      </c>
      <c r="C53" s="10">
        <v>33</v>
      </c>
      <c r="D53" s="14"/>
      <c r="E53" s="10">
        <v>26</v>
      </c>
      <c r="F53" s="86"/>
      <c r="G53" s="52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18"/>
    </row>
    <row r="54" spans="1:23" ht="15">
      <c r="A54" s="4">
        <v>44</v>
      </c>
      <c r="B54" s="105" t="s">
        <v>101</v>
      </c>
      <c r="C54" s="10">
        <v>24</v>
      </c>
      <c r="D54" s="10"/>
      <c r="E54" s="10">
        <v>25</v>
      </c>
      <c r="F54" s="84"/>
      <c r="G54" s="52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18"/>
    </row>
    <row r="55" spans="1:23" ht="15">
      <c r="A55" s="4">
        <v>45</v>
      </c>
      <c r="B55" s="105" t="s">
        <v>92</v>
      </c>
      <c r="C55" s="10">
        <v>39</v>
      </c>
      <c r="D55" s="10"/>
      <c r="E55" s="10">
        <v>30</v>
      </c>
      <c r="F55" s="84"/>
      <c r="G55" s="52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18"/>
    </row>
    <row r="56" spans="1:23" ht="15">
      <c r="A56" s="4">
        <v>46</v>
      </c>
      <c r="B56" s="105" t="s">
        <v>93</v>
      </c>
      <c r="C56" s="10">
        <v>37</v>
      </c>
      <c r="D56" s="10"/>
      <c r="E56" s="10">
        <v>33</v>
      </c>
      <c r="F56" s="84"/>
      <c r="G56" s="52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18"/>
    </row>
    <row r="57" spans="1:23" ht="15">
      <c r="A57" s="4">
        <v>47</v>
      </c>
      <c r="B57" s="105" t="s">
        <v>94</v>
      </c>
      <c r="C57" s="10">
        <v>34</v>
      </c>
      <c r="D57" s="10"/>
      <c r="E57" s="10">
        <v>30</v>
      </c>
      <c r="F57" s="84"/>
      <c r="G57" s="52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18"/>
    </row>
    <row r="58" spans="1:23" ht="15">
      <c r="A58" s="4">
        <v>48</v>
      </c>
      <c r="B58" s="105" t="s">
        <v>95</v>
      </c>
      <c r="C58" s="10">
        <v>33</v>
      </c>
      <c r="D58" s="10"/>
      <c r="E58" s="10">
        <v>29</v>
      </c>
      <c r="F58" s="84"/>
      <c r="G58" s="52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18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58"/>
  <sheetViews>
    <sheetView zoomScalePageLayoutView="0" workbookViewId="0" topLeftCell="A10">
      <selection activeCell="O3" sqref="O3:W7"/>
    </sheetView>
  </sheetViews>
  <sheetFormatPr defaultColWidth="9.140625" defaultRowHeight="15"/>
  <sheetData>
    <row r="1" spans="1:23" ht="14.25">
      <c r="A1" s="168" t="s">
        <v>27</v>
      </c>
      <c r="B1" s="169"/>
      <c r="C1" s="169"/>
      <c r="D1" s="169"/>
      <c r="E1" s="170"/>
      <c r="F1" s="25"/>
      <c r="G1" s="164"/>
      <c r="H1" s="164"/>
      <c r="I1" s="164"/>
      <c r="J1" s="164"/>
      <c r="K1" s="164"/>
      <c r="L1" s="164"/>
      <c r="M1" s="164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67" t="s">
        <v>0</v>
      </c>
      <c r="B2" s="167"/>
      <c r="C2" s="167"/>
      <c r="D2" s="167"/>
      <c r="E2" s="167"/>
      <c r="F2" s="74"/>
      <c r="G2" s="38" t="s">
        <v>35</v>
      </c>
      <c r="H2" s="39"/>
      <c r="I2" s="3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67" t="s">
        <v>48</v>
      </c>
      <c r="B3" s="167"/>
      <c r="C3" s="167"/>
      <c r="D3" s="167"/>
      <c r="E3" s="167"/>
      <c r="F3" s="74"/>
      <c r="G3" s="38" t="s">
        <v>37</v>
      </c>
      <c r="H3" s="39"/>
      <c r="I3" s="49" t="s">
        <v>45</v>
      </c>
      <c r="J3" s="1"/>
      <c r="K3" s="42" t="s">
        <v>40</v>
      </c>
      <c r="L3" s="42" t="s">
        <v>46</v>
      </c>
      <c r="M3" s="1"/>
      <c r="N3" s="42" t="s">
        <v>41</v>
      </c>
      <c r="O3" s="163" t="s">
        <v>108</v>
      </c>
      <c r="P3" s="163"/>
      <c r="Q3" s="163"/>
      <c r="R3" s="163"/>
      <c r="S3" s="163"/>
      <c r="T3" s="163"/>
      <c r="U3" s="163"/>
      <c r="V3" s="163"/>
      <c r="W3" s="163"/>
    </row>
    <row r="4" spans="1:23" ht="21">
      <c r="A4" s="167" t="s">
        <v>264</v>
      </c>
      <c r="B4" s="167"/>
      <c r="C4" s="167"/>
      <c r="D4" s="167"/>
      <c r="E4" s="167"/>
      <c r="F4" s="74"/>
      <c r="G4" s="38" t="s">
        <v>36</v>
      </c>
      <c r="H4" s="39"/>
      <c r="I4" s="35"/>
      <c r="J4" s="1"/>
      <c r="K4" s="43" t="s">
        <v>31</v>
      </c>
      <c r="L4" s="43">
        <v>3</v>
      </c>
      <c r="M4" s="1"/>
      <c r="N4" s="59">
        <v>3</v>
      </c>
      <c r="O4" s="163"/>
      <c r="P4" s="163"/>
      <c r="Q4" s="163"/>
      <c r="R4" s="163"/>
      <c r="S4" s="163"/>
      <c r="T4" s="163"/>
      <c r="U4" s="163"/>
      <c r="V4" s="163"/>
      <c r="W4" s="163"/>
    </row>
    <row r="5" spans="1:23" ht="21">
      <c r="A5" s="71" t="s">
        <v>28</v>
      </c>
      <c r="B5" s="71"/>
      <c r="C5" s="71"/>
      <c r="D5" s="71"/>
      <c r="E5" s="71"/>
      <c r="F5" s="74"/>
      <c r="G5" s="38" t="s">
        <v>29</v>
      </c>
      <c r="H5" s="32">
        <f>48/48*100</f>
        <v>100</v>
      </c>
      <c r="I5" s="35"/>
      <c r="J5" s="1"/>
      <c r="K5" s="44" t="s">
        <v>32</v>
      </c>
      <c r="L5" s="44">
        <v>2</v>
      </c>
      <c r="M5" s="1"/>
      <c r="N5" s="60">
        <v>2</v>
      </c>
      <c r="O5" s="163"/>
      <c r="P5" s="163"/>
      <c r="Q5" s="163"/>
      <c r="R5" s="163"/>
      <c r="S5" s="163"/>
      <c r="T5" s="163"/>
      <c r="U5" s="163"/>
      <c r="V5" s="163"/>
      <c r="W5" s="163"/>
    </row>
    <row r="6" spans="1:23" ht="21">
      <c r="A6" s="4"/>
      <c r="B6" s="76" t="s">
        <v>1</v>
      </c>
      <c r="C6" s="6" t="s">
        <v>47</v>
      </c>
      <c r="D6" s="6" t="s">
        <v>39</v>
      </c>
      <c r="E6" s="6" t="s">
        <v>30</v>
      </c>
      <c r="F6" s="6" t="s">
        <v>39</v>
      </c>
      <c r="G6" s="38" t="s">
        <v>30</v>
      </c>
      <c r="H6" s="31">
        <f>45/48*100</f>
        <v>93.75</v>
      </c>
      <c r="I6" s="35"/>
      <c r="J6" s="1"/>
      <c r="K6" s="45" t="s">
        <v>33</v>
      </c>
      <c r="L6" s="45">
        <v>1</v>
      </c>
      <c r="M6" s="1"/>
      <c r="N6" s="61">
        <v>1</v>
      </c>
      <c r="O6" s="163"/>
      <c r="P6" s="163"/>
      <c r="Q6" s="163"/>
      <c r="R6" s="163"/>
      <c r="S6" s="163"/>
      <c r="T6" s="163"/>
      <c r="U6" s="163"/>
      <c r="V6" s="163"/>
      <c r="W6" s="163"/>
    </row>
    <row r="7" spans="1:23" ht="57.75">
      <c r="A7" s="4"/>
      <c r="B7" s="77" t="s">
        <v>2</v>
      </c>
      <c r="C7" s="79" t="s">
        <v>9</v>
      </c>
      <c r="D7" s="79"/>
      <c r="E7" s="16" t="s">
        <v>9</v>
      </c>
      <c r="F7" s="16"/>
      <c r="G7" s="37" t="s">
        <v>43</v>
      </c>
      <c r="H7" s="48">
        <f>AVERAGE(H5:H6)</f>
        <v>96.875</v>
      </c>
      <c r="I7" s="41">
        <v>0.6</v>
      </c>
      <c r="J7" s="1"/>
      <c r="K7" s="46" t="s">
        <v>34</v>
      </c>
      <c r="L7" s="46">
        <v>0</v>
      </c>
      <c r="M7" s="1"/>
      <c r="N7" s="62"/>
      <c r="O7" s="163"/>
      <c r="P7" s="163"/>
      <c r="Q7" s="163"/>
      <c r="R7" s="163"/>
      <c r="S7" s="163"/>
      <c r="T7" s="163"/>
      <c r="U7" s="163"/>
      <c r="V7" s="163"/>
      <c r="W7" s="163"/>
    </row>
    <row r="8" spans="1:23" ht="14.25">
      <c r="A8" s="4"/>
      <c r="B8" s="77" t="s">
        <v>3</v>
      </c>
      <c r="C8" s="16" t="s">
        <v>4</v>
      </c>
      <c r="D8" s="16"/>
      <c r="E8" s="16" t="s">
        <v>11</v>
      </c>
      <c r="F8" s="16"/>
      <c r="G8" s="37" t="s">
        <v>38</v>
      </c>
      <c r="H8" s="38" t="s">
        <v>96</v>
      </c>
      <c r="I8" s="3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77" t="s">
        <v>5</v>
      </c>
      <c r="C9" s="16" t="s">
        <v>110</v>
      </c>
      <c r="D9" s="16"/>
      <c r="E9" s="16" t="s">
        <v>110</v>
      </c>
      <c r="F9" s="27"/>
      <c r="G9" s="4"/>
      <c r="H9" s="33"/>
      <c r="I9" s="3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8"/>
    </row>
    <row r="10" spans="1:23" ht="15">
      <c r="A10" s="8"/>
      <c r="B10" s="77" t="s">
        <v>8</v>
      </c>
      <c r="C10" s="16">
        <v>50</v>
      </c>
      <c r="D10" s="81">
        <f>(0.55*50)</f>
        <v>27.500000000000004</v>
      </c>
      <c r="E10" s="9">
        <v>50</v>
      </c>
      <c r="F10" s="30">
        <f>0.55*50</f>
        <v>27.500000000000004</v>
      </c>
      <c r="G10" s="19"/>
      <c r="H10" s="12" t="s">
        <v>10</v>
      </c>
      <c r="I10" s="12" t="s">
        <v>12</v>
      </c>
      <c r="J10" s="13" t="s">
        <v>13</v>
      </c>
      <c r="K10" s="13" t="s">
        <v>14</v>
      </c>
      <c r="L10" s="13" t="s">
        <v>15</v>
      </c>
      <c r="M10" s="13" t="s">
        <v>16</v>
      </c>
      <c r="N10" s="13" t="s">
        <v>17</v>
      </c>
      <c r="O10" s="13" t="s">
        <v>18</v>
      </c>
      <c r="P10" s="13" t="s">
        <v>19</v>
      </c>
      <c r="Q10" s="13" t="s">
        <v>20</v>
      </c>
      <c r="R10" s="13" t="s">
        <v>25</v>
      </c>
      <c r="S10" s="13" t="s">
        <v>21</v>
      </c>
      <c r="T10" s="13" t="s">
        <v>98</v>
      </c>
      <c r="U10" s="13" t="s">
        <v>22</v>
      </c>
      <c r="V10" s="13" t="s">
        <v>23</v>
      </c>
      <c r="W10" s="13" t="s">
        <v>24</v>
      </c>
    </row>
    <row r="11" spans="1:23" ht="15.75" thickBot="1">
      <c r="A11" s="4">
        <v>1</v>
      </c>
      <c r="B11" s="66" t="s">
        <v>49</v>
      </c>
      <c r="C11" s="10">
        <v>46.666666666666664</v>
      </c>
      <c r="D11" s="10">
        <f>COUNTIF(C11:C58,"&gt;="&amp;D10)</f>
        <v>48</v>
      </c>
      <c r="E11" s="10">
        <v>44.09090909090909</v>
      </c>
      <c r="F11" s="28">
        <f>COUNTIF(E11:E58,"&gt;="&amp;F10)</f>
        <v>45</v>
      </c>
      <c r="G11" s="22" t="s">
        <v>6</v>
      </c>
      <c r="H11" s="65">
        <v>3</v>
      </c>
      <c r="I11" s="65">
        <v>3</v>
      </c>
      <c r="J11" s="65">
        <v>3</v>
      </c>
      <c r="K11" s="65">
        <v>3</v>
      </c>
      <c r="L11" s="65">
        <v>3</v>
      </c>
      <c r="M11" s="65">
        <v>3</v>
      </c>
      <c r="N11" s="65">
        <v>3</v>
      </c>
      <c r="O11" s="65">
        <v>3</v>
      </c>
      <c r="P11" s="65">
        <v>3</v>
      </c>
      <c r="Q11" s="65">
        <v>3</v>
      </c>
      <c r="R11" s="65">
        <v>3</v>
      </c>
      <c r="S11" s="65">
        <v>3</v>
      </c>
      <c r="T11" s="65">
        <v>3</v>
      </c>
      <c r="U11" s="65">
        <v>3</v>
      </c>
      <c r="V11" s="65">
        <v>3</v>
      </c>
      <c r="W11" s="65">
        <v>3</v>
      </c>
    </row>
    <row r="12" spans="1:23" ht="15.75" thickBot="1">
      <c r="A12" s="4">
        <v>2</v>
      </c>
      <c r="B12" s="66" t="s">
        <v>50</v>
      </c>
      <c r="C12" s="10">
        <v>39.44444444444444</v>
      </c>
      <c r="D12" s="57">
        <f>(48/48)*100</f>
        <v>100</v>
      </c>
      <c r="E12" s="10">
        <v>37.27272727272727</v>
      </c>
      <c r="F12" s="58">
        <f>(45/48)*100</f>
        <v>93.75</v>
      </c>
      <c r="G12" s="22" t="s">
        <v>7</v>
      </c>
      <c r="H12" s="65">
        <v>3</v>
      </c>
      <c r="I12" s="65">
        <v>3</v>
      </c>
      <c r="J12" s="65">
        <v>3</v>
      </c>
      <c r="K12" s="65">
        <v>3</v>
      </c>
      <c r="L12" s="65">
        <v>3</v>
      </c>
      <c r="M12" s="65">
        <v>3</v>
      </c>
      <c r="N12" s="65">
        <v>3</v>
      </c>
      <c r="O12" s="65">
        <v>3</v>
      </c>
      <c r="P12" s="65">
        <v>2</v>
      </c>
      <c r="Q12" s="65">
        <v>3</v>
      </c>
      <c r="R12" s="65">
        <v>3</v>
      </c>
      <c r="S12" s="65">
        <v>3</v>
      </c>
      <c r="T12" s="65">
        <v>3</v>
      </c>
      <c r="U12" s="65">
        <v>3</v>
      </c>
      <c r="V12" s="65">
        <v>3</v>
      </c>
      <c r="W12" s="65">
        <v>3</v>
      </c>
    </row>
    <row r="13" spans="1:23" ht="15.75" thickBot="1">
      <c r="A13" s="4">
        <v>3</v>
      </c>
      <c r="B13" s="66" t="s">
        <v>51</v>
      </c>
      <c r="C13" s="10">
        <v>39.44444444444444</v>
      </c>
      <c r="D13" s="10"/>
      <c r="E13" s="10">
        <v>31.363636363636363</v>
      </c>
      <c r="F13" s="29"/>
      <c r="G13" s="22" t="s">
        <v>111</v>
      </c>
      <c r="H13" s="65">
        <v>2</v>
      </c>
      <c r="I13" s="65">
        <v>3</v>
      </c>
      <c r="J13" s="65">
        <v>3</v>
      </c>
      <c r="K13" s="65">
        <v>2</v>
      </c>
      <c r="L13" s="65">
        <v>3</v>
      </c>
      <c r="M13" s="65">
        <v>3</v>
      </c>
      <c r="N13" s="65">
        <v>3</v>
      </c>
      <c r="O13" s="65">
        <v>2</v>
      </c>
      <c r="P13" s="65">
        <v>2</v>
      </c>
      <c r="Q13" s="65">
        <v>3</v>
      </c>
      <c r="R13" s="65">
        <v>3</v>
      </c>
      <c r="S13" s="65">
        <v>3</v>
      </c>
      <c r="T13" s="65">
        <v>3</v>
      </c>
      <c r="U13" s="65">
        <v>3</v>
      </c>
      <c r="V13" s="65">
        <v>3</v>
      </c>
      <c r="W13" s="65">
        <v>3</v>
      </c>
    </row>
    <row r="14" spans="1:23" ht="15.75" thickBot="1">
      <c r="A14" s="4">
        <v>4</v>
      </c>
      <c r="B14" s="66" t="s">
        <v>52</v>
      </c>
      <c r="C14" s="10">
        <v>37.22222222222222</v>
      </c>
      <c r="D14" s="10"/>
      <c r="E14" s="10">
        <v>37.27272727272727</v>
      </c>
      <c r="F14" s="29"/>
      <c r="G14" s="22" t="s">
        <v>97</v>
      </c>
      <c r="H14" s="65">
        <v>3</v>
      </c>
      <c r="I14" s="65">
        <v>3</v>
      </c>
      <c r="J14" s="65">
        <v>3</v>
      </c>
      <c r="K14" s="65">
        <v>3</v>
      </c>
      <c r="L14" s="65">
        <v>3</v>
      </c>
      <c r="M14" s="65">
        <v>3</v>
      </c>
      <c r="N14" s="65">
        <v>3</v>
      </c>
      <c r="O14" s="65">
        <v>3</v>
      </c>
      <c r="P14" s="65">
        <v>2</v>
      </c>
      <c r="Q14" s="65">
        <v>3</v>
      </c>
      <c r="R14" s="65">
        <v>3</v>
      </c>
      <c r="S14" s="65">
        <v>3</v>
      </c>
      <c r="T14" s="65">
        <v>3</v>
      </c>
      <c r="U14" s="65">
        <v>3</v>
      </c>
      <c r="V14" s="65">
        <v>3</v>
      </c>
      <c r="W14" s="65">
        <v>3</v>
      </c>
    </row>
    <row r="15" spans="1:23" ht="15">
      <c r="A15" s="4">
        <v>5</v>
      </c>
      <c r="B15" s="66" t="s">
        <v>53</v>
      </c>
      <c r="C15" s="10">
        <v>33.888888888888886</v>
      </c>
      <c r="D15" s="10"/>
      <c r="E15" s="10">
        <v>33.18181818181818</v>
      </c>
      <c r="F15" s="29"/>
      <c r="G15" s="23" t="s">
        <v>42</v>
      </c>
      <c r="H15" s="17">
        <f>AVERAGE(H11:H14)</f>
        <v>2.75</v>
      </c>
      <c r="I15" s="17">
        <f aca="true" t="shared" si="0" ref="I15:W15">AVERAGE(I11:I14)</f>
        <v>3</v>
      </c>
      <c r="J15" s="17">
        <f t="shared" si="0"/>
        <v>3</v>
      </c>
      <c r="K15" s="17">
        <f t="shared" si="0"/>
        <v>2.75</v>
      </c>
      <c r="L15" s="17">
        <f t="shared" si="0"/>
        <v>3</v>
      </c>
      <c r="M15" s="17">
        <f t="shared" si="0"/>
        <v>3</v>
      </c>
      <c r="N15" s="17">
        <f t="shared" si="0"/>
        <v>3</v>
      </c>
      <c r="O15" s="17">
        <f t="shared" si="0"/>
        <v>2.75</v>
      </c>
      <c r="P15" s="17">
        <f t="shared" si="0"/>
        <v>2.25</v>
      </c>
      <c r="Q15" s="17">
        <f t="shared" si="0"/>
        <v>3</v>
      </c>
      <c r="R15" s="17">
        <f t="shared" si="0"/>
        <v>3</v>
      </c>
      <c r="S15" s="17">
        <f t="shared" si="0"/>
        <v>3</v>
      </c>
      <c r="T15" s="17">
        <f t="shared" si="0"/>
        <v>3</v>
      </c>
      <c r="U15" s="17">
        <f t="shared" si="0"/>
        <v>3</v>
      </c>
      <c r="V15" s="17">
        <f t="shared" si="0"/>
        <v>3</v>
      </c>
      <c r="W15" s="17">
        <f t="shared" si="0"/>
        <v>3</v>
      </c>
    </row>
    <row r="16" spans="1:23" ht="15">
      <c r="A16" s="4">
        <v>6</v>
      </c>
      <c r="B16" s="66" t="s">
        <v>54</v>
      </c>
      <c r="C16" s="10">
        <v>40.55555555555556</v>
      </c>
      <c r="D16" s="10"/>
      <c r="E16" s="10">
        <v>37.72727272727273</v>
      </c>
      <c r="F16" s="29"/>
      <c r="G16" s="47" t="s">
        <v>44</v>
      </c>
      <c r="H16" s="63">
        <f>(96.88*H15)/100</f>
        <v>2.6641999999999997</v>
      </c>
      <c r="I16" s="63">
        <f aca="true" t="shared" si="1" ref="I16:W16">(96.88*I15)/100</f>
        <v>2.9063999999999997</v>
      </c>
      <c r="J16" s="63">
        <f t="shared" si="1"/>
        <v>2.9063999999999997</v>
      </c>
      <c r="K16" s="63">
        <f t="shared" si="1"/>
        <v>2.6641999999999997</v>
      </c>
      <c r="L16" s="63">
        <f t="shared" si="1"/>
        <v>2.9063999999999997</v>
      </c>
      <c r="M16" s="63">
        <f t="shared" si="1"/>
        <v>2.9063999999999997</v>
      </c>
      <c r="N16" s="63">
        <f t="shared" si="1"/>
        <v>2.9063999999999997</v>
      </c>
      <c r="O16" s="63">
        <f t="shared" si="1"/>
        <v>2.6641999999999997</v>
      </c>
      <c r="P16" s="63">
        <f t="shared" si="1"/>
        <v>2.1797999999999997</v>
      </c>
      <c r="Q16" s="63">
        <f t="shared" si="1"/>
        <v>2.9063999999999997</v>
      </c>
      <c r="R16" s="63">
        <f t="shared" si="1"/>
        <v>2.9063999999999997</v>
      </c>
      <c r="S16" s="63">
        <f t="shared" si="1"/>
        <v>2.9063999999999997</v>
      </c>
      <c r="T16" s="63">
        <f t="shared" si="1"/>
        <v>2.9063999999999997</v>
      </c>
      <c r="U16" s="63">
        <f t="shared" si="1"/>
        <v>2.9063999999999997</v>
      </c>
      <c r="V16" s="63">
        <f t="shared" si="1"/>
        <v>2.9063999999999997</v>
      </c>
      <c r="W16" s="63">
        <f t="shared" si="1"/>
        <v>2.9063999999999997</v>
      </c>
    </row>
    <row r="17" spans="1:23" ht="14.25">
      <c r="A17" s="4">
        <v>7</v>
      </c>
      <c r="B17" s="66" t="s">
        <v>55</v>
      </c>
      <c r="C17" s="10">
        <v>38.333333333333336</v>
      </c>
      <c r="D17" s="10"/>
      <c r="E17" s="10">
        <v>33.63636363636363</v>
      </c>
      <c r="F17" s="10"/>
      <c r="G17" s="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"/>
    </row>
    <row r="18" spans="1:23" ht="14.25">
      <c r="A18" s="4">
        <v>8</v>
      </c>
      <c r="B18" s="66" t="s">
        <v>56</v>
      </c>
      <c r="C18" s="10">
        <v>40.55555555555556</v>
      </c>
      <c r="D18" s="10"/>
      <c r="E18" s="10">
        <v>34.54545454545455</v>
      </c>
      <c r="F18" s="84"/>
      <c r="G18" s="8"/>
      <c r="H18" s="18"/>
      <c r="I18" s="18"/>
      <c r="J18" s="18"/>
      <c r="K18" s="18"/>
      <c r="L18" s="18"/>
      <c r="M18" s="18"/>
      <c r="N18" s="18"/>
      <c r="O18" s="18"/>
      <c r="P18" s="18"/>
      <c r="Q18" s="15"/>
      <c r="R18" s="15"/>
      <c r="S18" s="15"/>
      <c r="T18" s="15"/>
      <c r="U18" s="15"/>
      <c r="V18" s="15"/>
      <c r="W18" s="15"/>
    </row>
    <row r="19" spans="1:23" ht="14.25">
      <c r="A19" s="4">
        <v>9</v>
      </c>
      <c r="B19" s="66" t="s">
        <v>57</v>
      </c>
      <c r="C19" s="10">
        <v>43.888888888888886</v>
      </c>
      <c r="D19" s="10"/>
      <c r="E19" s="10">
        <v>34.09090909090909</v>
      </c>
      <c r="F19" s="84"/>
      <c r="G19" s="8"/>
      <c r="H19" s="18"/>
      <c r="I19" s="18"/>
      <c r="J19" s="18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5"/>
    </row>
    <row r="20" spans="1:23" ht="14.25">
      <c r="A20" s="4">
        <v>10</v>
      </c>
      <c r="B20" s="66" t="s">
        <v>58</v>
      </c>
      <c r="C20" s="10">
        <v>40</v>
      </c>
      <c r="D20" s="10"/>
      <c r="E20" s="10">
        <v>36.81818181818182</v>
      </c>
      <c r="F20" s="84"/>
      <c r="G20" s="8"/>
      <c r="H20" s="2"/>
      <c r="I20" s="56"/>
      <c r="J20" s="51"/>
      <c r="K20" s="51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66" t="s">
        <v>59</v>
      </c>
      <c r="C21" s="10">
        <v>35.55555555555556</v>
      </c>
      <c r="D21" s="10"/>
      <c r="E21" s="10">
        <v>34.54545454545455</v>
      </c>
      <c r="F21" s="84"/>
      <c r="G21" s="4"/>
      <c r="H21" s="70"/>
      <c r="I21" s="165"/>
      <c r="J21" s="165"/>
      <c r="K21" s="1"/>
      <c r="L21" s="1"/>
      <c r="M21" s="33"/>
      <c r="N21" s="33"/>
      <c r="O21" s="33"/>
      <c r="P21" s="33"/>
      <c r="Q21" s="33"/>
      <c r="R21" s="1"/>
      <c r="S21" s="1"/>
      <c r="T21" s="1"/>
      <c r="U21" s="1"/>
      <c r="V21" s="1"/>
      <c r="W21" s="1"/>
    </row>
    <row r="22" spans="1:23" ht="14.25">
      <c r="A22" s="4">
        <v>12</v>
      </c>
      <c r="B22" s="66" t="s">
        <v>60</v>
      </c>
      <c r="C22" s="10">
        <v>33.888888888888886</v>
      </c>
      <c r="D22" s="10"/>
      <c r="E22" s="10">
        <v>29.09090909090909</v>
      </c>
      <c r="F22" s="84"/>
      <c r="G22" s="4"/>
      <c r="H22" s="53"/>
      <c r="I22" s="64"/>
      <c r="J22" s="64"/>
      <c r="K22" s="1"/>
      <c r="L22" s="1"/>
      <c r="M22" s="33"/>
      <c r="N22" s="33"/>
      <c r="O22" s="33"/>
      <c r="P22" s="33"/>
      <c r="Q22" s="33"/>
      <c r="R22" s="1"/>
      <c r="S22" s="1"/>
      <c r="T22" s="1"/>
      <c r="U22" s="1"/>
      <c r="V22" s="1"/>
      <c r="W22" s="1"/>
    </row>
    <row r="23" spans="1:23" ht="14.25">
      <c r="A23" s="4">
        <v>13</v>
      </c>
      <c r="B23" s="66" t="s">
        <v>61</v>
      </c>
      <c r="C23" s="10">
        <v>33.888888888888886</v>
      </c>
      <c r="D23" s="10"/>
      <c r="E23" s="10">
        <v>29.09090909090909</v>
      </c>
      <c r="F23" s="84"/>
      <c r="G23" s="4"/>
      <c r="H23" s="50"/>
      <c r="I23" s="18"/>
      <c r="J23" s="18"/>
      <c r="K23" s="18"/>
      <c r="L23" s="18"/>
      <c r="M23" s="18"/>
      <c r="N23" s="51"/>
      <c r="O23" s="51"/>
      <c r="P23" s="51"/>
      <c r="Q23" s="51"/>
      <c r="R23" s="51"/>
      <c r="S23" s="18"/>
      <c r="T23" s="18"/>
      <c r="U23" s="18"/>
      <c r="V23" s="18"/>
      <c r="W23" s="18"/>
    </row>
    <row r="24" spans="1:23" ht="14.25">
      <c r="A24" s="4">
        <v>14</v>
      </c>
      <c r="B24" s="66" t="s">
        <v>62</v>
      </c>
      <c r="C24" s="10">
        <v>40</v>
      </c>
      <c r="D24" s="10"/>
      <c r="E24" s="10">
        <v>31.363636363636363</v>
      </c>
      <c r="F24" s="84"/>
      <c r="G24" s="4"/>
      <c r="H24" s="1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18"/>
    </row>
    <row r="25" spans="1:23" ht="15">
      <c r="A25" s="4">
        <v>15</v>
      </c>
      <c r="B25" s="66" t="s">
        <v>63</v>
      </c>
      <c r="C25" s="10">
        <v>40.55555555555556</v>
      </c>
      <c r="D25" s="14"/>
      <c r="E25" s="10">
        <v>35</v>
      </c>
      <c r="F25" s="86"/>
      <c r="G25" s="52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18"/>
    </row>
    <row r="26" spans="1:23" ht="15">
      <c r="A26" s="4">
        <v>16</v>
      </c>
      <c r="B26" s="66" t="s">
        <v>64</v>
      </c>
      <c r="C26" s="10">
        <v>37.22222222222222</v>
      </c>
      <c r="D26" s="10"/>
      <c r="E26" s="10">
        <v>31.818181818181817</v>
      </c>
      <c r="F26" s="84"/>
      <c r="G26" s="52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18"/>
    </row>
    <row r="27" spans="1:23" ht="15">
      <c r="A27" s="4">
        <v>17</v>
      </c>
      <c r="B27" s="66" t="s">
        <v>65</v>
      </c>
      <c r="C27" s="10">
        <v>38.333333333333336</v>
      </c>
      <c r="D27" s="10"/>
      <c r="E27" s="10">
        <v>30.90909090909091</v>
      </c>
      <c r="F27" s="84"/>
      <c r="G27" s="52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18"/>
    </row>
    <row r="28" spans="1:23" ht="15">
      <c r="A28" s="4">
        <v>18</v>
      </c>
      <c r="B28" s="66" t="s">
        <v>66</v>
      </c>
      <c r="C28" s="10">
        <v>37.22222222222222</v>
      </c>
      <c r="D28" s="10"/>
      <c r="E28" s="10">
        <v>25.454545454545453</v>
      </c>
      <c r="F28" s="84"/>
      <c r="G28" s="52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18"/>
    </row>
    <row r="29" spans="1:23" ht="15">
      <c r="A29" s="4">
        <v>19</v>
      </c>
      <c r="B29" s="66" t="s">
        <v>67</v>
      </c>
      <c r="C29" s="10">
        <v>41.666666666666664</v>
      </c>
      <c r="D29" s="10"/>
      <c r="E29" s="10">
        <v>33.18181818181818</v>
      </c>
      <c r="F29" s="84"/>
      <c r="G29" s="52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18"/>
    </row>
    <row r="30" spans="1:23" ht="15">
      <c r="A30" s="4">
        <v>20</v>
      </c>
      <c r="B30" s="66" t="s">
        <v>68</v>
      </c>
      <c r="C30" s="10">
        <v>40.55555555555556</v>
      </c>
      <c r="D30" s="10"/>
      <c r="E30" s="10">
        <v>32.27272727272727</v>
      </c>
      <c r="F30" s="84"/>
      <c r="G30" s="52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18"/>
    </row>
    <row r="31" spans="1:23" ht="15">
      <c r="A31" s="4">
        <v>21</v>
      </c>
      <c r="B31" s="66" t="s">
        <v>69</v>
      </c>
      <c r="C31" s="10">
        <v>39.44444444444444</v>
      </c>
      <c r="D31" s="10"/>
      <c r="E31" s="10">
        <v>32.27272727272727</v>
      </c>
      <c r="F31" s="84"/>
      <c r="G31" s="52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18"/>
    </row>
    <row r="32" spans="1:23" ht="15">
      <c r="A32" s="4">
        <v>22</v>
      </c>
      <c r="B32" s="66" t="s">
        <v>70</v>
      </c>
      <c r="C32" s="10">
        <v>43.333333333333336</v>
      </c>
      <c r="D32" s="10"/>
      <c r="E32" s="10">
        <v>39.09090909090909</v>
      </c>
      <c r="F32" s="84"/>
      <c r="G32" s="52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18"/>
    </row>
    <row r="33" spans="1:23" ht="15">
      <c r="A33" s="4">
        <v>23</v>
      </c>
      <c r="B33" s="66" t="s">
        <v>71</v>
      </c>
      <c r="C33" s="10">
        <v>40.55555555555556</v>
      </c>
      <c r="D33" s="10"/>
      <c r="E33" s="10">
        <v>33.18181818181818</v>
      </c>
      <c r="F33" s="84"/>
      <c r="G33" s="52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18"/>
    </row>
    <row r="34" spans="1:23" ht="15">
      <c r="A34" s="4">
        <v>24</v>
      </c>
      <c r="B34" s="66" t="s">
        <v>72</v>
      </c>
      <c r="C34" s="10">
        <v>42.22222222222222</v>
      </c>
      <c r="D34" s="10"/>
      <c r="E34" s="10">
        <v>40</v>
      </c>
      <c r="F34" s="84"/>
      <c r="G34" s="52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</row>
    <row r="35" spans="1:23" ht="14.25">
      <c r="A35" s="4">
        <v>25</v>
      </c>
      <c r="B35" s="66" t="s">
        <v>73</v>
      </c>
      <c r="C35" s="10">
        <v>34.44444444444444</v>
      </c>
      <c r="D35" s="10"/>
      <c r="E35" s="10">
        <v>31.363636363636363</v>
      </c>
      <c r="F35" s="84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18"/>
    </row>
    <row r="36" spans="1:23" ht="14.25">
      <c r="A36" s="4">
        <v>26</v>
      </c>
      <c r="B36" s="66" t="s">
        <v>74</v>
      </c>
      <c r="C36" s="10">
        <v>37.77777777777778</v>
      </c>
      <c r="D36" s="10"/>
      <c r="E36" s="10">
        <v>33.63636363636363</v>
      </c>
      <c r="F36" s="84"/>
      <c r="G36" s="50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</row>
    <row r="37" spans="1:23" ht="14.25">
      <c r="A37" s="4">
        <v>27</v>
      </c>
      <c r="B37" s="66" t="s">
        <v>75</v>
      </c>
      <c r="C37" s="10">
        <v>38.333333333333336</v>
      </c>
      <c r="D37" s="10"/>
      <c r="E37" s="10">
        <v>28.636363636363637</v>
      </c>
      <c r="F37" s="84"/>
      <c r="G37" s="50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1:23" ht="15">
      <c r="A38" s="4">
        <v>28</v>
      </c>
      <c r="B38" s="66" t="s">
        <v>76</v>
      </c>
      <c r="C38" s="10">
        <v>33.888888888888886</v>
      </c>
      <c r="D38" s="10"/>
      <c r="E38" s="10">
        <v>22.727272727272727</v>
      </c>
      <c r="F38" s="84"/>
      <c r="G38" s="52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18"/>
    </row>
    <row r="39" spans="1:23" ht="15">
      <c r="A39" s="4">
        <v>29</v>
      </c>
      <c r="B39" s="66" t="s">
        <v>77</v>
      </c>
      <c r="C39" s="10">
        <v>37.77777777777778</v>
      </c>
      <c r="D39" s="10"/>
      <c r="E39" s="10">
        <v>32.72727272727273</v>
      </c>
      <c r="F39" s="84"/>
      <c r="G39" s="52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18"/>
    </row>
    <row r="40" spans="1:23" ht="15">
      <c r="A40" s="4">
        <v>30</v>
      </c>
      <c r="B40" s="66" t="s">
        <v>78</v>
      </c>
      <c r="C40" s="10">
        <v>38.333333333333336</v>
      </c>
      <c r="D40" s="10"/>
      <c r="E40" s="10">
        <v>34.54545454545455</v>
      </c>
      <c r="F40" s="84"/>
      <c r="G40" s="52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18"/>
    </row>
    <row r="41" spans="1:23" ht="15">
      <c r="A41" s="4">
        <v>31</v>
      </c>
      <c r="B41" s="66" t="s">
        <v>79</v>
      </c>
      <c r="C41" s="10">
        <v>31.666666666666668</v>
      </c>
      <c r="D41" s="10"/>
      <c r="E41" s="10">
        <v>30.90909090909091</v>
      </c>
      <c r="F41" s="84"/>
      <c r="G41" s="52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18"/>
    </row>
    <row r="42" spans="1:23" ht="15">
      <c r="A42" s="4">
        <v>32</v>
      </c>
      <c r="B42" s="66" t="s">
        <v>80</v>
      </c>
      <c r="C42" s="10">
        <v>40</v>
      </c>
      <c r="D42" s="10"/>
      <c r="E42" s="10">
        <v>32.72727272727273</v>
      </c>
      <c r="F42" s="84"/>
      <c r="G42" s="52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18"/>
    </row>
    <row r="43" spans="1:23" ht="15">
      <c r="A43" s="4">
        <v>33</v>
      </c>
      <c r="B43" s="66" t="s">
        <v>81</v>
      </c>
      <c r="C43" s="10">
        <v>38.333333333333336</v>
      </c>
      <c r="D43" s="10"/>
      <c r="E43" s="10">
        <v>32.72727272727273</v>
      </c>
      <c r="F43" s="84"/>
      <c r="G43" s="52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18"/>
    </row>
    <row r="44" spans="1:23" ht="15">
      <c r="A44" s="4">
        <v>34</v>
      </c>
      <c r="B44" s="66" t="s">
        <v>82</v>
      </c>
      <c r="C44" s="10">
        <v>39.44444444444444</v>
      </c>
      <c r="D44" s="10"/>
      <c r="E44" s="10">
        <v>31.818181818181817</v>
      </c>
      <c r="F44" s="84"/>
      <c r="G44" s="52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18"/>
    </row>
    <row r="45" spans="1:23" ht="15">
      <c r="A45" s="4">
        <v>35</v>
      </c>
      <c r="B45" s="66" t="s">
        <v>83</v>
      </c>
      <c r="C45" s="10">
        <v>35.55555555555556</v>
      </c>
      <c r="D45" s="10"/>
      <c r="E45" s="10">
        <v>31.818181818181817</v>
      </c>
      <c r="F45" s="84"/>
      <c r="G45" s="52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18"/>
    </row>
    <row r="46" spans="1:23" ht="15">
      <c r="A46" s="4">
        <v>36</v>
      </c>
      <c r="B46" s="66" t="s">
        <v>84</v>
      </c>
      <c r="C46" s="10">
        <v>40</v>
      </c>
      <c r="D46" s="10"/>
      <c r="E46" s="10">
        <v>34.09090909090909</v>
      </c>
      <c r="F46" s="84"/>
      <c r="G46" s="52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18"/>
    </row>
    <row r="47" spans="1:23" ht="15">
      <c r="A47" s="4">
        <v>37</v>
      </c>
      <c r="B47" s="66" t="s">
        <v>85</v>
      </c>
      <c r="C47" s="10">
        <v>46.111111111111114</v>
      </c>
      <c r="D47" s="10"/>
      <c r="E47" s="10">
        <v>40</v>
      </c>
      <c r="F47" s="84"/>
      <c r="G47" s="52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18"/>
    </row>
    <row r="48" spans="1:23" ht="15">
      <c r="A48" s="4">
        <v>38</v>
      </c>
      <c r="B48" s="66" t="s">
        <v>86</v>
      </c>
      <c r="C48" s="10">
        <v>39.44444444444444</v>
      </c>
      <c r="D48" s="10"/>
      <c r="E48" s="10">
        <v>33.63636363636363</v>
      </c>
      <c r="F48" s="84"/>
      <c r="G48" s="52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18"/>
    </row>
    <row r="49" spans="1:23" ht="14.25">
      <c r="A49" s="4">
        <v>39</v>
      </c>
      <c r="B49" s="66" t="s">
        <v>87</v>
      </c>
      <c r="C49" s="10">
        <v>38.888888888888886</v>
      </c>
      <c r="D49" s="10"/>
      <c r="E49" s="10">
        <v>35.90909090909091</v>
      </c>
      <c r="F49" s="84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18"/>
    </row>
    <row r="50" spans="1:23" ht="14.25">
      <c r="A50" s="4">
        <v>40</v>
      </c>
      <c r="B50" s="66" t="s">
        <v>88</v>
      </c>
      <c r="C50" s="10">
        <v>43.888888888888886</v>
      </c>
      <c r="D50" s="10"/>
      <c r="E50" s="10">
        <v>43.18181818181818</v>
      </c>
      <c r="F50" s="84"/>
      <c r="G50" s="50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3" ht="14.25">
      <c r="A51" s="4">
        <v>41</v>
      </c>
      <c r="B51" s="66" t="s">
        <v>89</v>
      </c>
      <c r="C51" s="10">
        <v>40</v>
      </c>
      <c r="D51" s="10"/>
      <c r="E51" s="10">
        <v>27.727272727272727</v>
      </c>
      <c r="F51" s="84"/>
      <c r="G51" s="50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1:23" ht="15">
      <c r="A52" s="4">
        <v>42</v>
      </c>
      <c r="B52" s="66" t="s">
        <v>90</v>
      </c>
      <c r="C52" s="10">
        <v>44.44444444444444</v>
      </c>
      <c r="D52" s="14"/>
      <c r="E52" s="10">
        <v>41.81818181818182</v>
      </c>
      <c r="F52" s="86"/>
      <c r="G52" s="52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18"/>
    </row>
    <row r="53" spans="1:23" ht="15">
      <c r="A53" s="4">
        <v>43</v>
      </c>
      <c r="B53" s="66" t="s">
        <v>91</v>
      </c>
      <c r="C53" s="10">
        <v>32.77777777777778</v>
      </c>
      <c r="D53" s="14"/>
      <c r="E53" s="10">
        <v>28.181818181818183</v>
      </c>
      <c r="F53" s="86"/>
      <c r="G53" s="52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18"/>
    </row>
    <row r="54" spans="1:23" ht="15">
      <c r="A54" s="4">
        <v>44</v>
      </c>
      <c r="B54" s="66" t="s">
        <v>101</v>
      </c>
      <c r="C54" s="10">
        <v>29.444444444444443</v>
      </c>
      <c r="D54" s="10"/>
      <c r="E54" s="10">
        <v>33.63636363636363</v>
      </c>
      <c r="F54" s="84"/>
      <c r="G54" s="52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18"/>
    </row>
    <row r="55" spans="1:23" ht="15">
      <c r="A55" s="4">
        <v>45</v>
      </c>
      <c r="B55" s="66" t="s">
        <v>92</v>
      </c>
      <c r="C55" s="10">
        <v>40</v>
      </c>
      <c r="D55" s="10"/>
      <c r="E55" s="10">
        <v>29.545454545454547</v>
      </c>
      <c r="F55" s="84"/>
      <c r="G55" s="52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18"/>
    </row>
    <row r="56" spans="1:23" ht="15">
      <c r="A56" s="4">
        <v>46</v>
      </c>
      <c r="B56" s="66" t="s">
        <v>93</v>
      </c>
      <c r="C56" s="10">
        <v>39.44444444444444</v>
      </c>
      <c r="D56" s="10"/>
      <c r="E56" s="10">
        <v>30.90909090909091</v>
      </c>
      <c r="F56" s="84"/>
      <c r="G56" s="52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18"/>
    </row>
    <row r="57" spans="1:23" ht="15">
      <c r="A57" s="4">
        <v>47</v>
      </c>
      <c r="B57" s="66" t="s">
        <v>94</v>
      </c>
      <c r="C57" s="10">
        <v>37.22222222222222</v>
      </c>
      <c r="D57" s="10"/>
      <c r="E57" s="10">
        <v>26.818181818181817</v>
      </c>
      <c r="F57" s="84"/>
      <c r="G57" s="52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18"/>
    </row>
    <row r="58" spans="1:23" ht="15">
      <c r="A58" s="4">
        <v>48</v>
      </c>
      <c r="B58" s="66" t="s">
        <v>95</v>
      </c>
      <c r="C58" s="10">
        <v>33.333333333333336</v>
      </c>
      <c r="D58" s="10"/>
      <c r="E58" s="10">
        <v>30.90909090909091</v>
      </c>
      <c r="F58" s="84"/>
      <c r="G58" s="52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18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58"/>
  <sheetViews>
    <sheetView zoomScalePageLayoutView="0" workbookViewId="0" topLeftCell="A1">
      <selection activeCell="A4" sqref="A4:E4"/>
    </sheetView>
  </sheetViews>
  <sheetFormatPr defaultColWidth="9.140625" defaultRowHeight="15"/>
  <sheetData>
    <row r="1" spans="1:23" ht="14.25">
      <c r="A1" s="168" t="s">
        <v>27</v>
      </c>
      <c r="B1" s="169"/>
      <c r="C1" s="169"/>
      <c r="D1" s="169"/>
      <c r="E1" s="170"/>
      <c r="F1" s="25"/>
      <c r="G1" s="164"/>
      <c r="H1" s="164"/>
      <c r="I1" s="164"/>
      <c r="J1" s="164"/>
      <c r="K1" s="164"/>
      <c r="L1" s="164"/>
      <c r="M1" s="164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67" t="s">
        <v>0</v>
      </c>
      <c r="B2" s="167"/>
      <c r="C2" s="167"/>
      <c r="D2" s="167"/>
      <c r="E2" s="167"/>
      <c r="F2" s="74"/>
      <c r="G2" s="38" t="s">
        <v>35</v>
      </c>
      <c r="H2" s="39"/>
      <c r="I2" s="3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67" t="s">
        <v>48</v>
      </c>
      <c r="B3" s="167"/>
      <c r="C3" s="167"/>
      <c r="D3" s="167"/>
      <c r="E3" s="167"/>
      <c r="F3" s="74"/>
      <c r="G3" s="38" t="s">
        <v>37</v>
      </c>
      <c r="H3" s="39"/>
      <c r="I3" s="49" t="s">
        <v>45</v>
      </c>
      <c r="J3" s="1"/>
      <c r="K3" s="42" t="s">
        <v>40</v>
      </c>
      <c r="L3" s="42" t="s">
        <v>46</v>
      </c>
      <c r="M3" s="1"/>
      <c r="N3" s="42" t="s">
        <v>41</v>
      </c>
      <c r="O3" s="163" t="s">
        <v>108</v>
      </c>
      <c r="P3" s="163"/>
      <c r="Q3" s="163"/>
      <c r="R3" s="163"/>
      <c r="S3" s="163"/>
      <c r="T3" s="163"/>
      <c r="U3" s="163"/>
      <c r="V3" s="163"/>
      <c r="W3" s="163"/>
    </row>
    <row r="4" spans="1:23" ht="21">
      <c r="A4" s="167" t="s">
        <v>265</v>
      </c>
      <c r="B4" s="167"/>
      <c r="C4" s="167"/>
      <c r="D4" s="167"/>
      <c r="E4" s="167"/>
      <c r="F4" s="74"/>
      <c r="G4" s="38" t="s">
        <v>36</v>
      </c>
      <c r="H4" s="39"/>
      <c r="I4" s="35"/>
      <c r="J4" s="1"/>
      <c r="K4" s="43" t="s">
        <v>31</v>
      </c>
      <c r="L4" s="43">
        <v>3</v>
      </c>
      <c r="M4" s="1"/>
      <c r="N4" s="59">
        <v>3</v>
      </c>
      <c r="O4" s="163"/>
      <c r="P4" s="163"/>
      <c r="Q4" s="163"/>
      <c r="R4" s="163"/>
      <c r="S4" s="163"/>
      <c r="T4" s="163"/>
      <c r="U4" s="163"/>
      <c r="V4" s="163"/>
      <c r="W4" s="163"/>
    </row>
    <row r="5" spans="1:23" ht="21">
      <c r="A5" s="71" t="s">
        <v>28</v>
      </c>
      <c r="B5" s="71"/>
      <c r="C5" s="71"/>
      <c r="D5" s="71"/>
      <c r="E5" s="71"/>
      <c r="F5" s="74"/>
      <c r="G5" s="38" t="s">
        <v>29</v>
      </c>
      <c r="H5" s="32">
        <f>43/48*100</f>
        <v>89.58333333333334</v>
      </c>
      <c r="I5" s="35"/>
      <c r="J5" s="1"/>
      <c r="K5" s="44" t="s">
        <v>32</v>
      </c>
      <c r="L5" s="44">
        <v>2</v>
      </c>
      <c r="M5" s="1"/>
      <c r="N5" s="60">
        <v>2</v>
      </c>
      <c r="O5" s="163"/>
      <c r="P5" s="163"/>
      <c r="Q5" s="163"/>
      <c r="R5" s="163"/>
      <c r="S5" s="163"/>
      <c r="T5" s="163"/>
      <c r="U5" s="163"/>
      <c r="V5" s="163"/>
      <c r="W5" s="163"/>
    </row>
    <row r="6" spans="1:23" ht="21">
      <c r="A6" s="4"/>
      <c r="B6" s="76" t="s">
        <v>1</v>
      </c>
      <c r="C6" s="6" t="s">
        <v>47</v>
      </c>
      <c r="D6" s="6" t="s">
        <v>39</v>
      </c>
      <c r="E6" s="6" t="s">
        <v>30</v>
      </c>
      <c r="F6" s="6" t="s">
        <v>39</v>
      </c>
      <c r="G6" s="38" t="s">
        <v>30</v>
      </c>
      <c r="H6" s="31">
        <f>37/48*100</f>
        <v>77.08333333333334</v>
      </c>
      <c r="I6" s="35"/>
      <c r="J6" s="1"/>
      <c r="K6" s="45" t="s">
        <v>33</v>
      </c>
      <c r="L6" s="45">
        <v>1</v>
      </c>
      <c r="M6" s="1"/>
      <c r="N6" s="61">
        <v>1</v>
      </c>
      <c r="O6" s="163"/>
      <c r="P6" s="163"/>
      <c r="Q6" s="163"/>
      <c r="R6" s="163"/>
      <c r="S6" s="163"/>
      <c r="T6" s="163"/>
      <c r="U6" s="163"/>
      <c r="V6" s="163"/>
      <c r="W6" s="163"/>
    </row>
    <row r="7" spans="1:23" ht="57.75">
      <c r="A7" s="4"/>
      <c r="B7" s="77" t="s">
        <v>2</v>
      </c>
      <c r="C7" s="79" t="s">
        <v>9</v>
      </c>
      <c r="D7" s="79"/>
      <c r="E7" s="16" t="s">
        <v>9</v>
      </c>
      <c r="F7" s="16"/>
      <c r="G7" s="37" t="s">
        <v>43</v>
      </c>
      <c r="H7" s="48">
        <f>AVERAGE(H5:H6)</f>
        <v>83.33333333333334</v>
      </c>
      <c r="I7" s="41">
        <v>0.6</v>
      </c>
      <c r="J7" s="1"/>
      <c r="K7" s="46" t="s">
        <v>34</v>
      </c>
      <c r="L7" s="46">
        <v>0</v>
      </c>
      <c r="M7" s="1"/>
      <c r="N7" s="62"/>
      <c r="O7" s="163"/>
      <c r="P7" s="163"/>
      <c r="Q7" s="163"/>
      <c r="R7" s="163"/>
      <c r="S7" s="163"/>
      <c r="T7" s="163"/>
      <c r="U7" s="163"/>
      <c r="V7" s="163"/>
      <c r="W7" s="163"/>
    </row>
    <row r="8" spans="1:23" ht="14.25">
      <c r="A8" s="4"/>
      <c r="B8" s="77" t="s">
        <v>3</v>
      </c>
      <c r="C8" s="16" t="s">
        <v>4</v>
      </c>
      <c r="D8" s="16"/>
      <c r="E8" s="16" t="s">
        <v>11</v>
      </c>
      <c r="F8" s="16"/>
      <c r="G8" s="37" t="s">
        <v>38</v>
      </c>
      <c r="H8" s="38" t="s">
        <v>96</v>
      </c>
      <c r="I8" s="3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77" t="s">
        <v>5</v>
      </c>
      <c r="C9" s="16" t="s">
        <v>110</v>
      </c>
      <c r="D9" s="16"/>
      <c r="E9" s="16" t="s">
        <v>110</v>
      </c>
      <c r="F9" s="27"/>
      <c r="G9" s="4"/>
      <c r="H9" s="33"/>
      <c r="I9" s="3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8"/>
    </row>
    <row r="10" spans="1:23" ht="15">
      <c r="A10" s="8"/>
      <c r="B10" s="77" t="s">
        <v>8</v>
      </c>
      <c r="C10" s="16">
        <v>50</v>
      </c>
      <c r="D10" s="81">
        <f>(0.55*50)</f>
        <v>27.500000000000004</v>
      </c>
      <c r="E10" s="9">
        <v>50</v>
      </c>
      <c r="F10" s="30">
        <f>0.55*50</f>
        <v>27.500000000000004</v>
      </c>
      <c r="G10" s="19"/>
      <c r="H10" s="12" t="s">
        <v>10</v>
      </c>
      <c r="I10" s="12" t="s">
        <v>12</v>
      </c>
      <c r="J10" s="13" t="s">
        <v>13</v>
      </c>
      <c r="K10" s="13" t="s">
        <v>14</v>
      </c>
      <c r="L10" s="13" t="s">
        <v>15</v>
      </c>
      <c r="M10" s="13" t="s">
        <v>16</v>
      </c>
      <c r="N10" s="13" t="s">
        <v>17</v>
      </c>
      <c r="O10" s="13" t="s">
        <v>18</v>
      </c>
      <c r="P10" s="13" t="s">
        <v>19</v>
      </c>
      <c r="Q10" s="13" t="s">
        <v>20</v>
      </c>
      <c r="R10" s="13" t="s">
        <v>25</v>
      </c>
      <c r="S10" s="13" t="s">
        <v>21</v>
      </c>
      <c r="T10" s="13" t="s">
        <v>98</v>
      </c>
      <c r="U10" s="13" t="s">
        <v>22</v>
      </c>
      <c r="V10" s="13" t="s">
        <v>23</v>
      </c>
      <c r="W10" s="13" t="s">
        <v>24</v>
      </c>
    </row>
    <row r="11" spans="1:23" ht="15.75" thickBot="1">
      <c r="A11" s="4">
        <v>1</v>
      </c>
      <c r="B11" s="66" t="s">
        <v>49</v>
      </c>
      <c r="C11" s="83">
        <v>40</v>
      </c>
      <c r="D11" s="10">
        <f>COUNTIF(C11:C58,"&gt;="&amp;D10)</f>
        <v>43</v>
      </c>
      <c r="E11" s="83">
        <v>49</v>
      </c>
      <c r="F11" s="28">
        <f>COUNTIF(E11:E58,"&gt;="&amp;F10)</f>
        <v>37</v>
      </c>
      <c r="G11" s="22" t="s">
        <v>6</v>
      </c>
      <c r="H11" s="65">
        <v>3</v>
      </c>
      <c r="I11" s="65">
        <v>3</v>
      </c>
      <c r="J11" s="65">
        <v>3</v>
      </c>
      <c r="K11" s="65">
        <v>3</v>
      </c>
      <c r="L11" s="65">
        <v>3</v>
      </c>
      <c r="M11" s="65">
        <v>3</v>
      </c>
      <c r="N11" s="65">
        <v>3</v>
      </c>
      <c r="O11" s="65">
        <v>3</v>
      </c>
      <c r="P11" s="65">
        <v>3</v>
      </c>
      <c r="Q11" s="65">
        <v>3</v>
      </c>
      <c r="R11" s="65">
        <v>3</v>
      </c>
      <c r="S11" s="65">
        <v>3</v>
      </c>
      <c r="T11" s="65">
        <v>3</v>
      </c>
      <c r="U11" s="65">
        <v>3</v>
      </c>
      <c r="V11" s="65">
        <v>2</v>
      </c>
      <c r="W11" s="65">
        <v>2</v>
      </c>
    </row>
    <row r="12" spans="1:23" ht="15.75" thickBot="1">
      <c r="A12" s="4">
        <v>2</v>
      </c>
      <c r="B12" s="66" t="s">
        <v>50</v>
      </c>
      <c r="C12" s="83">
        <v>33</v>
      </c>
      <c r="D12" s="57">
        <f>(43/48)*100</f>
        <v>89.58333333333334</v>
      </c>
      <c r="E12" s="83">
        <v>44</v>
      </c>
      <c r="F12" s="58">
        <f>(37/48)*100</f>
        <v>77.08333333333334</v>
      </c>
      <c r="G12" s="22" t="s">
        <v>7</v>
      </c>
      <c r="H12" s="65">
        <v>3</v>
      </c>
      <c r="I12" s="65">
        <v>3</v>
      </c>
      <c r="J12" s="65">
        <v>3</v>
      </c>
      <c r="K12" s="65">
        <v>3</v>
      </c>
      <c r="L12" s="65">
        <v>3</v>
      </c>
      <c r="M12" s="65">
        <v>3</v>
      </c>
      <c r="N12" s="65">
        <v>3</v>
      </c>
      <c r="O12" s="65">
        <v>3</v>
      </c>
      <c r="P12" s="65">
        <v>2</v>
      </c>
      <c r="Q12" s="65">
        <v>3</v>
      </c>
      <c r="R12" s="65">
        <v>3</v>
      </c>
      <c r="S12" s="65">
        <v>3</v>
      </c>
      <c r="T12" s="65">
        <v>3</v>
      </c>
      <c r="U12" s="65">
        <v>3</v>
      </c>
      <c r="V12" s="65">
        <v>2</v>
      </c>
      <c r="W12" s="65">
        <v>2</v>
      </c>
    </row>
    <row r="13" spans="1:23" ht="15.75" thickBot="1">
      <c r="A13" s="4">
        <v>3</v>
      </c>
      <c r="B13" s="66" t="s">
        <v>51</v>
      </c>
      <c r="C13" s="83">
        <v>29</v>
      </c>
      <c r="D13" s="10"/>
      <c r="E13" s="83">
        <v>38</v>
      </c>
      <c r="F13" s="29"/>
      <c r="G13" s="22" t="s">
        <v>111</v>
      </c>
      <c r="H13" s="65">
        <v>2</v>
      </c>
      <c r="I13" s="65">
        <v>3</v>
      </c>
      <c r="J13" s="65">
        <v>3</v>
      </c>
      <c r="K13" s="65">
        <v>2</v>
      </c>
      <c r="L13" s="65">
        <v>3</v>
      </c>
      <c r="M13" s="65">
        <v>3</v>
      </c>
      <c r="N13" s="65">
        <v>3</v>
      </c>
      <c r="O13" s="65">
        <v>2</v>
      </c>
      <c r="P13" s="65">
        <v>2</v>
      </c>
      <c r="Q13" s="65">
        <v>3</v>
      </c>
      <c r="R13" s="65">
        <v>3</v>
      </c>
      <c r="S13" s="65">
        <v>3</v>
      </c>
      <c r="T13" s="65">
        <v>3</v>
      </c>
      <c r="U13" s="65">
        <v>3</v>
      </c>
      <c r="V13" s="65">
        <v>2</v>
      </c>
      <c r="W13" s="65">
        <v>2</v>
      </c>
    </row>
    <row r="14" spans="1:23" ht="15.75" thickBot="1">
      <c r="A14" s="4">
        <v>4</v>
      </c>
      <c r="B14" s="66" t="s">
        <v>52</v>
      </c>
      <c r="C14" s="83">
        <v>26</v>
      </c>
      <c r="D14" s="10"/>
      <c r="E14" s="83">
        <v>41</v>
      </c>
      <c r="F14" s="29"/>
      <c r="G14" s="22" t="s">
        <v>97</v>
      </c>
      <c r="H14" s="65">
        <v>3</v>
      </c>
      <c r="I14" s="65">
        <v>3</v>
      </c>
      <c r="J14" s="65">
        <v>3</v>
      </c>
      <c r="K14" s="65">
        <v>3</v>
      </c>
      <c r="L14" s="65">
        <v>3</v>
      </c>
      <c r="M14" s="65">
        <v>3</v>
      </c>
      <c r="N14" s="65">
        <v>3</v>
      </c>
      <c r="O14" s="65">
        <v>3</v>
      </c>
      <c r="P14" s="65">
        <v>2</v>
      </c>
      <c r="Q14" s="65">
        <v>3</v>
      </c>
      <c r="R14" s="65">
        <v>3</v>
      </c>
      <c r="S14" s="65">
        <v>3</v>
      </c>
      <c r="T14" s="65">
        <v>3</v>
      </c>
      <c r="U14" s="65">
        <v>3</v>
      </c>
      <c r="V14" s="65">
        <v>2</v>
      </c>
      <c r="W14" s="65">
        <v>2</v>
      </c>
    </row>
    <row r="15" spans="1:23" ht="15">
      <c r="A15" s="4">
        <v>5</v>
      </c>
      <c r="B15" s="66" t="s">
        <v>53</v>
      </c>
      <c r="C15" s="83">
        <v>30</v>
      </c>
      <c r="D15" s="10"/>
      <c r="E15" s="83">
        <v>35</v>
      </c>
      <c r="F15" s="29"/>
      <c r="G15" s="23" t="s">
        <v>42</v>
      </c>
      <c r="H15" s="17">
        <f>AVERAGE(H11:H14)</f>
        <v>2.75</v>
      </c>
      <c r="I15" s="17">
        <f aca="true" t="shared" si="0" ref="I15:W15">AVERAGE(I11:I14)</f>
        <v>3</v>
      </c>
      <c r="J15" s="17">
        <f t="shared" si="0"/>
        <v>3</v>
      </c>
      <c r="K15" s="17">
        <f t="shared" si="0"/>
        <v>2.75</v>
      </c>
      <c r="L15" s="17">
        <f t="shared" si="0"/>
        <v>3</v>
      </c>
      <c r="M15" s="17">
        <f t="shared" si="0"/>
        <v>3</v>
      </c>
      <c r="N15" s="17">
        <f t="shared" si="0"/>
        <v>3</v>
      </c>
      <c r="O15" s="17">
        <f t="shared" si="0"/>
        <v>2.75</v>
      </c>
      <c r="P15" s="17">
        <f t="shared" si="0"/>
        <v>2.25</v>
      </c>
      <c r="Q15" s="17">
        <f t="shared" si="0"/>
        <v>3</v>
      </c>
      <c r="R15" s="17">
        <f t="shared" si="0"/>
        <v>3</v>
      </c>
      <c r="S15" s="17">
        <f t="shared" si="0"/>
        <v>3</v>
      </c>
      <c r="T15" s="17">
        <f t="shared" si="0"/>
        <v>3</v>
      </c>
      <c r="U15" s="17">
        <f t="shared" si="0"/>
        <v>3</v>
      </c>
      <c r="V15" s="17">
        <f t="shared" si="0"/>
        <v>2</v>
      </c>
      <c r="W15" s="17">
        <f t="shared" si="0"/>
        <v>2</v>
      </c>
    </row>
    <row r="16" spans="1:23" ht="15">
      <c r="A16" s="4">
        <v>6</v>
      </c>
      <c r="B16" s="66" t="s">
        <v>54</v>
      </c>
      <c r="C16" s="83">
        <v>29</v>
      </c>
      <c r="D16" s="10"/>
      <c r="E16" s="83">
        <v>53</v>
      </c>
      <c r="F16" s="29"/>
      <c r="G16" s="47" t="s">
        <v>44</v>
      </c>
      <c r="H16" s="63">
        <f aca="true" t="shared" si="1" ref="H16:W16">(83.833*H15)/100</f>
        <v>2.3054075</v>
      </c>
      <c r="I16" s="63">
        <f t="shared" si="1"/>
        <v>2.51499</v>
      </c>
      <c r="J16" s="63">
        <f t="shared" si="1"/>
        <v>2.51499</v>
      </c>
      <c r="K16" s="63">
        <f t="shared" si="1"/>
        <v>2.3054075</v>
      </c>
      <c r="L16" s="63">
        <f t="shared" si="1"/>
        <v>2.51499</v>
      </c>
      <c r="M16" s="63">
        <f t="shared" si="1"/>
        <v>2.51499</v>
      </c>
      <c r="N16" s="63">
        <f t="shared" si="1"/>
        <v>2.51499</v>
      </c>
      <c r="O16" s="63">
        <f t="shared" si="1"/>
        <v>2.3054075</v>
      </c>
      <c r="P16" s="63">
        <f t="shared" si="1"/>
        <v>1.8862424999999998</v>
      </c>
      <c r="Q16" s="63">
        <f t="shared" si="1"/>
        <v>2.51499</v>
      </c>
      <c r="R16" s="63">
        <f t="shared" si="1"/>
        <v>2.51499</v>
      </c>
      <c r="S16" s="63">
        <f t="shared" si="1"/>
        <v>2.51499</v>
      </c>
      <c r="T16" s="63">
        <f t="shared" si="1"/>
        <v>2.51499</v>
      </c>
      <c r="U16" s="63">
        <f t="shared" si="1"/>
        <v>2.51499</v>
      </c>
      <c r="V16" s="63">
        <f t="shared" si="1"/>
        <v>1.67666</v>
      </c>
      <c r="W16" s="63">
        <f t="shared" si="1"/>
        <v>1.67666</v>
      </c>
    </row>
    <row r="17" spans="1:23" ht="14.25">
      <c r="A17" s="4">
        <v>7</v>
      </c>
      <c r="B17" s="66" t="s">
        <v>55</v>
      </c>
      <c r="C17" s="83">
        <v>37</v>
      </c>
      <c r="D17" s="10"/>
      <c r="E17" s="83">
        <v>33</v>
      </c>
      <c r="F17" s="10"/>
      <c r="G17" s="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"/>
    </row>
    <row r="18" spans="1:23" ht="14.25">
      <c r="A18" s="4">
        <v>8</v>
      </c>
      <c r="B18" s="66" t="s">
        <v>56</v>
      </c>
      <c r="C18" s="83">
        <v>29</v>
      </c>
      <c r="D18" s="10"/>
      <c r="E18" s="83">
        <v>44</v>
      </c>
      <c r="F18" s="84"/>
      <c r="G18" s="8"/>
      <c r="H18" s="18"/>
      <c r="I18" s="18"/>
      <c r="J18" s="18"/>
      <c r="K18" s="18"/>
      <c r="L18" s="18"/>
      <c r="M18" s="18"/>
      <c r="N18" s="18"/>
      <c r="O18" s="18"/>
      <c r="P18" s="18"/>
      <c r="Q18" s="15"/>
      <c r="R18" s="15"/>
      <c r="S18" s="15"/>
      <c r="T18" s="15"/>
      <c r="U18" s="15"/>
      <c r="V18" s="15"/>
      <c r="W18" s="15"/>
    </row>
    <row r="19" spans="1:23" ht="14.25">
      <c r="A19" s="4">
        <v>9</v>
      </c>
      <c r="B19" s="66" t="s">
        <v>57</v>
      </c>
      <c r="C19" s="83">
        <v>34</v>
      </c>
      <c r="D19" s="10"/>
      <c r="E19" s="83">
        <v>43</v>
      </c>
      <c r="F19" s="84"/>
      <c r="G19" s="8"/>
      <c r="H19" s="18"/>
      <c r="I19" s="18"/>
      <c r="J19" s="18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5"/>
    </row>
    <row r="20" spans="1:23" ht="14.25">
      <c r="A20" s="4">
        <v>10</v>
      </c>
      <c r="B20" s="66" t="s">
        <v>58</v>
      </c>
      <c r="C20" s="83">
        <v>31</v>
      </c>
      <c r="D20" s="10"/>
      <c r="E20" s="83">
        <v>45</v>
      </c>
      <c r="F20" s="84"/>
      <c r="G20" s="8"/>
      <c r="H20" s="2"/>
      <c r="I20" s="56"/>
      <c r="J20" s="51"/>
      <c r="K20" s="51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66" t="s">
        <v>59</v>
      </c>
      <c r="C21" s="83">
        <v>39</v>
      </c>
      <c r="D21" s="10"/>
      <c r="E21" s="83">
        <v>33</v>
      </c>
      <c r="F21" s="84"/>
      <c r="G21" s="4"/>
      <c r="H21" s="70"/>
      <c r="I21" s="165"/>
      <c r="J21" s="165"/>
      <c r="K21" s="1"/>
      <c r="L21" s="1"/>
      <c r="M21" s="33"/>
      <c r="N21" s="33"/>
      <c r="O21" s="33"/>
      <c r="P21" s="33"/>
      <c r="Q21" s="33"/>
      <c r="R21" s="1"/>
      <c r="S21" s="1"/>
      <c r="T21" s="1"/>
      <c r="U21" s="1"/>
      <c r="V21" s="1"/>
      <c r="W21" s="1"/>
    </row>
    <row r="22" spans="1:23" ht="14.25">
      <c r="A22" s="4">
        <v>12</v>
      </c>
      <c r="B22" s="66" t="s">
        <v>60</v>
      </c>
      <c r="C22" s="83">
        <v>28</v>
      </c>
      <c r="D22" s="10"/>
      <c r="E22" s="83">
        <v>39</v>
      </c>
      <c r="F22" s="84"/>
      <c r="G22" s="4"/>
      <c r="H22" s="53"/>
      <c r="I22" s="64"/>
      <c r="J22" s="64"/>
      <c r="K22" s="1"/>
      <c r="L22" s="1"/>
      <c r="M22" s="33"/>
      <c r="N22" s="33"/>
      <c r="O22" s="33"/>
      <c r="P22" s="33"/>
      <c r="Q22" s="33"/>
      <c r="R22" s="1"/>
      <c r="S22" s="1"/>
      <c r="T22" s="1"/>
      <c r="U22" s="1"/>
      <c r="V22" s="1"/>
      <c r="W22" s="1"/>
    </row>
    <row r="23" spans="1:23" ht="14.25">
      <c r="A23" s="4">
        <v>13</v>
      </c>
      <c r="B23" s="66" t="s">
        <v>61</v>
      </c>
      <c r="C23" s="83">
        <v>37</v>
      </c>
      <c r="D23" s="10"/>
      <c r="E23" s="83">
        <v>17</v>
      </c>
      <c r="F23" s="84"/>
      <c r="G23" s="4"/>
      <c r="H23" s="50"/>
      <c r="I23" s="18"/>
      <c r="J23" s="18"/>
      <c r="K23" s="18"/>
      <c r="L23" s="18"/>
      <c r="M23" s="18"/>
      <c r="N23" s="51"/>
      <c r="O23" s="51"/>
      <c r="P23" s="51"/>
      <c r="Q23" s="51"/>
      <c r="R23" s="51"/>
      <c r="S23" s="18"/>
      <c r="T23" s="18"/>
      <c r="U23" s="18"/>
      <c r="V23" s="18"/>
      <c r="W23" s="18"/>
    </row>
    <row r="24" spans="1:23" ht="14.25">
      <c r="A24" s="4">
        <v>14</v>
      </c>
      <c r="B24" s="66" t="s">
        <v>62</v>
      </c>
      <c r="C24" s="83">
        <v>30</v>
      </c>
      <c r="D24" s="10"/>
      <c r="E24" s="83">
        <v>37</v>
      </c>
      <c r="F24" s="84"/>
      <c r="G24" s="4"/>
      <c r="H24" s="1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18"/>
    </row>
    <row r="25" spans="1:23" ht="15">
      <c r="A25" s="4">
        <v>15</v>
      </c>
      <c r="B25" s="66" t="s">
        <v>63</v>
      </c>
      <c r="C25" s="102">
        <v>30</v>
      </c>
      <c r="D25" s="14"/>
      <c r="E25" s="102">
        <v>46</v>
      </c>
      <c r="F25" s="86"/>
      <c r="G25" s="52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18"/>
    </row>
    <row r="26" spans="1:23" ht="15">
      <c r="A26" s="4">
        <v>16</v>
      </c>
      <c r="B26" s="66" t="s">
        <v>64</v>
      </c>
      <c r="C26" s="102">
        <v>34</v>
      </c>
      <c r="D26" s="10"/>
      <c r="E26" s="102">
        <v>37</v>
      </c>
      <c r="F26" s="84"/>
      <c r="G26" s="52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18"/>
    </row>
    <row r="27" spans="1:23" ht="15">
      <c r="A27" s="4">
        <v>17</v>
      </c>
      <c r="B27" s="66" t="s">
        <v>65</v>
      </c>
      <c r="C27" s="102">
        <v>34</v>
      </c>
      <c r="D27" s="10"/>
      <c r="E27" s="102">
        <v>28</v>
      </c>
      <c r="F27" s="84"/>
      <c r="G27" s="52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18"/>
    </row>
    <row r="28" spans="1:23" ht="15">
      <c r="A28" s="4">
        <v>18</v>
      </c>
      <c r="B28" s="66" t="s">
        <v>66</v>
      </c>
      <c r="C28" s="102">
        <v>32</v>
      </c>
      <c r="D28" s="10"/>
      <c r="E28" s="102">
        <v>38</v>
      </c>
      <c r="F28" s="84"/>
      <c r="G28" s="52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18"/>
    </row>
    <row r="29" spans="1:23" ht="15">
      <c r="A29" s="4">
        <v>19</v>
      </c>
      <c r="B29" s="66" t="s">
        <v>67</v>
      </c>
      <c r="C29" s="102">
        <v>33</v>
      </c>
      <c r="D29" s="10"/>
      <c r="E29" s="102">
        <v>46</v>
      </c>
      <c r="F29" s="84"/>
      <c r="G29" s="52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18"/>
    </row>
    <row r="30" spans="1:23" ht="15">
      <c r="A30" s="4">
        <v>20</v>
      </c>
      <c r="B30" s="66" t="s">
        <v>68</v>
      </c>
      <c r="C30" s="102">
        <v>35</v>
      </c>
      <c r="D30" s="10"/>
      <c r="E30" s="102">
        <v>34</v>
      </c>
      <c r="F30" s="84"/>
      <c r="G30" s="52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18"/>
    </row>
    <row r="31" spans="1:23" ht="15">
      <c r="A31" s="4">
        <v>21</v>
      </c>
      <c r="B31" s="66" t="s">
        <v>69</v>
      </c>
      <c r="C31" s="102">
        <v>33</v>
      </c>
      <c r="D31" s="10"/>
      <c r="E31" s="102">
        <v>40</v>
      </c>
      <c r="F31" s="84"/>
      <c r="G31" s="52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18"/>
    </row>
    <row r="32" spans="1:23" ht="15">
      <c r="A32" s="4">
        <v>22</v>
      </c>
      <c r="B32" s="66" t="s">
        <v>70</v>
      </c>
      <c r="C32" s="102">
        <v>34</v>
      </c>
      <c r="D32" s="10"/>
      <c r="E32" s="102">
        <v>50</v>
      </c>
      <c r="F32" s="84"/>
      <c r="G32" s="52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18"/>
    </row>
    <row r="33" spans="1:23" ht="15">
      <c r="A33" s="4">
        <v>23</v>
      </c>
      <c r="B33" s="66" t="s">
        <v>71</v>
      </c>
      <c r="C33" s="102">
        <v>35</v>
      </c>
      <c r="D33" s="10"/>
      <c r="E33" s="102">
        <v>32</v>
      </c>
      <c r="F33" s="84"/>
      <c r="G33" s="52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18"/>
    </row>
    <row r="34" spans="1:23" ht="15">
      <c r="A34" s="4">
        <v>24</v>
      </c>
      <c r="B34" s="66" t="s">
        <v>72</v>
      </c>
      <c r="C34" s="102">
        <v>30</v>
      </c>
      <c r="D34" s="10"/>
      <c r="E34" s="102">
        <v>51</v>
      </c>
      <c r="F34" s="84"/>
      <c r="G34" s="52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</row>
    <row r="35" spans="1:23" ht="14.25">
      <c r="A35" s="4">
        <v>25</v>
      </c>
      <c r="B35" s="66" t="s">
        <v>73</v>
      </c>
      <c r="C35" s="102">
        <v>31</v>
      </c>
      <c r="D35" s="10"/>
      <c r="E35" s="102">
        <v>29</v>
      </c>
      <c r="F35" s="84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18"/>
    </row>
    <row r="36" spans="1:23" ht="14.25">
      <c r="A36" s="4">
        <v>26</v>
      </c>
      <c r="B36" s="66" t="s">
        <v>74</v>
      </c>
      <c r="C36" s="102">
        <v>39</v>
      </c>
      <c r="D36" s="10"/>
      <c r="E36" s="102">
        <v>20</v>
      </c>
      <c r="F36" s="84"/>
      <c r="G36" s="50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</row>
    <row r="37" spans="1:23" ht="14.25">
      <c r="A37" s="4">
        <v>27</v>
      </c>
      <c r="B37" s="66" t="s">
        <v>75</v>
      </c>
      <c r="C37" s="102">
        <v>32</v>
      </c>
      <c r="D37" s="10"/>
      <c r="E37" s="102">
        <v>28</v>
      </c>
      <c r="F37" s="84"/>
      <c r="G37" s="50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1:23" ht="15">
      <c r="A38" s="4">
        <v>28</v>
      </c>
      <c r="B38" s="66" t="s">
        <v>76</v>
      </c>
      <c r="C38" s="102">
        <v>37</v>
      </c>
      <c r="D38" s="10"/>
      <c r="E38" s="102">
        <v>27</v>
      </c>
      <c r="F38" s="84"/>
      <c r="G38" s="52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18"/>
    </row>
    <row r="39" spans="1:23" ht="15">
      <c r="A39" s="4">
        <v>29</v>
      </c>
      <c r="B39" s="66" t="s">
        <v>77</v>
      </c>
      <c r="C39" s="102">
        <v>27</v>
      </c>
      <c r="D39" s="10"/>
      <c r="E39" s="102">
        <v>38</v>
      </c>
      <c r="F39" s="84"/>
      <c r="G39" s="52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18"/>
    </row>
    <row r="40" spans="1:23" ht="15">
      <c r="A40" s="4">
        <v>30</v>
      </c>
      <c r="B40" s="66" t="s">
        <v>78</v>
      </c>
      <c r="C40" s="102">
        <v>27</v>
      </c>
      <c r="D40" s="10"/>
      <c r="E40" s="102">
        <v>38</v>
      </c>
      <c r="F40" s="84"/>
      <c r="G40" s="52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18"/>
    </row>
    <row r="41" spans="1:23" ht="15">
      <c r="A41" s="4">
        <v>31</v>
      </c>
      <c r="B41" s="66" t="s">
        <v>79</v>
      </c>
      <c r="C41" s="102">
        <v>27</v>
      </c>
      <c r="D41" s="10"/>
      <c r="E41" s="102">
        <v>37</v>
      </c>
      <c r="F41" s="84"/>
      <c r="G41" s="52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18"/>
    </row>
    <row r="42" spans="1:23" ht="15">
      <c r="A42" s="4">
        <v>32</v>
      </c>
      <c r="B42" s="66" t="s">
        <v>80</v>
      </c>
      <c r="C42" s="102">
        <v>32</v>
      </c>
      <c r="D42" s="10"/>
      <c r="E42" s="102">
        <v>35</v>
      </c>
      <c r="F42" s="84"/>
      <c r="G42" s="52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18"/>
    </row>
    <row r="43" spans="1:23" ht="15">
      <c r="A43" s="4">
        <v>33</v>
      </c>
      <c r="B43" s="66" t="s">
        <v>81</v>
      </c>
      <c r="C43" s="102">
        <v>41</v>
      </c>
      <c r="D43" s="10"/>
      <c r="E43" s="102">
        <v>21</v>
      </c>
      <c r="F43" s="84"/>
      <c r="G43" s="52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18"/>
    </row>
    <row r="44" spans="1:23" ht="15">
      <c r="A44" s="4">
        <v>34</v>
      </c>
      <c r="B44" s="66" t="s">
        <v>82</v>
      </c>
      <c r="C44" s="102">
        <v>52</v>
      </c>
      <c r="D44" s="10"/>
      <c r="E44" s="102">
        <v>0</v>
      </c>
      <c r="F44" s="84"/>
      <c r="G44" s="52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18"/>
    </row>
    <row r="45" spans="1:23" ht="15">
      <c r="A45" s="4">
        <v>35</v>
      </c>
      <c r="B45" s="66" t="s">
        <v>83</v>
      </c>
      <c r="C45" s="102">
        <v>44</v>
      </c>
      <c r="D45" s="10"/>
      <c r="E45" s="102">
        <v>25</v>
      </c>
      <c r="F45" s="84"/>
      <c r="G45" s="52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18"/>
    </row>
    <row r="46" spans="1:23" ht="15">
      <c r="A46" s="4">
        <v>36</v>
      </c>
      <c r="B46" s="66" t="s">
        <v>84</v>
      </c>
      <c r="C46" s="102">
        <v>33</v>
      </c>
      <c r="D46" s="10"/>
      <c r="E46" s="102">
        <v>38</v>
      </c>
      <c r="F46" s="84"/>
      <c r="G46" s="52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18"/>
    </row>
    <row r="47" spans="1:23" ht="15">
      <c r="A47" s="4">
        <v>37</v>
      </c>
      <c r="B47" s="66" t="s">
        <v>85</v>
      </c>
      <c r="C47" s="102">
        <v>39</v>
      </c>
      <c r="D47" s="10"/>
      <c r="E47" s="102">
        <v>53</v>
      </c>
      <c r="F47" s="84"/>
      <c r="G47" s="52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18"/>
    </row>
    <row r="48" spans="1:23" ht="15">
      <c r="A48" s="4">
        <v>38</v>
      </c>
      <c r="B48" s="66" t="s">
        <v>86</v>
      </c>
      <c r="C48" s="102">
        <v>43</v>
      </c>
      <c r="D48" s="10"/>
      <c r="E48" s="102">
        <v>20</v>
      </c>
      <c r="F48" s="84"/>
      <c r="G48" s="52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18"/>
    </row>
    <row r="49" spans="1:23" ht="14.25">
      <c r="A49" s="4">
        <v>39</v>
      </c>
      <c r="B49" s="66" t="s">
        <v>87</v>
      </c>
      <c r="C49" s="102">
        <v>38</v>
      </c>
      <c r="D49" s="10"/>
      <c r="E49" s="102">
        <v>29</v>
      </c>
      <c r="F49" s="84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18"/>
    </row>
    <row r="50" spans="1:23" ht="14.25">
      <c r="A50" s="4">
        <v>40</v>
      </c>
      <c r="B50" s="66" t="s">
        <v>88</v>
      </c>
      <c r="C50" s="102">
        <v>38</v>
      </c>
      <c r="D50" s="10"/>
      <c r="E50" s="102">
        <v>47</v>
      </c>
      <c r="F50" s="84"/>
      <c r="G50" s="50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3" ht="14.25">
      <c r="A51" s="4">
        <v>41</v>
      </c>
      <c r="B51" s="66" t="s">
        <v>89</v>
      </c>
      <c r="C51" s="102">
        <v>39</v>
      </c>
      <c r="D51" s="10"/>
      <c r="E51" s="102">
        <v>31</v>
      </c>
      <c r="F51" s="84"/>
      <c r="G51" s="50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1:23" ht="15">
      <c r="A52" s="4">
        <v>42</v>
      </c>
      <c r="B52" s="66" t="s">
        <v>90</v>
      </c>
      <c r="C52" s="102">
        <v>31</v>
      </c>
      <c r="D52" s="14"/>
      <c r="E52" s="102">
        <v>50</v>
      </c>
      <c r="F52" s="86"/>
      <c r="G52" s="52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18"/>
    </row>
    <row r="53" spans="1:23" ht="15">
      <c r="A53" s="4">
        <v>43</v>
      </c>
      <c r="B53" s="66" t="s">
        <v>91</v>
      </c>
      <c r="C53" s="83">
        <v>31</v>
      </c>
      <c r="D53" s="14"/>
      <c r="E53" s="83">
        <v>27</v>
      </c>
      <c r="F53" s="86"/>
      <c r="G53" s="52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18"/>
    </row>
    <row r="54" spans="1:23" ht="15">
      <c r="A54" s="4">
        <v>44</v>
      </c>
      <c r="B54" s="66" t="s">
        <v>101</v>
      </c>
      <c r="C54" s="83">
        <v>18</v>
      </c>
      <c r="D54" s="10"/>
      <c r="E54" s="83">
        <v>31</v>
      </c>
      <c r="F54" s="84"/>
      <c r="G54" s="52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18"/>
    </row>
    <row r="55" spans="1:23" ht="15">
      <c r="A55" s="4">
        <v>45</v>
      </c>
      <c r="B55" s="66" t="s">
        <v>92</v>
      </c>
      <c r="C55" s="83">
        <v>40</v>
      </c>
      <c r="D55" s="10"/>
      <c r="E55" s="83">
        <v>15</v>
      </c>
      <c r="F55" s="84"/>
      <c r="G55" s="52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18"/>
    </row>
    <row r="56" spans="1:23" ht="15">
      <c r="A56" s="4">
        <v>46</v>
      </c>
      <c r="B56" s="66" t="s">
        <v>93</v>
      </c>
      <c r="C56" s="83">
        <v>31</v>
      </c>
      <c r="D56" s="10"/>
      <c r="E56" s="83">
        <v>32</v>
      </c>
      <c r="F56" s="84"/>
      <c r="G56" s="52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18"/>
    </row>
    <row r="57" spans="1:23" ht="15">
      <c r="A57" s="4">
        <v>47</v>
      </c>
      <c r="B57" s="66" t="s">
        <v>94</v>
      </c>
      <c r="C57" s="83">
        <v>41</v>
      </c>
      <c r="D57" s="10"/>
      <c r="E57" s="83">
        <v>21</v>
      </c>
      <c r="F57" s="84"/>
      <c r="G57" s="52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18"/>
    </row>
    <row r="58" spans="1:23" ht="15">
      <c r="A58" s="4">
        <v>48</v>
      </c>
      <c r="B58" s="66" t="s">
        <v>95</v>
      </c>
      <c r="C58" s="83">
        <v>37</v>
      </c>
      <c r="D58" s="10"/>
      <c r="E58" s="83">
        <v>21</v>
      </c>
      <c r="F58" s="84"/>
      <c r="G58" s="52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18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145"/>
  <sheetViews>
    <sheetView zoomScalePageLayoutView="0" workbookViewId="0" topLeftCell="A1">
      <selection activeCell="A4" sqref="A4:E4"/>
    </sheetView>
  </sheetViews>
  <sheetFormatPr defaultColWidth="9.140625" defaultRowHeight="15"/>
  <sheetData>
    <row r="1" spans="1:23" ht="14.25">
      <c r="A1" s="168" t="s">
        <v>27</v>
      </c>
      <c r="B1" s="169"/>
      <c r="C1" s="169"/>
      <c r="D1" s="169"/>
      <c r="E1" s="170"/>
      <c r="F1" s="25"/>
      <c r="G1" s="164"/>
      <c r="H1" s="164"/>
      <c r="I1" s="164"/>
      <c r="J1" s="164"/>
      <c r="K1" s="164"/>
      <c r="L1" s="164"/>
      <c r="M1" s="164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67" t="s">
        <v>0</v>
      </c>
      <c r="B2" s="167"/>
      <c r="C2" s="167"/>
      <c r="D2" s="167"/>
      <c r="E2" s="167"/>
      <c r="F2" s="74"/>
      <c r="G2" s="38" t="s">
        <v>35</v>
      </c>
      <c r="H2" s="39"/>
      <c r="I2" s="3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67" t="s">
        <v>48</v>
      </c>
      <c r="B3" s="167"/>
      <c r="C3" s="167"/>
      <c r="D3" s="167"/>
      <c r="E3" s="167"/>
      <c r="F3" s="74"/>
      <c r="G3" s="38" t="s">
        <v>37</v>
      </c>
      <c r="H3" s="39"/>
      <c r="I3" s="49" t="s">
        <v>45</v>
      </c>
      <c r="J3" s="1"/>
      <c r="K3" s="42" t="s">
        <v>40</v>
      </c>
      <c r="L3" s="42" t="s">
        <v>46</v>
      </c>
      <c r="M3" s="1"/>
      <c r="N3" s="42" t="s">
        <v>41</v>
      </c>
      <c r="O3" s="163" t="s">
        <v>108</v>
      </c>
      <c r="P3" s="163"/>
      <c r="Q3" s="163"/>
      <c r="R3" s="163"/>
      <c r="S3" s="163"/>
      <c r="T3" s="163"/>
      <c r="U3" s="163"/>
      <c r="V3" s="163"/>
      <c r="W3" s="163"/>
    </row>
    <row r="4" spans="1:23" ht="21">
      <c r="A4" s="167" t="s">
        <v>266</v>
      </c>
      <c r="B4" s="167"/>
      <c r="C4" s="167"/>
      <c r="D4" s="167"/>
      <c r="E4" s="167"/>
      <c r="F4" s="74"/>
      <c r="G4" s="38" t="s">
        <v>36</v>
      </c>
      <c r="H4" s="39"/>
      <c r="I4" s="35"/>
      <c r="J4" s="1"/>
      <c r="K4" s="43" t="s">
        <v>31</v>
      </c>
      <c r="L4" s="43">
        <v>3</v>
      </c>
      <c r="M4" s="1"/>
      <c r="N4" s="59">
        <v>3</v>
      </c>
      <c r="O4" s="163"/>
      <c r="P4" s="163"/>
      <c r="Q4" s="163"/>
      <c r="R4" s="163"/>
      <c r="S4" s="163"/>
      <c r="T4" s="163"/>
      <c r="U4" s="163"/>
      <c r="V4" s="163"/>
      <c r="W4" s="163"/>
    </row>
    <row r="5" spans="1:23" ht="21">
      <c r="A5" s="71" t="s">
        <v>28</v>
      </c>
      <c r="B5" s="71"/>
      <c r="C5" s="71"/>
      <c r="D5" s="71"/>
      <c r="E5" s="71"/>
      <c r="F5" s="74"/>
      <c r="G5" s="38" t="s">
        <v>29</v>
      </c>
      <c r="H5" s="32">
        <f>109/135*100</f>
        <v>80.74074074074075</v>
      </c>
      <c r="I5" s="35"/>
      <c r="J5" s="1"/>
      <c r="K5" s="44" t="s">
        <v>32</v>
      </c>
      <c r="L5" s="44">
        <v>2</v>
      </c>
      <c r="M5" s="1"/>
      <c r="N5" s="60">
        <v>2</v>
      </c>
      <c r="O5" s="163"/>
      <c r="P5" s="163"/>
      <c r="Q5" s="163"/>
      <c r="R5" s="163"/>
      <c r="S5" s="163"/>
      <c r="T5" s="163"/>
      <c r="U5" s="163"/>
      <c r="V5" s="163"/>
      <c r="W5" s="163"/>
    </row>
    <row r="6" spans="1:23" ht="21">
      <c r="A6" s="4"/>
      <c r="B6" s="76" t="s">
        <v>1</v>
      </c>
      <c r="C6" s="6" t="s">
        <v>47</v>
      </c>
      <c r="D6" s="6" t="s">
        <v>39</v>
      </c>
      <c r="E6" s="6" t="s">
        <v>30</v>
      </c>
      <c r="F6" s="6" t="s">
        <v>39</v>
      </c>
      <c r="G6" s="38" t="s">
        <v>30</v>
      </c>
      <c r="H6" s="31">
        <f>76/135*100</f>
        <v>56.2962962962963</v>
      </c>
      <c r="I6" s="35"/>
      <c r="J6" s="1"/>
      <c r="K6" s="45" t="s">
        <v>33</v>
      </c>
      <c r="L6" s="45">
        <v>1</v>
      </c>
      <c r="M6" s="1"/>
      <c r="N6" s="61">
        <v>1</v>
      </c>
      <c r="O6" s="163"/>
      <c r="P6" s="163"/>
      <c r="Q6" s="163"/>
      <c r="R6" s="163"/>
      <c r="S6" s="163"/>
      <c r="T6" s="163"/>
      <c r="U6" s="163"/>
      <c r="V6" s="163"/>
      <c r="W6" s="163"/>
    </row>
    <row r="7" spans="1:23" ht="57.75">
      <c r="A7" s="4"/>
      <c r="B7" s="77" t="s">
        <v>2</v>
      </c>
      <c r="C7" s="79" t="s">
        <v>9</v>
      </c>
      <c r="D7" s="79"/>
      <c r="E7" s="16" t="s">
        <v>9</v>
      </c>
      <c r="F7" s="16"/>
      <c r="G7" s="37" t="s">
        <v>43</v>
      </c>
      <c r="H7" s="48">
        <f>AVERAGE(H5:H6)</f>
        <v>68.51851851851852</v>
      </c>
      <c r="I7" s="41">
        <v>0.6</v>
      </c>
      <c r="J7" s="1"/>
      <c r="K7" s="46" t="s">
        <v>34</v>
      </c>
      <c r="L7" s="46">
        <v>0</v>
      </c>
      <c r="M7" s="1"/>
      <c r="N7" s="62"/>
      <c r="O7" s="163"/>
      <c r="P7" s="163"/>
      <c r="Q7" s="163"/>
      <c r="R7" s="163"/>
      <c r="S7" s="163"/>
      <c r="T7" s="163"/>
      <c r="U7" s="163"/>
      <c r="V7" s="163"/>
      <c r="W7" s="163"/>
    </row>
    <row r="8" spans="1:23" ht="14.25">
      <c r="A8" s="4"/>
      <c r="B8" s="77" t="s">
        <v>3</v>
      </c>
      <c r="C8" s="16" t="s">
        <v>4</v>
      </c>
      <c r="D8" s="16"/>
      <c r="E8" s="16" t="s">
        <v>11</v>
      </c>
      <c r="F8" s="16"/>
      <c r="G8" s="37" t="s">
        <v>38</v>
      </c>
      <c r="H8" s="38" t="s">
        <v>174</v>
      </c>
      <c r="I8" s="3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77" t="s">
        <v>5</v>
      </c>
      <c r="C9" s="16" t="s">
        <v>175</v>
      </c>
      <c r="D9" s="16"/>
      <c r="E9" s="16" t="s">
        <v>175</v>
      </c>
      <c r="F9" s="27"/>
      <c r="G9" s="4"/>
      <c r="H9" s="33"/>
      <c r="I9" s="3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8"/>
    </row>
    <row r="10" spans="1:23" ht="15">
      <c r="A10" s="8"/>
      <c r="B10" s="77" t="s">
        <v>8</v>
      </c>
      <c r="C10" s="16">
        <v>50</v>
      </c>
      <c r="D10" s="81">
        <f>(0.55*50)</f>
        <v>27.500000000000004</v>
      </c>
      <c r="E10" s="9">
        <v>50</v>
      </c>
      <c r="F10" s="30">
        <f>0.55*50</f>
        <v>27.500000000000004</v>
      </c>
      <c r="G10" s="19"/>
      <c r="H10" s="12" t="s">
        <v>10</v>
      </c>
      <c r="I10" s="12" t="s">
        <v>12</v>
      </c>
      <c r="J10" s="13" t="s">
        <v>13</v>
      </c>
      <c r="K10" s="13" t="s">
        <v>14</v>
      </c>
      <c r="L10" s="13" t="s">
        <v>15</v>
      </c>
      <c r="M10" s="13" t="s">
        <v>16</v>
      </c>
      <c r="N10" s="13" t="s">
        <v>17</v>
      </c>
      <c r="O10" s="13" t="s">
        <v>18</v>
      </c>
      <c r="P10" s="13" t="s">
        <v>19</v>
      </c>
      <c r="Q10" s="13" t="s">
        <v>20</v>
      </c>
      <c r="R10" s="13" t="s">
        <v>25</v>
      </c>
      <c r="S10" s="13" t="s">
        <v>21</v>
      </c>
      <c r="T10" s="13" t="s">
        <v>98</v>
      </c>
      <c r="U10" s="13" t="s">
        <v>22</v>
      </c>
      <c r="V10" s="13" t="s">
        <v>23</v>
      </c>
      <c r="W10" s="13" t="s">
        <v>24</v>
      </c>
    </row>
    <row r="11" spans="1:23" ht="15.75" thickBot="1">
      <c r="A11" s="4">
        <v>1</v>
      </c>
      <c r="B11" s="66" t="s">
        <v>127</v>
      </c>
      <c r="C11" s="96">
        <v>16</v>
      </c>
      <c r="D11" s="10">
        <f>COUNTIF(C11:C145,"&gt;="&amp;D10)</f>
        <v>109</v>
      </c>
      <c r="E11" s="96">
        <v>37</v>
      </c>
      <c r="F11" s="28">
        <f>COUNTIF(E11:E145,"&gt;="&amp;F10)</f>
        <v>76</v>
      </c>
      <c r="G11" s="22" t="s">
        <v>6</v>
      </c>
      <c r="H11" s="65">
        <v>3</v>
      </c>
      <c r="I11" s="65">
        <v>3</v>
      </c>
      <c r="J11" s="65">
        <v>3</v>
      </c>
      <c r="K11" s="65">
        <v>3</v>
      </c>
      <c r="L11" s="65">
        <v>3</v>
      </c>
      <c r="M11" s="65">
        <v>3</v>
      </c>
      <c r="N11" s="65">
        <v>3</v>
      </c>
      <c r="O11" s="65">
        <v>3</v>
      </c>
      <c r="P11" s="65">
        <v>3</v>
      </c>
      <c r="Q11" s="65">
        <v>3</v>
      </c>
      <c r="R11" s="65">
        <v>3</v>
      </c>
      <c r="S11" s="65">
        <v>3</v>
      </c>
      <c r="T11" s="65">
        <v>3</v>
      </c>
      <c r="U11" s="65">
        <v>3</v>
      </c>
      <c r="V11" s="65">
        <v>2</v>
      </c>
      <c r="W11" s="65">
        <v>2</v>
      </c>
    </row>
    <row r="12" spans="1:23" ht="15.75" thickBot="1">
      <c r="A12" s="4">
        <v>2</v>
      </c>
      <c r="B12" s="66" t="s">
        <v>129</v>
      </c>
      <c r="C12" s="96">
        <v>23</v>
      </c>
      <c r="D12" s="57">
        <f>(109/135)*100</f>
        <v>80.74074074074075</v>
      </c>
      <c r="E12" s="96">
        <v>31</v>
      </c>
      <c r="F12" s="58">
        <f>(76/135)*100</f>
        <v>56.2962962962963</v>
      </c>
      <c r="G12" s="22" t="s">
        <v>7</v>
      </c>
      <c r="H12" s="65">
        <v>3</v>
      </c>
      <c r="I12" s="65">
        <v>3</v>
      </c>
      <c r="J12" s="65">
        <v>3</v>
      </c>
      <c r="K12" s="65">
        <v>3</v>
      </c>
      <c r="L12" s="65">
        <v>3</v>
      </c>
      <c r="M12" s="65">
        <v>3</v>
      </c>
      <c r="N12" s="65">
        <v>3</v>
      </c>
      <c r="O12" s="65">
        <v>3</v>
      </c>
      <c r="P12" s="65">
        <v>2</v>
      </c>
      <c r="Q12" s="65">
        <v>3</v>
      </c>
      <c r="R12" s="65">
        <v>3</v>
      </c>
      <c r="S12" s="65">
        <v>3</v>
      </c>
      <c r="T12" s="65">
        <v>3</v>
      </c>
      <c r="U12" s="65">
        <v>3</v>
      </c>
      <c r="V12" s="65">
        <v>2</v>
      </c>
      <c r="W12" s="65">
        <v>2</v>
      </c>
    </row>
    <row r="13" spans="1:23" ht="15.75" thickBot="1">
      <c r="A13" s="4">
        <v>3</v>
      </c>
      <c r="B13" s="66" t="s">
        <v>130</v>
      </c>
      <c r="C13" s="96">
        <v>25</v>
      </c>
      <c r="D13" s="10"/>
      <c r="E13" s="96">
        <v>30</v>
      </c>
      <c r="F13" s="29"/>
      <c r="G13" s="22" t="s">
        <v>111</v>
      </c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</row>
    <row r="14" spans="1:23" ht="15.75" thickBot="1">
      <c r="A14" s="4">
        <v>4</v>
      </c>
      <c r="B14" s="66" t="s">
        <v>131</v>
      </c>
      <c r="C14" s="96">
        <v>24</v>
      </c>
      <c r="D14" s="10"/>
      <c r="E14" s="96">
        <v>37</v>
      </c>
      <c r="F14" s="29"/>
      <c r="G14" s="22" t="s">
        <v>97</v>
      </c>
      <c r="H14" s="65">
        <v>3</v>
      </c>
      <c r="I14" s="65">
        <v>3</v>
      </c>
      <c r="J14" s="65">
        <v>3</v>
      </c>
      <c r="K14" s="65">
        <v>3</v>
      </c>
      <c r="L14" s="65">
        <v>3</v>
      </c>
      <c r="M14" s="65">
        <v>3</v>
      </c>
      <c r="N14" s="65">
        <v>3</v>
      </c>
      <c r="O14" s="65">
        <v>3</v>
      </c>
      <c r="P14" s="65">
        <v>2</v>
      </c>
      <c r="Q14" s="65">
        <v>3</v>
      </c>
      <c r="R14" s="65">
        <v>3</v>
      </c>
      <c r="S14" s="65">
        <v>3</v>
      </c>
      <c r="T14" s="65">
        <v>3</v>
      </c>
      <c r="U14" s="65">
        <v>3</v>
      </c>
      <c r="V14" s="65">
        <v>2</v>
      </c>
      <c r="W14" s="65">
        <v>2</v>
      </c>
    </row>
    <row r="15" spans="1:23" ht="15">
      <c r="A15" s="4">
        <v>5</v>
      </c>
      <c r="B15" s="66" t="s">
        <v>132</v>
      </c>
      <c r="C15" s="96">
        <v>10</v>
      </c>
      <c r="D15" s="10"/>
      <c r="E15" s="96">
        <v>32</v>
      </c>
      <c r="F15" s="29"/>
      <c r="G15" s="23" t="s">
        <v>42</v>
      </c>
      <c r="H15" s="17">
        <f>AVERAGE(H11:H14)</f>
        <v>3</v>
      </c>
      <c r="I15" s="17">
        <f aca="true" t="shared" si="0" ref="I15:W15">AVERAGE(I11:I14)</f>
        <v>3</v>
      </c>
      <c r="J15" s="17">
        <f t="shared" si="0"/>
        <v>3</v>
      </c>
      <c r="K15" s="17">
        <f t="shared" si="0"/>
        <v>3</v>
      </c>
      <c r="L15" s="17">
        <f t="shared" si="0"/>
        <v>3</v>
      </c>
      <c r="M15" s="17">
        <f t="shared" si="0"/>
        <v>3</v>
      </c>
      <c r="N15" s="17">
        <f t="shared" si="0"/>
        <v>3</v>
      </c>
      <c r="O15" s="17">
        <f t="shared" si="0"/>
        <v>3</v>
      </c>
      <c r="P15" s="17">
        <f t="shared" si="0"/>
        <v>2.3333333333333335</v>
      </c>
      <c r="Q15" s="17">
        <f t="shared" si="0"/>
        <v>3</v>
      </c>
      <c r="R15" s="17">
        <f t="shared" si="0"/>
        <v>3</v>
      </c>
      <c r="S15" s="17">
        <f t="shared" si="0"/>
        <v>3</v>
      </c>
      <c r="T15" s="17">
        <f t="shared" si="0"/>
        <v>3</v>
      </c>
      <c r="U15" s="17">
        <f t="shared" si="0"/>
        <v>3</v>
      </c>
      <c r="V15" s="17">
        <f t="shared" si="0"/>
        <v>2</v>
      </c>
      <c r="W15" s="17">
        <f t="shared" si="0"/>
        <v>2</v>
      </c>
    </row>
    <row r="16" spans="1:23" ht="15">
      <c r="A16" s="4">
        <v>6</v>
      </c>
      <c r="B16" s="66" t="s">
        <v>189</v>
      </c>
      <c r="C16" s="96">
        <v>31</v>
      </c>
      <c r="D16" s="10"/>
      <c r="E16" s="96">
        <v>46</v>
      </c>
      <c r="F16" s="29"/>
      <c r="G16" s="47" t="s">
        <v>44</v>
      </c>
      <c r="H16" s="63">
        <f>(68.52*H15)/100</f>
        <v>2.0556</v>
      </c>
      <c r="I16" s="63">
        <f aca="true" t="shared" si="1" ref="I16:W16">(68.52*I15)/100</f>
        <v>2.0556</v>
      </c>
      <c r="J16" s="63">
        <f t="shared" si="1"/>
        <v>2.0556</v>
      </c>
      <c r="K16" s="63">
        <f t="shared" si="1"/>
        <v>2.0556</v>
      </c>
      <c r="L16" s="63">
        <f t="shared" si="1"/>
        <v>2.0556</v>
      </c>
      <c r="M16" s="63">
        <f t="shared" si="1"/>
        <v>2.0556</v>
      </c>
      <c r="N16" s="63">
        <f t="shared" si="1"/>
        <v>2.0556</v>
      </c>
      <c r="O16" s="63">
        <f t="shared" si="1"/>
        <v>2.0556</v>
      </c>
      <c r="P16" s="63">
        <f t="shared" si="1"/>
        <v>1.5988</v>
      </c>
      <c r="Q16" s="63">
        <f t="shared" si="1"/>
        <v>2.0556</v>
      </c>
      <c r="R16" s="63">
        <f t="shared" si="1"/>
        <v>2.0556</v>
      </c>
      <c r="S16" s="63">
        <f t="shared" si="1"/>
        <v>2.0556</v>
      </c>
      <c r="T16" s="63">
        <f t="shared" si="1"/>
        <v>2.0556</v>
      </c>
      <c r="U16" s="63">
        <f t="shared" si="1"/>
        <v>2.0556</v>
      </c>
      <c r="V16" s="63">
        <f t="shared" si="1"/>
        <v>1.3703999999999998</v>
      </c>
      <c r="W16" s="63">
        <f t="shared" si="1"/>
        <v>1.3703999999999998</v>
      </c>
    </row>
    <row r="17" spans="1:23" ht="14.25">
      <c r="A17" s="4">
        <v>7</v>
      </c>
      <c r="B17" s="66" t="s">
        <v>190</v>
      </c>
      <c r="C17" s="96">
        <v>20</v>
      </c>
      <c r="D17" s="10"/>
      <c r="E17" s="96">
        <v>31</v>
      </c>
      <c r="F17" s="10"/>
      <c r="G17" s="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"/>
    </row>
    <row r="18" spans="1:23" ht="14.25">
      <c r="A18" s="4">
        <v>8</v>
      </c>
      <c r="B18" s="66" t="s">
        <v>49</v>
      </c>
      <c r="C18" s="96">
        <v>35</v>
      </c>
      <c r="D18" s="10"/>
      <c r="E18" s="96">
        <v>46</v>
      </c>
      <c r="F18" s="84"/>
      <c r="G18" s="8"/>
      <c r="H18" s="18"/>
      <c r="I18" s="18"/>
      <c r="J18" s="18"/>
      <c r="K18" s="18"/>
      <c r="L18" s="18"/>
      <c r="M18" s="18"/>
      <c r="N18" s="18"/>
      <c r="O18" s="18"/>
      <c r="P18" s="18"/>
      <c r="Q18" s="15"/>
      <c r="R18" s="15"/>
      <c r="S18" s="15"/>
      <c r="T18" s="15"/>
      <c r="U18" s="15"/>
      <c r="V18" s="15"/>
      <c r="W18" s="15"/>
    </row>
    <row r="19" spans="1:23" ht="14.25">
      <c r="A19" s="4">
        <v>9</v>
      </c>
      <c r="B19" s="66" t="s">
        <v>50</v>
      </c>
      <c r="C19" s="96">
        <v>23</v>
      </c>
      <c r="D19" s="10"/>
      <c r="E19" s="96">
        <v>37</v>
      </c>
      <c r="F19" s="84"/>
      <c r="G19" s="8"/>
      <c r="H19" s="18"/>
      <c r="I19" s="18"/>
      <c r="J19" s="18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5"/>
    </row>
    <row r="20" spans="1:23" ht="14.25">
      <c r="A20" s="4">
        <v>10</v>
      </c>
      <c r="B20" s="66" t="s">
        <v>51</v>
      </c>
      <c r="C20" s="96">
        <v>27</v>
      </c>
      <c r="D20" s="10"/>
      <c r="E20" s="96">
        <v>41</v>
      </c>
      <c r="F20" s="84"/>
      <c r="G20" s="8"/>
      <c r="H20" s="2"/>
      <c r="I20" s="56"/>
      <c r="J20" s="51"/>
      <c r="K20" s="51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66" t="s">
        <v>52</v>
      </c>
      <c r="C21" s="96">
        <v>15</v>
      </c>
      <c r="D21" s="10"/>
      <c r="E21" s="96">
        <v>36</v>
      </c>
      <c r="F21" s="84"/>
      <c r="G21" s="4"/>
      <c r="H21" s="70"/>
      <c r="I21" s="165"/>
      <c r="J21" s="165"/>
      <c r="K21" s="1"/>
      <c r="L21" s="1"/>
      <c r="M21" s="33"/>
      <c r="N21" s="33"/>
      <c r="O21" s="33"/>
      <c r="P21" s="33"/>
      <c r="Q21" s="33"/>
      <c r="R21" s="1"/>
      <c r="S21" s="1"/>
      <c r="T21" s="1"/>
      <c r="U21" s="1"/>
      <c r="V21" s="1"/>
      <c r="W21" s="1"/>
    </row>
    <row r="22" spans="1:23" ht="14.25">
      <c r="A22" s="4">
        <v>12</v>
      </c>
      <c r="B22" s="66" t="s">
        <v>53</v>
      </c>
      <c r="C22" s="96">
        <v>24</v>
      </c>
      <c r="D22" s="10"/>
      <c r="E22" s="96">
        <v>32</v>
      </c>
      <c r="F22" s="84"/>
      <c r="G22" s="4"/>
      <c r="H22" s="53"/>
      <c r="I22" s="64"/>
      <c r="J22" s="64"/>
      <c r="K22" s="1"/>
      <c r="L22" s="1"/>
      <c r="M22" s="33"/>
      <c r="N22" s="33"/>
      <c r="O22" s="33"/>
      <c r="P22" s="33"/>
      <c r="Q22" s="33"/>
      <c r="R22" s="1"/>
      <c r="S22" s="1"/>
      <c r="T22" s="1"/>
      <c r="U22" s="1"/>
      <c r="V22" s="1"/>
      <c r="W22" s="1"/>
    </row>
    <row r="23" spans="1:23" ht="14.25">
      <c r="A23" s="4">
        <v>13</v>
      </c>
      <c r="B23" s="66" t="s">
        <v>54</v>
      </c>
      <c r="C23" s="96">
        <v>30</v>
      </c>
      <c r="D23" s="10"/>
      <c r="E23" s="96">
        <v>42</v>
      </c>
      <c r="F23" s="84"/>
      <c r="G23" s="4"/>
      <c r="H23" s="50"/>
      <c r="I23" s="18"/>
      <c r="J23" s="18"/>
      <c r="K23" s="18"/>
      <c r="L23" s="18"/>
      <c r="M23" s="18"/>
      <c r="N23" s="51"/>
      <c r="O23" s="51"/>
      <c r="P23" s="51"/>
      <c r="Q23" s="51"/>
      <c r="R23" s="51"/>
      <c r="S23" s="18"/>
      <c r="T23" s="18"/>
      <c r="U23" s="18"/>
      <c r="V23" s="18"/>
      <c r="W23" s="18"/>
    </row>
    <row r="24" spans="1:23" ht="14.25">
      <c r="A24" s="4">
        <v>14</v>
      </c>
      <c r="B24" s="66" t="s">
        <v>55</v>
      </c>
      <c r="C24" s="96">
        <v>20</v>
      </c>
      <c r="D24" s="10"/>
      <c r="E24" s="96">
        <v>41</v>
      </c>
      <c r="F24" s="84"/>
      <c r="G24" s="4"/>
      <c r="H24" s="1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18"/>
    </row>
    <row r="25" spans="1:23" ht="15">
      <c r="A25" s="4">
        <v>15</v>
      </c>
      <c r="B25" s="66" t="s">
        <v>56</v>
      </c>
      <c r="C25" s="96">
        <v>17</v>
      </c>
      <c r="D25" s="14"/>
      <c r="E25" s="96">
        <v>41</v>
      </c>
      <c r="F25" s="86"/>
      <c r="G25" s="52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18"/>
    </row>
    <row r="26" spans="1:23" ht="15">
      <c r="A26" s="4">
        <v>16</v>
      </c>
      <c r="B26" s="66" t="s">
        <v>57</v>
      </c>
      <c r="C26" s="96">
        <v>20</v>
      </c>
      <c r="D26" s="10"/>
      <c r="E26" s="96">
        <v>38</v>
      </c>
      <c r="F26" s="84"/>
      <c r="G26" s="52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18"/>
    </row>
    <row r="27" spans="1:23" ht="15">
      <c r="A27" s="4">
        <v>17</v>
      </c>
      <c r="B27" s="66" t="s">
        <v>58</v>
      </c>
      <c r="C27" s="96">
        <v>27</v>
      </c>
      <c r="D27" s="10"/>
      <c r="E27" s="96">
        <v>38</v>
      </c>
      <c r="F27" s="84"/>
      <c r="G27" s="52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18"/>
    </row>
    <row r="28" spans="1:23" ht="15">
      <c r="A28" s="4">
        <v>18</v>
      </c>
      <c r="B28" s="66" t="s">
        <v>59</v>
      </c>
      <c r="C28" s="96">
        <v>11</v>
      </c>
      <c r="D28" s="10"/>
      <c r="E28" s="96">
        <v>31</v>
      </c>
      <c r="F28" s="84"/>
      <c r="G28" s="52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18"/>
    </row>
    <row r="29" spans="1:23" ht="15">
      <c r="A29" s="4">
        <v>19</v>
      </c>
      <c r="B29" s="66" t="s">
        <v>60</v>
      </c>
      <c r="C29" s="96">
        <v>10</v>
      </c>
      <c r="D29" s="10"/>
      <c r="E29" s="96">
        <v>31</v>
      </c>
      <c r="F29" s="84"/>
      <c r="G29" s="52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18"/>
    </row>
    <row r="30" spans="1:23" ht="15">
      <c r="A30" s="4">
        <v>20</v>
      </c>
      <c r="B30" s="66" t="s">
        <v>61</v>
      </c>
      <c r="C30" s="96">
        <v>11</v>
      </c>
      <c r="D30" s="10"/>
      <c r="E30" s="96">
        <v>33</v>
      </c>
      <c r="F30" s="84"/>
      <c r="G30" s="52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18"/>
    </row>
    <row r="31" spans="1:23" ht="15">
      <c r="A31" s="4">
        <v>21</v>
      </c>
      <c r="B31" s="66" t="s">
        <v>62</v>
      </c>
      <c r="C31" s="96">
        <v>20</v>
      </c>
      <c r="D31" s="10"/>
      <c r="E31" s="96">
        <v>36</v>
      </c>
      <c r="F31" s="84"/>
      <c r="G31" s="52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18"/>
    </row>
    <row r="32" spans="1:23" ht="15">
      <c r="A32" s="4">
        <v>22</v>
      </c>
      <c r="B32" s="106" t="s">
        <v>236</v>
      </c>
      <c r="C32" s="107">
        <v>41</v>
      </c>
      <c r="D32" s="10"/>
      <c r="E32" s="107">
        <v>16</v>
      </c>
      <c r="F32" s="84"/>
      <c r="G32" s="52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18"/>
    </row>
    <row r="33" spans="1:23" ht="15">
      <c r="A33" s="4">
        <v>23</v>
      </c>
      <c r="B33" s="106" t="s">
        <v>167</v>
      </c>
      <c r="C33" s="107">
        <v>31</v>
      </c>
      <c r="D33" s="10"/>
      <c r="E33" s="107">
        <v>17</v>
      </c>
      <c r="F33" s="84"/>
      <c r="G33" s="52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18"/>
    </row>
    <row r="34" spans="1:23" ht="15">
      <c r="A34" s="4">
        <v>24</v>
      </c>
      <c r="B34" s="106" t="s">
        <v>237</v>
      </c>
      <c r="C34" s="107">
        <v>40</v>
      </c>
      <c r="D34" s="10"/>
      <c r="E34" s="107">
        <v>23</v>
      </c>
      <c r="F34" s="84"/>
      <c r="G34" s="52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</row>
    <row r="35" spans="1:23" ht="14.25">
      <c r="A35" s="4">
        <v>25</v>
      </c>
      <c r="B35" s="106" t="s">
        <v>238</v>
      </c>
      <c r="C35" s="107">
        <v>44</v>
      </c>
      <c r="D35" s="10"/>
      <c r="E35" s="107">
        <v>25</v>
      </c>
      <c r="F35" s="84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18"/>
    </row>
    <row r="36" spans="1:23" ht="14.25">
      <c r="A36" s="4">
        <v>26</v>
      </c>
      <c r="B36" s="106" t="s">
        <v>239</v>
      </c>
      <c r="C36" s="107">
        <v>44</v>
      </c>
      <c r="D36" s="10"/>
      <c r="E36" s="107">
        <v>32</v>
      </c>
      <c r="F36" s="84"/>
      <c r="G36" s="50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</row>
    <row r="37" spans="1:23" ht="14.25">
      <c r="A37" s="4">
        <v>27</v>
      </c>
      <c r="B37" s="106" t="s">
        <v>240</v>
      </c>
      <c r="C37" s="107">
        <v>47</v>
      </c>
      <c r="D37" s="10"/>
      <c r="E37" s="107">
        <v>32</v>
      </c>
      <c r="F37" s="84"/>
      <c r="G37" s="50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1:23" ht="15">
      <c r="A38" s="4">
        <v>28</v>
      </c>
      <c r="B38" s="106" t="s">
        <v>242</v>
      </c>
      <c r="C38" s="107">
        <v>41</v>
      </c>
      <c r="D38" s="10"/>
      <c r="E38" s="107">
        <v>30</v>
      </c>
      <c r="F38" s="84"/>
      <c r="G38" s="52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18"/>
    </row>
    <row r="39" spans="1:23" ht="15">
      <c r="A39" s="4">
        <v>29</v>
      </c>
      <c r="B39" s="106" t="s">
        <v>243</v>
      </c>
      <c r="C39" s="107">
        <v>44</v>
      </c>
      <c r="D39" s="10"/>
      <c r="E39" s="107">
        <v>25</v>
      </c>
      <c r="F39" s="84"/>
      <c r="G39" s="52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18"/>
    </row>
    <row r="40" spans="1:23" ht="15">
      <c r="A40" s="4">
        <v>30</v>
      </c>
      <c r="B40" s="106" t="s">
        <v>244</v>
      </c>
      <c r="C40" s="107">
        <v>42</v>
      </c>
      <c r="D40" s="10"/>
      <c r="E40" s="107">
        <v>21</v>
      </c>
      <c r="F40" s="84"/>
      <c r="G40" s="52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18"/>
    </row>
    <row r="41" spans="1:23" ht="15">
      <c r="A41" s="4">
        <v>31</v>
      </c>
      <c r="B41" s="106" t="s">
        <v>245</v>
      </c>
      <c r="C41" s="107">
        <v>44</v>
      </c>
      <c r="D41" s="10"/>
      <c r="E41" s="107">
        <v>28</v>
      </c>
      <c r="F41" s="84"/>
      <c r="G41" s="52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18"/>
    </row>
    <row r="42" spans="1:23" ht="15">
      <c r="A42" s="4">
        <v>32</v>
      </c>
      <c r="B42" s="106" t="s">
        <v>246</v>
      </c>
      <c r="C42" s="107">
        <v>41</v>
      </c>
      <c r="D42" s="10"/>
      <c r="E42" s="107">
        <v>24</v>
      </c>
      <c r="F42" s="84"/>
      <c r="G42" s="52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18"/>
    </row>
    <row r="43" spans="1:23" ht="15">
      <c r="A43" s="4">
        <v>33</v>
      </c>
      <c r="B43" s="106" t="s">
        <v>247</v>
      </c>
      <c r="C43" s="107">
        <v>45</v>
      </c>
      <c r="D43" s="10"/>
      <c r="E43" s="107">
        <v>35</v>
      </c>
      <c r="F43" s="84"/>
      <c r="G43" s="52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18"/>
    </row>
    <row r="44" spans="1:23" ht="15">
      <c r="A44" s="4">
        <v>34</v>
      </c>
      <c r="B44" s="106" t="s">
        <v>248</v>
      </c>
      <c r="C44" s="107">
        <v>49</v>
      </c>
      <c r="D44" s="10"/>
      <c r="E44" s="107">
        <v>37</v>
      </c>
      <c r="F44" s="84"/>
      <c r="G44" s="52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18"/>
    </row>
    <row r="45" spans="1:23" ht="15">
      <c r="A45" s="4">
        <v>35</v>
      </c>
      <c r="B45" s="106" t="s">
        <v>249</v>
      </c>
      <c r="C45" s="107">
        <v>42</v>
      </c>
      <c r="D45" s="10"/>
      <c r="E45" s="107">
        <v>28</v>
      </c>
      <c r="F45" s="84"/>
      <c r="G45" s="52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18"/>
    </row>
    <row r="46" spans="1:23" ht="15">
      <c r="A46" s="4">
        <v>36</v>
      </c>
      <c r="B46" s="106" t="s">
        <v>250</v>
      </c>
      <c r="C46" s="107">
        <v>41</v>
      </c>
      <c r="D46" s="10"/>
      <c r="E46" s="107">
        <v>29</v>
      </c>
      <c r="F46" s="84"/>
      <c r="G46" s="52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18"/>
    </row>
    <row r="47" spans="1:23" ht="15">
      <c r="A47" s="4">
        <v>37</v>
      </c>
      <c r="B47" s="106" t="s">
        <v>251</v>
      </c>
      <c r="C47" s="107">
        <v>49</v>
      </c>
      <c r="D47" s="10"/>
      <c r="E47" s="107">
        <v>33</v>
      </c>
      <c r="F47" s="84"/>
      <c r="G47" s="52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18"/>
    </row>
    <row r="48" spans="1:23" ht="15">
      <c r="A48" s="4">
        <v>38</v>
      </c>
      <c r="B48" s="106" t="s">
        <v>252</v>
      </c>
      <c r="C48" s="107">
        <v>42</v>
      </c>
      <c r="D48" s="10"/>
      <c r="E48" s="107">
        <v>32</v>
      </c>
      <c r="F48" s="84"/>
      <c r="G48" s="52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18"/>
    </row>
    <row r="49" spans="1:23" ht="14.25">
      <c r="A49" s="4">
        <v>39</v>
      </c>
      <c r="B49" s="106" t="s">
        <v>253</v>
      </c>
      <c r="C49" s="107">
        <v>0</v>
      </c>
      <c r="D49" s="10"/>
      <c r="E49" s="107">
        <v>0</v>
      </c>
      <c r="F49" s="84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18"/>
    </row>
    <row r="50" spans="1:23" ht="14.25">
      <c r="A50" s="4">
        <v>40</v>
      </c>
      <c r="B50" s="106" t="s">
        <v>254</v>
      </c>
      <c r="C50" s="107">
        <v>45</v>
      </c>
      <c r="D50" s="10"/>
      <c r="E50" s="107">
        <v>28</v>
      </c>
      <c r="F50" s="84"/>
      <c r="G50" s="50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3" ht="14.25">
      <c r="A51" s="4">
        <v>41</v>
      </c>
      <c r="B51" s="106" t="s">
        <v>255</v>
      </c>
      <c r="C51" s="107">
        <v>45</v>
      </c>
      <c r="D51" s="10"/>
      <c r="E51" s="107">
        <v>27</v>
      </c>
      <c r="F51" s="84"/>
      <c r="G51" s="50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1:23" ht="15">
      <c r="A52" s="4">
        <v>42</v>
      </c>
      <c r="B52" s="106" t="s">
        <v>63</v>
      </c>
      <c r="C52" s="107">
        <v>47</v>
      </c>
      <c r="D52" s="14"/>
      <c r="E52" s="107">
        <v>33</v>
      </c>
      <c r="F52" s="86"/>
      <c r="G52" s="52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18"/>
    </row>
    <row r="53" spans="1:23" ht="15">
      <c r="A53" s="4">
        <v>43</v>
      </c>
      <c r="B53" s="106" t="s">
        <v>64</v>
      </c>
      <c r="C53" s="107">
        <v>42</v>
      </c>
      <c r="D53" s="14"/>
      <c r="E53" s="107">
        <v>35</v>
      </c>
      <c r="F53" s="86"/>
      <c r="G53" s="52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18"/>
    </row>
    <row r="54" spans="1:23" ht="15">
      <c r="A54" s="4">
        <v>44</v>
      </c>
      <c r="B54" s="106" t="s">
        <v>65</v>
      </c>
      <c r="C54" s="107">
        <v>41</v>
      </c>
      <c r="D54" s="10"/>
      <c r="E54" s="107">
        <v>31</v>
      </c>
      <c r="F54" s="84"/>
      <c r="G54" s="52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18"/>
    </row>
    <row r="55" spans="1:23" ht="15">
      <c r="A55" s="4">
        <v>45</v>
      </c>
      <c r="B55" s="106" t="s">
        <v>66</v>
      </c>
      <c r="C55" s="107">
        <v>43</v>
      </c>
      <c r="D55" s="10"/>
      <c r="E55" s="107">
        <v>38</v>
      </c>
      <c r="F55" s="84"/>
      <c r="G55" s="52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18"/>
    </row>
    <row r="56" spans="1:23" ht="15">
      <c r="A56" s="4">
        <v>46</v>
      </c>
      <c r="B56" s="106" t="s">
        <v>67</v>
      </c>
      <c r="C56" s="107">
        <v>46</v>
      </c>
      <c r="D56" s="10"/>
      <c r="E56" s="107">
        <v>36</v>
      </c>
      <c r="F56" s="84"/>
      <c r="G56" s="52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18"/>
    </row>
    <row r="57" spans="1:23" ht="15">
      <c r="A57" s="4">
        <v>47</v>
      </c>
      <c r="B57" s="106" t="s">
        <v>179</v>
      </c>
      <c r="C57" s="107">
        <v>0</v>
      </c>
      <c r="D57" s="10"/>
      <c r="E57" s="107">
        <v>0</v>
      </c>
      <c r="F57" s="84"/>
      <c r="G57" s="52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18"/>
    </row>
    <row r="58" spans="1:23" ht="15">
      <c r="A58" s="4">
        <v>48</v>
      </c>
      <c r="B58" s="106" t="s">
        <v>68</v>
      </c>
      <c r="C58" s="107">
        <v>42</v>
      </c>
      <c r="D58" s="10"/>
      <c r="E58" s="107">
        <v>37</v>
      </c>
      <c r="F58" s="84"/>
      <c r="G58" s="52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18"/>
    </row>
    <row r="59" spans="1:23" ht="15">
      <c r="A59" s="4">
        <v>49</v>
      </c>
      <c r="B59" s="106" t="s">
        <v>69</v>
      </c>
      <c r="C59" s="107">
        <v>41</v>
      </c>
      <c r="D59" s="87"/>
      <c r="E59" s="107">
        <v>38</v>
      </c>
      <c r="F59" s="87"/>
      <c r="G59" s="1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3"/>
    </row>
    <row r="60" spans="1:23" ht="15">
      <c r="A60" s="4">
        <v>50</v>
      </c>
      <c r="B60" s="106" t="s">
        <v>70</v>
      </c>
      <c r="C60" s="107">
        <v>49</v>
      </c>
      <c r="D60" s="88"/>
      <c r="E60" s="107">
        <v>43</v>
      </c>
      <c r="F60" s="88"/>
      <c r="G60" s="11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1"/>
    </row>
    <row r="61" spans="1:23" ht="14.25">
      <c r="A61" s="4">
        <v>51</v>
      </c>
      <c r="B61" s="106" t="s">
        <v>71</v>
      </c>
      <c r="C61" s="107">
        <v>46</v>
      </c>
      <c r="D61" s="87"/>
      <c r="E61" s="107">
        <v>43</v>
      </c>
      <c r="F61" s="87"/>
      <c r="G61" s="1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4.25">
      <c r="A62" s="4">
        <v>52</v>
      </c>
      <c r="B62" s="106" t="s">
        <v>72</v>
      </c>
      <c r="C62" s="107">
        <v>49</v>
      </c>
      <c r="D62" s="87"/>
      <c r="E62" s="107">
        <v>39</v>
      </c>
      <c r="F62" s="87"/>
      <c r="G62" s="1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4.25">
      <c r="A63" s="4">
        <v>53</v>
      </c>
      <c r="B63" s="106" t="s">
        <v>73</v>
      </c>
      <c r="C63" s="107">
        <v>41</v>
      </c>
      <c r="D63" s="87"/>
      <c r="E63" s="107">
        <v>31</v>
      </c>
      <c r="F63" s="87"/>
      <c r="G63" s="1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4.25">
      <c r="A64" s="4">
        <v>54</v>
      </c>
      <c r="B64" s="106" t="s">
        <v>74</v>
      </c>
      <c r="C64" s="107">
        <v>43</v>
      </c>
      <c r="D64" s="87"/>
      <c r="E64" s="107">
        <v>40</v>
      </c>
      <c r="F64" s="87"/>
      <c r="G64" s="1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4.25">
      <c r="A65" s="4">
        <v>55</v>
      </c>
      <c r="B65" s="106" t="s">
        <v>75</v>
      </c>
      <c r="C65" s="107">
        <v>44</v>
      </c>
      <c r="D65" s="87"/>
      <c r="E65" s="107">
        <v>37</v>
      </c>
      <c r="F65" s="87"/>
      <c r="G65" s="1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">
      <c r="A66" s="4">
        <v>56</v>
      </c>
      <c r="B66" s="106" t="s">
        <v>76</v>
      </c>
      <c r="C66" s="107">
        <v>41</v>
      </c>
      <c r="D66" s="87"/>
      <c r="E66" s="107">
        <v>28</v>
      </c>
      <c r="F66" s="87"/>
      <c r="G66" s="1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3"/>
    </row>
    <row r="67" spans="1:23" ht="15">
      <c r="A67" s="4">
        <v>57</v>
      </c>
      <c r="B67" s="106" t="s">
        <v>77</v>
      </c>
      <c r="C67" s="107">
        <v>47</v>
      </c>
      <c r="D67" s="87"/>
      <c r="E67" s="107">
        <v>27</v>
      </c>
      <c r="F67" s="87"/>
      <c r="G67" s="1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1"/>
    </row>
    <row r="68" spans="1:23" ht="14.25">
      <c r="A68" s="4">
        <v>58</v>
      </c>
      <c r="B68" s="106" t="s">
        <v>78</v>
      </c>
      <c r="C68" s="107">
        <v>45</v>
      </c>
      <c r="D68" s="87"/>
      <c r="E68" s="107">
        <v>35</v>
      </c>
      <c r="F68" s="87"/>
      <c r="G68" s="1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4.25">
      <c r="A69" s="4">
        <v>59</v>
      </c>
      <c r="B69" s="106" t="s">
        <v>79</v>
      </c>
      <c r="C69" s="107">
        <v>41</v>
      </c>
      <c r="D69" s="87"/>
      <c r="E69" s="107">
        <v>30</v>
      </c>
      <c r="F69" s="87"/>
      <c r="G69" s="1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4.25">
      <c r="A70" s="4">
        <v>60</v>
      </c>
      <c r="B70" s="106" t="s">
        <v>80</v>
      </c>
      <c r="C70" s="107">
        <v>44</v>
      </c>
      <c r="D70" s="87"/>
      <c r="E70" s="107">
        <v>43</v>
      </c>
      <c r="F70" s="87"/>
      <c r="G70" s="1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4.25">
      <c r="A71" s="4">
        <v>61</v>
      </c>
      <c r="B71" s="106" t="s">
        <v>180</v>
      </c>
      <c r="C71" s="107">
        <v>47</v>
      </c>
      <c r="D71" s="87"/>
      <c r="E71" s="107">
        <v>34</v>
      </c>
      <c r="F71" s="87"/>
      <c r="G71" s="1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4.25">
      <c r="A72" s="4">
        <v>62</v>
      </c>
      <c r="B72" s="66" t="s">
        <v>256</v>
      </c>
      <c r="C72" s="107">
        <v>43</v>
      </c>
      <c r="D72" s="87"/>
      <c r="E72" s="107">
        <v>35</v>
      </c>
      <c r="F72" s="87"/>
      <c r="G72" s="1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4.25">
      <c r="A73" s="4">
        <v>63</v>
      </c>
      <c r="B73" s="66" t="s">
        <v>267</v>
      </c>
      <c r="C73" s="107">
        <v>48</v>
      </c>
      <c r="D73" s="87"/>
      <c r="E73" s="107">
        <v>38</v>
      </c>
      <c r="F73" s="87"/>
      <c r="G73" s="1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">
      <c r="A74" s="4">
        <v>64</v>
      </c>
      <c r="B74" s="66" t="s">
        <v>194</v>
      </c>
      <c r="C74" s="107">
        <v>49</v>
      </c>
      <c r="D74" s="87"/>
      <c r="E74" s="107">
        <v>42</v>
      </c>
      <c r="F74" s="87"/>
      <c r="G74" s="1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3"/>
    </row>
    <row r="75" spans="1:23" ht="15">
      <c r="A75" s="4">
        <v>65</v>
      </c>
      <c r="B75" s="66" t="s">
        <v>257</v>
      </c>
      <c r="C75" s="107">
        <v>43</v>
      </c>
      <c r="D75" s="87"/>
      <c r="E75" s="107">
        <v>38</v>
      </c>
      <c r="F75" s="87"/>
      <c r="G75" s="11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1"/>
    </row>
    <row r="76" spans="1:23" ht="14.25">
      <c r="A76" s="4">
        <v>66</v>
      </c>
      <c r="B76" s="66" t="s">
        <v>268</v>
      </c>
      <c r="C76" s="107">
        <v>48</v>
      </c>
      <c r="D76" s="87"/>
      <c r="E76" s="107">
        <v>38</v>
      </c>
      <c r="F76" s="87"/>
      <c r="G76" s="1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4.25">
      <c r="A77" s="4">
        <v>67</v>
      </c>
      <c r="B77" s="66" t="s">
        <v>259</v>
      </c>
      <c r="C77" s="107">
        <v>38</v>
      </c>
      <c r="D77" s="89"/>
      <c r="E77" s="107">
        <v>31</v>
      </c>
      <c r="F77" s="89"/>
      <c r="G77" s="1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4.25">
      <c r="A78" s="4">
        <v>68</v>
      </c>
      <c r="B78" s="66" t="s">
        <v>81</v>
      </c>
      <c r="C78" s="107">
        <v>40</v>
      </c>
      <c r="D78" s="89"/>
      <c r="E78" s="107">
        <v>23</v>
      </c>
      <c r="F78" s="89"/>
      <c r="G78" s="4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4.25">
      <c r="A79" s="4">
        <v>69</v>
      </c>
      <c r="B79" s="66" t="s">
        <v>82</v>
      </c>
      <c r="C79" s="107">
        <v>45</v>
      </c>
      <c r="D79" s="89"/>
      <c r="E79" s="107">
        <v>31</v>
      </c>
      <c r="F79" s="89"/>
      <c r="G79" s="4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4.25">
      <c r="A80" s="4">
        <v>70</v>
      </c>
      <c r="B80" s="66" t="s">
        <v>83</v>
      </c>
      <c r="C80" s="107">
        <v>44</v>
      </c>
      <c r="D80" s="89"/>
      <c r="E80" s="107">
        <v>38</v>
      </c>
      <c r="F80" s="89"/>
      <c r="G80" s="4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4.25">
      <c r="A81" s="4">
        <v>71</v>
      </c>
      <c r="B81" s="66" t="s">
        <v>176</v>
      </c>
      <c r="C81" s="107">
        <v>42</v>
      </c>
      <c r="D81" s="89"/>
      <c r="E81" s="107">
        <v>37</v>
      </c>
      <c r="F81" s="89"/>
      <c r="G81" s="4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4.25">
      <c r="A82" s="4">
        <v>72</v>
      </c>
      <c r="B82" s="66" t="s">
        <v>84</v>
      </c>
      <c r="C82" s="107">
        <v>41</v>
      </c>
      <c r="D82" s="89"/>
      <c r="E82" s="107">
        <v>25</v>
      </c>
      <c r="F82" s="89"/>
      <c r="G82" s="4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4.25">
      <c r="A83" s="4">
        <v>73</v>
      </c>
      <c r="B83" s="66" t="s">
        <v>177</v>
      </c>
      <c r="C83" s="107">
        <v>37</v>
      </c>
      <c r="D83" s="89"/>
      <c r="E83" s="107">
        <v>15</v>
      </c>
      <c r="F83" s="89"/>
      <c r="G83" s="4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4.25">
      <c r="A84" s="4">
        <v>74</v>
      </c>
      <c r="B84" s="66" t="s">
        <v>85</v>
      </c>
      <c r="C84" s="107">
        <v>48</v>
      </c>
      <c r="D84" s="89"/>
      <c r="E84" s="107">
        <v>41</v>
      </c>
      <c r="F84" s="89"/>
      <c r="G84" s="4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4.25">
      <c r="A85" s="4">
        <v>75</v>
      </c>
      <c r="B85" s="66" t="s">
        <v>86</v>
      </c>
      <c r="C85" s="107">
        <v>39</v>
      </c>
      <c r="D85" s="89"/>
      <c r="E85" s="107">
        <v>20</v>
      </c>
      <c r="F85" s="89"/>
      <c r="G85" s="4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4.25">
      <c r="A86" s="4">
        <v>76</v>
      </c>
      <c r="B86" s="66" t="s">
        <v>87</v>
      </c>
      <c r="C86" s="107">
        <v>45</v>
      </c>
      <c r="D86" s="89"/>
      <c r="E86" s="107">
        <v>23</v>
      </c>
      <c r="F86" s="89"/>
      <c r="G86" s="4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4.25">
      <c r="A87" s="4">
        <v>77</v>
      </c>
      <c r="B87" s="66" t="s">
        <v>88</v>
      </c>
      <c r="C87" s="107">
        <v>46</v>
      </c>
      <c r="D87" s="89"/>
      <c r="E87" s="107">
        <v>34</v>
      </c>
      <c r="F87" s="89"/>
      <c r="G87" s="4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4.25">
      <c r="A88" s="4">
        <v>78</v>
      </c>
      <c r="B88" s="66" t="s">
        <v>89</v>
      </c>
      <c r="C88" s="107">
        <v>42</v>
      </c>
      <c r="D88" s="89"/>
      <c r="E88" s="107">
        <v>24</v>
      </c>
      <c r="F88" s="89"/>
      <c r="G88" s="4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4.25">
      <c r="A89" s="4">
        <v>79</v>
      </c>
      <c r="B89" s="66" t="s">
        <v>90</v>
      </c>
      <c r="C89" s="107">
        <v>45</v>
      </c>
      <c r="D89" s="89"/>
      <c r="E89" s="107">
        <v>34</v>
      </c>
      <c r="F89" s="89"/>
      <c r="G89" s="4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4.25">
      <c r="A90" s="4">
        <v>80</v>
      </c>
      <c r="B90" s="66" t="s">
        <v>178</v>
      </c>
      <c r="C90" s="107">
        <v>40</v>
      </c>
      <c r="D90" s="89"/>
      <c r="E90" s="107">
        <v>21</v>
      </c>
      <c r="F90" s="89"/>
      <c r="G90" s="4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4.25">
      <c r="A91" s="4">
        <v>81</v>
      </c>
      <c r="B91" s="66" t="s">
        <v>195</v>
      </c>
      <c r="C91" s="107">
        <v>41</v>
      </c>
      <c r="D91" s="89"/>
      <c r="E91" s="107">
        <v>25</v>
      </c>
      <c r="F91" s="89"/>
      <c r="G91" s="4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4.25">
      <c r="A92" s="4">
        <v>82</v>
      </c>
      <c r="B92" s="66" t="s">
        <v>196</v>
      </c>
      <c r="C92" s="107">
        <v>41</v>
      </c>
      <c r="D92" s="89"/>
      <c r="E92" s="107">
        <v>30</v>
      </c>
      <c r="F92" s="89"/>
      <c r="G92" s="4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4.25">
      <c r="A93" s="4">
        <v>83</v>
      </c>
      <c r="B93" s="66" t="s">
        <v>260</v>
      </c>
      <c r="C93" s="107">
        <v>46</v>
      </c>
      <c r="D93" s="89"/>
      <c r="E93" s="107">
        <v>23</v>
      </c>
      <c r="F93" s="89"/>
      <c r="G93" s="4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4.25">
      <c r="A94" s="4">
        <v>84</v>
      </c>
      <c r="B94" s="66" t="s">
        <v>262</v>
      </c>
      <c r="C94" s="107">
        <v>40</v>
      </c>
      <c r="D94" s="89"/>
      <c r="E94" s="107">
        <v>22</v>
      </c>
      <c r="F94" s="89"/>
      <c r="G94" s="4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4.25">
      <c r="A95" s="4">
        <v>85</v>
      </c>
      <c r="B95" s="66" t="s">
        <v>197</v>
      </c>
      <c r="C95" s="107">
        <v>43</v>
      </c>
      <c r="D95" s="89"/>
      <c r="E95" s="107">
        <v>34</v>
      </c>
      <c r="F95" s="89"/>
      <c r="G95" s="4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4.25">
      <c r="A96" s="4">
        <v>86</v>
      </c>
      <c r="B96" s="66" t="s">
        <v>198</v>
      </c>
      <c r="C96" s="107">
        <v>42</v>
      </c>
      <c r="D96" s="89"/>
      <c r="E96" s="107">
        <v>23</v>
      </c>
      <c r="F96" s="89"/>
      <c r="G96" s="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4.25">
      <c r="A97" s="4">
        <v>87</v>
      </c>
      <c r="B97" s="66" t="s">
        <v>199</v>
      </c>
      <c r="C97" s="107">
        <v>43</v>
      </c>
      <c r="D97" s="89"/>
      <c r="E97" s="107">
        <v>17</v>
      </c>
      <c r="F97" s="89"/>
      <c r="G97" s="4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4.25">
      <c r="A98" s="4">
        <v>88</v>
      </c>
      <c r="B98" s="66" t="s">
        <v>200</v>
      </c>
      <c r="C98" s="107">
        <v>41</v>
      </c>
      <c r="D98" s="89"/>
      <c r="E98" s="107">
        <v>18</v>
      </c>
      <c r="F98" s="89"/>
      <c r="G98" s="4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4.25">
      <c r="A99" s="4">
        <v>89</v>
      </c>
      <c r="B99" s="66" t="s">
        <v>201</v>
      </c>
      <c r="C99" s="107">
        <v>0</v>
      </c>
      <c r="D99" s="89"/>
      <c r="E99" s="107">
        <v>5</v>
      </c>
      <c r="F99" s="89"/>
      <c r="G99" s="4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4.25">
      <c r="A100" s="4">
        <v>90</v>
      </c>
      <c r="B100" s="66" t="s">
        <v>203</v>
      </c>
      <c r="C100" s="107">
        <v>44</v>
      </c>
      <c r="D100" s="89"/>
      <c r="E100" s="107">
        <v>31</v>
      </c>
      <c r="F100" s="89"/>
      <c r="G100" s="4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4.25">
      <c r="A101" s="4">
        <v>91</v>
      </c>
      <c r="B101" s="66" t="s">
        <v>204</v>
      </c>
      <c r="C101" s="107">
        <v>44</v>
      </c>
      <c r="D101" s="89"/>
      <c r="E101" s="107">
        <v>33</v>
      </c>
      <c r="F101" s="89"/>
      <c r="G101" s="4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4.25">
      <c r="A102" s="4">
        <v>92</v>
      </c>
      <c r="B102" s="66" t="s">
        <v>205</v>
      </c>
      <c r="C102" s="107">
        <v>42</v>
      </c>
      <c r="D102" s="89"/>
      <c r="E102" s="107">
        <v>27</v>
      </c>
      <c r="F102" s="89"/>
      <c r="G102" s="4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4.25">
      <c r="A103" s="4">
        <v>93</v>
      </c>
      <c r="B103" s="66" t="s">
        <v>206</v>
      </c>
      <c r="C103" s="107">
        <v>43</v>
      </c>
      <c r="D103" s="89"/>
      <c r="E103" s="107">
        <v>17</v>
      </c>
      <c r="F103" s="89"/>
      <c r="G103" s="4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4.25">
      <c r="A104" s="4">
        <v>94</v>
      </c>
      <c r="B104" s="66" t="s">
        <v>207</v>
      </c>
      <c r="C104" s="107">
        <v>41</v>
      </c>
      <c r="D104" s="89"/>
      <c r="E104" s="107">
        <v>23</v>
      </c>
      <c r="F104" s="89"/>
      <c r="G104" s="4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4.25">
      <c r="A105" s="4">
        <v>95</v>
      </c>
      <c r="B105" s="66" t="s">
        <v>208</v>
      </c>
      <c r="C105" s="107">
        <v>42</v>
      </c>
      <c r="D105" s="89"/>
      <c r="E105" s="107">
        <v>30</v>
      </c>
      <c r="F105" s="89"/>
      <c r="G105" s="4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4.25">
      <c r="A106" s="4">
        <v>96</v>
      </c>
      <c r="B106" s="66" t="s">
        <v>209</v>
      </c>
      <c r="C106" s="107">
        <v>43</v>
      </c>
      <c r="D106" s="89"/>
      <c r="E106" s="107">
        <v>25</v>
      </c>
      <c r="F106" s="89"/>
      <c r="G106" s="4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4.25">
      <c r="A107" s="4">
        <v>97</v>
      </c>
      <c r="B107" s="66" t="s">
        <v>210</v>
      </c>
      <c r="C107" s="107">
        <v>42</v>
      </c>
      <c r="D107" s="89"/>
      <c r="E107" s="107">
        <v>22</v>
      </c>
      <c r="F107" s="89"/>
      <c r="G107" s="4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4.25">
      <c r="A108" s="4">
        <v>98</v>
      </c>
      <c r="B108" s="66" t="s">
        <v>211</v>
      </c>
      <c r="C108" s="107">
        <v>43</v>
      </c>
      <c r="D108" s="89"/>
      <c r="E108" s="107">
        <v>25</v>
      </c>
      <c r="F108" s="89"/>
      <c r="G108" s="4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4.25">
      <c r="A109" s="4">
        <v>99</v>
      </c>
      <c r="B109" s="66" t="s">
        <v>212</v>
      </c>
      <c r="C109" s="107">
        <v>41</v>
      </c>
      <c r="D109" s="89"/>
      <c r="E109" s="107">
        <v>23</v>
      </c>
      <c r="F109" s="89"/>
      <c r="G109" s="4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4.25">
      <c r="A110" s="4">
        <v>100</v>
      </c>
      <c r="B110" s="66" t="s">
        <v>213</v>
      </c>
      <c r="C110" s="107">
        <v>0</v>
      </c>
      <c r="D110" s="89"/>
      <c r="E110" s="107">
        <v>0</v>
      </c>
      <c r="F110" s="89"/>
      <c r="G110" s="4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4.25">
      <c r="A111" s="4">
        <v>101</v>
      </c>
      <c r="B111" s="66" t="s">
        <v>214</v>
      </c>
      <c r="C111" s="107">
        <v>41</v>
      </c>
      <c r="D111" s="89"/>
      <c r="E111" s="107">
        <v>18</v>
      </c>
      <c r="F111" s="89"/>
      <c r="G111" s="4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4.25">
      <c r="A112" s="4">
        <v>102</v>
      </c>
      <c r="B112" s="66" t="s">
        <v>215</v>
      </c>
      <c r="C112" s="107">
        <v>43</v>
      </c>
      <c r="D112" s="89"/>
      <c r="E112" s="107">
        <v>22</v>
      </c>
      <c r="F112" s="89"/>
      <c r="G112" s="4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4.25">
      <c r="A113" s="4">
        <v>103</v>
      </c>
      <c r="B113" s="66" t="s">
        <v>216</v>
      </c>
      <c r="C113" s="107">
        <v>42</v>
      </c>
      <c r="D113" s="89"/>
      <c r="E113" s="107">
        <v>23</v>
      </c>
      <c r="F113" s="89"/>
      <c r="G113" s="4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4.25">
      <c r="A114" s="4">
        <v>104</v>
      </c>
      <c r="B114" s="66" t="s">
        <v>217</v>
      </c>
      <c r="C114" s="107">
        <v>41</v>
      </c>
      <c r="D114" s="89"/>
      <c r="E114" s="107">
        <v>23</v>
      </c>
      <c r="F114" s="89"/>
      <c r="G114" s="4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4.25">
      <c r="A115" s="4">
        <v>105</v>
      </c>
      <c r="B115" s="66" t="s">
        <v>218</v>
      </c>
      <c r="C115" s="107">
        <v>43</v>
      </c>
      <c r="D115" s="89"/>
      <c r="E115" s="107">
        <v>33</v>
      </c>
      <c r="F115" s="89"/>
      <c r="G115" s="4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4.25">
      <c r="A116" s="4">
        <v>106</v>
      </c>
      <c r="B116" s="66" t="s">
        <v>219</v>
      </c>
      <c r="C116" s="107">
        <v>43</v>
      </c>
      <c r="D116" s="89"/>
      <c r="E116" s="107">
        <v>31</v>
      </c>
      <c r="F116" s="89"/>
      <c r="G116" s="4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4.25">
      <c r="A117" s="4">
        <v>107</v>
      </c>
      <c r="B117" s="66" t="s">
        <v>220</v>
      </c>
      <c r="C117" s="107">
        <v>43</v>
      </c>
      <c r="D117" s="89"/>
      <c r="E117" s="107">
        <v>25</v>
      </c>
      <c r="F117" s="89"/>
      <c r="G117" s="4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4.25">
      <c r="A118" s="4">
        <v>108</v>
      </c>
      <c r="B118" s="66" t="s">
        <v>221</v>
      </c>
      <c r="C118" s="107">
        <v>44</v>
      </c>
      <c r="D118" s="89"/>
      <c r="E118" s="107">
        <v>33</v>
      </c>
      <c r="F118" s="89"/>
      <c r="G118" s="4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4.25">
      <c r="A119" s="4">
        <v>109</v>
      </c>
      <c r="B119" s="66" t="s">
        <v>222</v>
      </c>
      <c r="C119" s="107">
        <v>44</v>
      </c>
      <c r="D119" s="89"/>
      <c r="E119" s="107">
        <v>25</v>
      </c>
      <c r="F119" s="89"/>
      <c r="G119" s="4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4.25">
      <c r="A120" s="4">
        <v>110</v>
      </c>
      <c r="B120" s="66" t="s">
        <v>223</v>
      </c>
      <c r="C120" s="107">
        <v>45</v>
      </c>
      <c r="D120" s="89"/>
      <c r="E120" s="107">
        <v>34</v>
      </c>
      <c r="F120" s="89"/>
      <c r="G120" s="4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4.25">
      <c r="A121" s="4">
        <v>111</v>
      </c>
      <c r="B121" s="66" t="s">
        <v>224</v>
      </c>
      <c r="C121" s="107">
        <v>42</v>
      </c>
      <c r="D121" s="89"/>
      <c r="E121" s="107">
        <v>23</v>
      </c>
      <c r="F121" s="89"/>
      <c r="G121" s="4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4.25">
      <c r="A122" s="4">
        <v>112</v>
      </c>
      <c r="B122" s="66" t="s">
        <v>225</v>
      </c>
      <c r="C122" s="107">
        <v>43</v>
      </c>
      <c r="D122" s="89"/>
      <c r="E122" s="107">
        <v>34</v>
      </c>
      <c r="F122" s="89"/>
      <c r="G122" s="4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4.25">
      <c r="A123" s="4">
        <v>113</v>
      </c>
      <c r="B123" s="66" t="s">
        <v>226</v>
      </c>
      <c r="C123" s="107">
        <v>0</v>
      </c>
      <c r="D123" s="89"/>
      <c r="E123" s="107">
        <v>0</v>
      </c>
      <c r="F123" s="89"/>
      <c r="G123" s="4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4.25">
      <c r="A124" s="4">
        <v>114</v>
      </c>
      <c r="B124" s="66" t="s">
        <v>227</v>
      </c>
      <c r="C124" s="107">
        <v>42</v>
      </c>
      <c r="D124" s="89"/>
      <c r="E124" s="107">
        <v>31</v>
      </c>
      <c r="F124" s="89"/>
      <c r="G124" s="4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4.25">
      <c r="A125" s="4">
        <v>115</v>
      </c>
      <c r="B125" s="66" t="s">
        <v>228</v>
      </c>
      <c r="C125" s="107">
        <v>40</v>
      </c>
      <c r="D125" s="89"/>
      <c r="E125" s="107">
        <v>24</v>
      </c>
      <c r="F125" s="89"/>
      <c r="G125" s="4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4.25">
      <c r="A126" s="4">
        <v>116</v>
      </c>
      <c r="B126" s="66" t="s">
        <v>229</v>
      </c>
      <c r="C126" s="107">
        <v>0</v>
      </c>
      <c r="D126" s="89"/>
      <c r="E126" s="107">
        <v>0</v>
      </c>
      <c r="F126" s="89"/>
      <c r="G126" s="4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4.25">
      <c r="A127" s="4">
        <v>117</v>
      </c>
      <c r="B127" s="66" t="s">
        <v>230</v>
      </c>
      <c r="C127" s="107">
        <v>43</v>
      </c>
      <c r="D127" s="89"/>
      <c r="E127" s="107">
        <v>18</v>
      </c>
      <c r="F127" s="89"/>
      <c r="G127" s="4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4.25">
      <c r="A128" s="4">
        <v>118</v>
      </c>
      <c r="B128" s="66" t="s">
        <v>231</v>
      </c>
      <c r="C128" s="107">
        <v>44</v>
      </c>
      <c r="D128" s="89"/>
      <c r="E128" s="107">
        <v>37</v>
      </c>
      <c r="F128" s="89"/>
      <c r="G128" s="4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4.25">
      <c r="A129" s="4">
        <v>119</v>
      </c>
      <c r="B129" s="66" t="s">
        <v>121</v>
      </c>
      <c r="C129" s="107">
        <v>41</v>
      </c>
      <c r="D129" s="89"/>
      <c r="E129" s="107">
        <v>20</v>
      </c>
      <c r="F129" s="89"/>
      <c r="G129" s="4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4.25">
      <c r="A130" s="4">
        <v>120</v>
      </c>
      <c r="B130" s="66" t="s">
        <v>181</v>
      </c>
      <c r="C130" s="107">
        <v>43</v>
      </c>
      <c r="D130" s="89"/>
      <c r="E130" s="107">
        <v>27</v>
      </c>
      <c r="F130" s="89"/>
      <c r="G130" s="4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4.25">
      <c r="A131" s="4">
        <v>121</v>
      </c>
      <c r="B131" s="66" t="s">
        <v>122</v>
      </c>
      <c r="C131" s="107">
        <v>44</v>
      </c>
      <c r="D131" s="89"/>
      <c r="E131" s="107">
        <v>35</v>
      </c>
      <c r="F131" s="89"/>
      <c r="G131" s="4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4.25">
      <c r="A132" s="4">
        <v>122</v>
      </c>
      <c r="B132" s="66" t="s">
        <v>123</v>
      </c>
      <c r="C132" s="107">
        <v>43</v>
      </c>
      <c r="D132" s="89"/>
      <c r="E132" s="107">
        <v>27</v>
      </c>
      <c r="F132" s="89"/>
      <c r="G132" s="4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4.25">
      <c r="A133" s="4">
        <v>123</v>
      </c>
      <c r="B133" s="66" t="s">
        <v>91</v>
      </c>
      <c r="C133" s="107">
        <v>42</v>
      </c>
      <c r="D133" s="89"/>
      <c r="E133" s="107">
        <v>22</v>
      </c>
      <c r="F133" s="89"/>
      <c r="G133" s="4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4.25">
      <c r="A134" s="4">
        <v>124</v>
      </c>
      <c r="B134" s="66" t="s">
        <v>100</v>
      </c>
      <c r="C134" s="107">
        <v>43</v>
      </c>
      <c r="D134" s="89"/>
      <c r="E134" s="107">
        <v>22</v>
      </c>
      <c r="F134" s="89"/>
      <c r="G134" s="4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4.25">
      <c r="A135" s="4">
        <v>125</v>
      </c>
      <c r="B135" s="66" t="s">
        <v>101</v>
      </c>
      <c r="C135" s="107">
        <v>43</v>
      </c>
      <c r="D135" s="89"/>
      <c r="E135" s="107">
        <v>25</v>
      </c>
      <c r="F135" s="89"/>
      <c r="G135" s="4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4.25">
      <c r="A136" s="4">
        <v>126</v>
      </c>
      <c r="B136" s="66" t="s">
        <v>92</v>
      </c>
      <c r="C136" s="107">
        <v>42</v>
      </c>
      <c r="D136" s="89"/>
      <c r="E136" s="107">
        <v>22</v>
      </c>
      <c r="F136" s="89"/>
      <c r="G136" s="4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4.25">
      <c r="A137" s="4">
        <v>127</v>
      </c>
      <c r="B137" s="66" t="s">
        <v>182</v>
      </c>
      <c r="C137" s="107">
        <v>0</v>
      </c>
      <c r="D137" s="89"/>
      <c r="E137" s="107">
        <v>0</v>
      </c>
      <c r="F137" s="89"/>
      <c r="G137" s="4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4.25">
      <c r="A138" s="4">
        <v>128</v>
      </c>
      <c r="B138" s="66" t="s">
        <v>183</v>
      </c>
      <c r="C138" s="107">
        <v>0</v>
      </c>
      <c r="D138" s="89"/>
      <c r="E138" s="107">
        <v>0</v>
      </c>
      <c r="F138" s="89"/>
      <c r="G138" s="4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4.25">
      <c r="A139" s="4">
        <v>129</v>
      </c>
      <c r="B139" s="66" t="s">
        <v>102</v>
      </c>
      <c r="C139" s="107">
        <v>42</v>
      </c>
      <c r="D139" s="89"/>
      <c r="E139" s="107">
        <v>24</v>
      </c>
      <c r="F139" s="89"/>
      <c r="G139" s="4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4.25">
      <c r="A140" s="4">
        <v>130</v>
      </c>
      <c r="B140" s="66" t="s">
        <v>93</v>
      </c>
      <c r="C140" s="107">
        <v>44</v>
      </c>
      <c r="D140" s="89"/>
      <c r="E140" s="107">
        <v>26</v>
      </c>
      <c r="F140" s="89"/>
      <c r="G140" s="4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4.25">
      <c r="A141" s="4">
        <v>131</v>
      </c>
      <c r="B141" s="66" t="s">
        <v>103</v>
      </c>
      <c r="C141" s="107">
        <v>44</v>
      </c>
      <c r="D141" s="89"/>
      <c r="E141" s="107">
        <v>27</v>
      </c>
      <c r="F141" s="89"/>
      <c r="G141" s="4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4.25">
      <c r="A142" s="4">
        <v>132</v>
      </c>
      <c r="B142" s="66" t="s">
        <v>104</v>
      </c>
      <c r="C142" s="107">
        <v>41</v>
      </c>
      <c r="D142" s="89"/>
      <c r="E142" s="107">
        <v>19</v>
      </c>
      <c r="F142" s="89"/>
      <c r="G142" s="4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4.25">
      <c r="A143" s="4">
        <v>133</v>
      </c>
      <c r="B143" s="66" t="s">
        <v>105</v>
      </c>
      <c r="C143" s="107">
        <v>43</v>
      </c>
      <c r="D143" s="89"/>
      <c r="E143" s="107">
        <v>18</v>
      </c>
      <c r="F143" s="89"/>
      <c r="G143" s="4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4.25">
      <c r="A144" s="4">
        <v>134</v>
      </c>
      <c r="B144" s="66" t="s">
        <v>94</v>
      </c>
      <c r="C144" s="107">
        <v>45</v>
      </c>
      <c r="D144" s="89"/>
      <c r="E144" s="107">
        <v>31</v>
      </c>
      <c r="F144" s="89"/>
      <c r="G144" s="4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4.25">
      <c r="A145" s="4">
        <v>135</v>
      </c>
      <c r="B145" s="66" t="s">
        <v>95</v>
      </c>
      <c r="C145" s="107">
        <v>43</v>
      </c>
      <c r="D145" s="89"/>
      <c r="E145" s="107">
        <v>23</v>
      </c>
      <c r="F145" s="89"/>
      <c r="G145" s="4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70"/>
  <sheetViews>
    <sheetView tabSelected="1" zoomScalePageLayoutView="0" workbookViewId="0" topLeftCell="A7">
      <selection activeCell="M20" sqref="M20"/>
    </sheetView>
  </sheetViews>
  <sheetFormatPr defaultColWidth="9.140625" defaultRowHeight="15"/>
  <sheetData>
    <row r="1" spans="1:23" ht="14.25">
      <c r="A1" s="168" t="s">
        <v>27</v>
      </c>
      <c r="B1" s="169"/>
      <c r="C1" s="169"/>
      <c r="D1" s="169"/>
      <c r="E1" s="170"/>
      <c r="F1" s="25"/>
      <c r="G1" s="164"/>
      <c r="H1" s="164"/>
      <c r="I1" s="164"/>
      <c r="J1" s="164"/>
      <c r="K1" s="164"/>
      <c r="L1" s="164"/>
      <c r="M1" s="164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67" t="s">
        <v>0</v>
      </c>
      <c r="B2" s="167"/>
      <c r="C2" s="167"/>
      <c r="D2" s="167"/>
      <c r="E2" s="167"/>
      <c r="F2" s="74"/>
      <c r="G2" s="38" t="s">
        <v>35</v>
      </c>
      <c r="H2" s="39"/>
      <c r="I2" s="3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67" t="s">
        <v>48</v>
      </c>
      <c r="B3" s="167"/>
      <c r="C3" s="167"/>
      <c r="D3" s="167"/>
      <c r="E3" s="167"/>
      <c r="F3" s="74"/>
      <c r="G3" s="38" t="s">
        <v>37</v>
      </c>
      <c r="H3" s="39"/>
      <c r="I3" s="49" t="s">
        <v>45</v>
      </c>
      <c r="J3" s="1"/>
      <c r="K3" s="42" t="s">
        <v>40</v>
      </c>
      <c r="L3" s="42" t="s">
        <v>46</v>
      </c>
      <c r="M3" s="1"/>
      <c r="N3" s="42" t="s">
        <v>41</v>
      </c>
      <c r="O3" s="163" t="s">
        <v>108</v>
      </c>
      <c r="P3" s="163"/>
      <c r="Q3" s="163"/>
      <c r="R3" s="163"/>
      <c r="S3" s="163"/>
      <c r="T3" s="163"/>
      <c r="U3" s="163"/>
      <c r="V3" s="163"/>
      <c r="W3" s="163"/>
    </row>
    <row r="4" spans="1:23" ht="21">
      <c r="A4" s="167" t="s">
        <v>269</v>
      </c>
      <c r="B4" s="167"/>
      <c r="C4" s="167"/>
      <c r="D4" s="167"/>
      <c r="E4" s="167"/>
      <c r="F4" s="74"/>
      <c r="G4" s="38" t="s">
        <v>36</v>
      </c>
      <c r="H4" s="39"/>
      <c r="I4" s="35"/>
      <c r="J4" s="1"/>
      <c r="K4" s="43" t="s">
        <v>31</v>
      </c>
      <c r="L4" s="43">
        <v>3</v>
      </c>
      <c r="M4" s="1"/>
      <c r="N4" s="59">
        <v>3</v>
      </c>
      <c r="O4" s="163"/>
      <c r="P4" s="163"/>
      <c r="Q4" s="163"/>
      <c r="R4" s="163"/>
      <c r="S4" s="163"/>
      <c r="T4" s="163"/>
      <c r="U4" s="163"/>
      <c r="V4" s="163"/>
      <c r="W4" s="163"/>
    </row>
    <row r="5" spans="1:23" ht="21">
      <c r="A5" s="73" t="s">
        <v>28</v>
      </c>
      <c r="B5" s="73"/>
      <c r="C5" s="73"/>
      <c r="D5" s="73"/>
      <c r="E5" s="73"/>
      <c r="F5" s="74"/>
      <c r="G5" s="38" t="s">
        <v>29</v>
      </c>
      <c r="H5" s="32">
        <f>55/60*100</f>
        <v>91.66666666666666</v>
      </c>
      <c r="I5" s="35"/>
      <c r="J5" s="1"/>
      <c r="K5" s="44" t="s">
        <v>32</v>
      </c>
      <c r="L5" s="44">
        <v>2</v>
      </c>
      <c r="M5" s="1"/>
      <c r="N5" s="60">
        <v>2</v>
      </c>
      <c r="O5" s="163"/>
      <c r="P5" s="163"/>
      <c r="Q5" s="163"/>
      <c r="R5" s="163"/>
      <c r="S5" s="163"/>
      <c r="T5" s="163"/>
      <c r="U5" s="163"/>
      <c r="V5" s="163"/>
      <c r="W5" s="163"/>
    </row>
    <row r="6" spans="1:23" ht="21">
      <c r="A6" s="4"/>
      <c r="B6" s="76" t="s">
        <v>1</v>
      </c>
      <c r="C6" s="6" t="s">
        <v>47</v>
      </c>
      <c r="D6" s="6" t="s">
        <v>39</v>
      </c>
      <c r="E6" s="6" t="s">
        <v>30</v>
      </c>
      <c r="F6" s="6" t="s">
        <v>39</v>
      </c>
      <c r="G6" s="38" t="s">
        <v>30</v>
      </c>
      <c r="H6" s="31">
        <f>35/60*100</f>
        <v>58.333333333333336</v>
      </c>
      <c r="I6" s="35"/>
      <c r="J6" s="1"/>
      <c r="K6" s="45" t="s">
        <v>33</v>
      </c>
      <c r="L6" s="45">
        <v>1</v>
      </c>
      <c r="M6" s="1"/>
      <c r="N6" s="61">
        <v>1</v>
      </c>
      <c r="O6" s="163"/>
      <c r="P6" s="163"/>
      <c r="Q6" s="163"/>
      <c r="R6" s="163"/>
      <c r="S6" s="163"/>
      <c r="T6" s="163"/>
      <c r="U6" s="163"/>
      <c r="V6" s="163"/>
      <c r="W6" s="163"/>
    </row>
    <row r="7" spans="1:23" ht="57.75">
      <c r="A7" s="4"/>
      <c r="B7" s="77" t="s">
        <v>2</v>
      </c>
      <c r="C7" s="79" t="s">
        <v>9</v>
      </c>
      <c r="D7" s="79"/>
      <c r="E7" s="16" t="s">
        <v>9</v>
      </c>
      <c r="F7" s="16"/>
      <c r="G7" s="37" t="s">
        <v>43</v>
      </c>
      <c r="H7" s="48">
        <f>AVERAGE(H5:H6)</f>
        <v>75</v>
      </c>
      <c r="I7" s="41">
        <v>0.6</v>
      </c>
      <c r="J7" s="1"/>
      <c r="K7" s="46" t="s">
        <v>34</v>
      </c>
      <c r="L7" s="46">
        <v>0</v>
      </c>
      <c r="M7" s="1"/>
      <c r="N7" s="62"/>
      <c r="O7" s="163"/>
      <c r="P7" s="163"/>
      <c r="Q7" s="163"/>
      <c r="R7" s="163"/>
      <c r="S7" s="163"/>
      <c r="T7" s="163"/>
      <c r="U7" s="163"/>
      <c r="V7" s="163"/>
      <c r="W7" s="163"/>
    </row>
    <row r="8" spans="1:23" ht="14.25">
      <c r="A8" s="4"/>
      <c r="B8" s="77" t="s">
        <v>3</v>
      </c>
      <c r="C8" s="16" t="s">
        <v>4</v>
      </c>
      <c r="D8" s="16"/>
      <c r="E8" s="16" t="s">
        <v>11</v>
      </c>
      <c r="F8" s="16"/>
      <c r="G8" s="37" t="s">
        <v>38</v>
      </c>
      <c r="H8" s="38" t="s">
        <v>96</v>
      </c>
      <c r="I8" s="3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77" t="s">
        <v>5</v>
      </c>
      <c r="C9" s="16" t="s">
        <v>175</v>
      </c>
      <c r="D9" s="16"/>
      <c r="E9" s="16" t="s">
        <v>175</v>
      </c>
      <c r="F9" s="27"/>
      <c r="G9" s="4"/>
      <c r="H9" s="33"/>
      <c r="I9" s="3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8"/>
    </row>
    <row r="10" spans="1:23" ht="15">
      <c r="A10" s="8"/>
      <c r="B10" s="77" t="s">
        <v>8</v>
      </c>
      <c r="C10" s="16">
        <v>50</v>
      </c>
      <c r="D10" s="81">
        <f>(0.55*50)</f>
        <v>27.500000000000004</v>
      </c>
      <c r="E10" s="9">
        <v>50</v>
      </c>
      <c r="F10" s="30">
        <f>0.55*50</f>
        <v>27.500000000000004</v>
      </c>
      <c r="G10" s="19"/>
      <c r="H10" s="12" t="s">
        <v>10</v>
      </c>
      <c r="I10" s="12" t="s">
        <v>12</v>
      </c>
      <c r="J10" s="13" t="s">
        <v>13</v>
      </c>
      <c r="K10" s="13" t="s">
        <v>14</v>
      </c>
      <c r="L10" s="13" t="s">
        <v>15</v>
      </c>
      <c r="M10" s="13" t="s">
        <v>16</v>
      </c>
      <c r="N10" s="13" t="s">
        <v>17</v>
      </c>
      <c r="O10" s="13" t="s">
        <v>18</v>
      </c>
      <c r="P10" s="13" t="s">
        <v>19</v>
      </c>
      <c r="Q10" s="13" t="s">
        <v>20</v>
      </c>
      <c r="R10" s="13" t="s">
        <v>25</v>
      </c>
      <c r="S10" s="13" t="s">
        <v>21</v>
      </c>
      <c r="T10" s="13" t="s">
        <v>98</v>
      </c>
      <c r="U10" s="13" t="s">
        <v>22</v>
      </c>
      <c r="V10" s="13" t="s">
        <v>23</v>
      </c>
      <c r="W10" s="13" t="s">
        <v>24</v>
      </c>
    </row>
    <row r="11" spans="1:23" ht="15.75" thickBot="1">
      <c r="A11" s="4">
        <v>1</v>
      </c>
      <c r="B11" s="66" t="s">
        <v>49</v>
      </c>
      <c r="C11" s="83">
        <v>46</v>
      </c>
      <c r="D11" s="10">
        <f>COUNTIF(C11:C70,"&gt;="&amp;D10)</f>
        <v>55</v>
      </c>
      <c r="E11" s="83">
        <v>34</v>
      </c>
      <c r="F11" s="28">
        <f>COUNTIF(E11:E70,"&gt;="&amp;F10)</f>
        <v>35</v>
      </c>
      <c r="G11" s="22" t="s">
        <v>6</v>
      </c>
      <c r="H11" s="65">
        <v>3</v>
      </c>
      <c r="I11" s="65">
        <v>3</v>
      </c>
      <c r="J11" s="65">
        <v>3</v>
      </c>
      <c r="K11" s="65">
        <v>3</v>
      </c>
      <c r="L11" s="65">
        <v>3</v>
      </c>
      <c r="M11" s="65">
        <v>3</v>
      </c>
      <c r="N11" s="65">
        <v>3</v>
      </c>
      <c r="O11" s="65">
        <v>3</v>
      </c>
      <c r="P11" s="65">
        <v>3</v>
      </c>
      <c r="Q11" s="65">
        <v>3</v>
      </c>
      <c r="R11" s="65">
        <v>3</v>
      </c>
      <c r="S11" s="65">
        <v>3</v>
      </c>
      <c r="T11" s="65">
        <v>3</v>
      </c>
      <c r="U11" s="65">
        <v>3</v>
      </c>
      <c r="V11" s="65">
        <v>2</v>
      </c>
      <c r="W11" s="65">
        <v>2</v>
      </c>
    </row>
    <row r="12" spans="1:23" ht="15.75" thickBot="1">
      <c r="A12" s="4">
        <v>2</v>
      </c>
      <c r="B12" s="66" t="s">
        <v>50</v>
      </c>
      <c r="C12" s="83">
        <v>44</v>
      </c>
      <c r="D12" s="57">
        <f>(55/60)*100</f>
        <v>91.66666666666666</v>
      </c>
      <c r="E12" s="83">
        <v>33</v>
      </c>
      <c r="F12" s="58">
        <f>(35/60)*100</f>
        <v>58.333333333333336</v>
      </c>
      <c r="G12" s="22" t="s">
        <v>7</v>
      </c>
      <c r="H12" s="65">
        <v>3</v>
      </c>
      <c r="I12" s="65">
        <v>3</v>
      </c>
      <c r="J12" s="65">
        <v>3</v>
      </c>
      <c r="K12" s="65">
        <v>3</v>
      </c>
      <c r="L12" s="65">
        <v>3</v>
      </c>
      <c r="M12" s="65">
        <v>3</v>
      </c>
      <c r="N12" s="65">
        <v>3</v>
      </c>
      <c r="O12" s="65">
        <v>3</v>
      </c>
      <c r="P12" s="65">
        <v>2</v>
      </c>
      <c r="Q12" s="65">
        <v>3</v>
      </c>
      <c r="R12" s="65">
        <v>3</v>
      </c>
      <c r="S12" s="65">
        <v>3</v>
      </c>
      <c r="T12" s="65">
        <v>3</v>
      </c>
      <c r="U12" s="65">
        <v>3</v>
      </c>
      <c r="V12" s="65">
        <v>2</v>
      </c>
      <c r="W12" s="65">
        <v>2</v>
      </c>
    </row>
    <row r="13" spans="1:23" ht="15.75" thickBot="1">
      <c r="A13" s="4">
        <v>3</v>
      </c>
      <c r="B13" s="66" t="s">
        <v>51</v>
      </c>
      <c r="C13" s="83">
        <v>39</v>
      </c>
      <c r="D13" s="10"/>
      <c r="E13" s="83">
        <v>29</v>
      </c>
      <c r="F13" s="29"/>
      <c r="G13" s="22" t="s">
        <v>111</v>
      </c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</row>
    <row r="14" spans="1:23" ht="15.75" thickBot="1">
      <c r="A14" s="4">
        <v>4</v>
      </c>
      <c r="B14" s="66" t="s">
        <v>52</v>
      </c>
      <c r="C14" s="83">
        <v>34</v>
      </c>
      <c r="D14" s="10"/>
      <c r="E14" s="83">
        <v>22</v>
      </c>
      <c r="F14" s="29"/>
      <c r="G14" s="22" t="s">
        <v>97</v>
      </c>
      <c r="H14" s="65">
        <v>3</v>
      </c>
      <c r="I14" s="65">
        <v>3</v>
      </c>
      <c r="J14" s="65">
        <v>3</v>
      </c>
      <c r="K14" s="65">
        <v>3</v>
      </c>
      <c r="L14" s="65">
        <v>3</v>
      </c>
      <c r="M14" s="65">
        <v>3</v>
      </c>
      <c r="N14" s="65">
        <v>3</v>
      </c>
      <c r="O14" s="65">
        <v>3</v>
      </c>
      <c r="P14" s="65">
        <v>2</v>
      </c>
      <c r="Q14" s="65">
        <v>3</v>
      </c>
      <c r="R14" s="65">
        <v>3</v>
      </c>
      <c r="S14" s="65">
        <v>3</v>
      </c>
      <c r="T14" s="65">
        <v>3</v>
      </c>
      <c r="U14" s="65">
        <v>3</v>
      </c>
      <c r="V14" s="65">
        <v>2</v>
      </c>
      <c r="W14" s="65">
        <v>2</v>
      </c>
    </row>
    <row r="15" spans="1:23" ht="15">
      <c r="A15" s="4">
        <v>5</v>
      </c>
      <c r="B15" s="66" t="s">
        <v>53</v>
      </c>
      <c r="C15" s="83">
        <v>41</v>
      </c>
      <c r="D15" s="10"/>
      <c r="E15" s="83">
        <v>24</v>
      </c>
      <c r="F15" s="29"/>
      <c r="G15" s="23" t="s">
        <v>42</v>
      </c>
      <c r="H15" s="17">
        <f>AVERAGE(H11:H14)</f>
        <v>3</v>
      </c>
      <c r="I15" s="17">
        <f aca="true" t="shared" si="0" ref="I15:W15">AVERAGE(I11:I14)</f>
        <v>3</v>
      </c>
      <c r="J15" s="17">
        <f t="shared" si="0"/>
        <v>3</v>
      </c>
      <c r="K15" s="17">
        <f t="shared" si="0"/>
        <v>3</v>
      </c>
      <c r="L15" s="17">
        <f t="shared" si="0"/>
        <v>3</v>
      </c>
      <c r="M15" s="17">
        <f t="shared" si="0"/>
        <v>3</v>
      </c>
      <c r="N15" s="17">
        <f t="shared" si="0"/>
        <v>3</v>
      </c>
      <c r="O15" s="17">
        <f t="shared" si="0"/>
        <v>3</v>
      </c>
      <c r="P15" s="17">
        <f t="shared" si="0"/>
        <v>2.3333333333333335</v>
      </c>
      <c r="Q15" s="17">
        <f t="shared" si="0"/>
        <v>3</v>
      </c>
      <c r="R15" s="17">
        <f t="shared" si="0"/>
        <v>3</v>
      </c>
      <c r="S15" s="17">
        <f t="shared" si="0"/>
        <v>3</v>
      </c>
      <c r="T15" s="17">
        <f t="shared" si="0"/>
        <v>3</v>
      </c>
      <c r="U15" s="17">
        <f t="shared" si="0"/>
        <v>3</v>
      </c>
      <c r="V15" s="17">
        <f t="shared" si="0"/>
        <v>2</v>
      </c>
      <c r="W15" s="17">
        <f t="shared" si="0"/>
        <v>2</v>
      </c>
    </row>
    <row r="16" spans="1:23" ht="15">
      <c r="A16" s="4">
        <v>6</v>
      </c>
      <c r="B16" s="66" t="s">
        <v>54</v>
      </c>
      <c r="C16" s="83">
        <v>42</v>
      </c>
      <c r="D16" s="10"/>
      <c r="E16" s="83">
        <v>35</v>
      </c>
      <c r="F16" s="29"/>
      <c r="G16" s="47" t="s">
        <v>44</v>
      </c>
      <c r="H16" s="63">
        <f>(75*H15)/100</f>
        <v>2.25</v>
      </c>
      <c r="I16" s="63">
        <f aca="true" t="shared" si="1" ref="I16:W16">(75*I15)/100</f>
        <v>2.25</v>
      </c>
      <c r="J16" s="63">
        <f t="shared" si="1"/>
        <v>2.25</v>
      </c>
      <c r="K16" s="63">
        <f t="shared" si="1"/>
        <v>2.25</v>
      </c>
      <c r="L16" s="63">
        <f t="shared" si="1"/>
        <v>2.25</v>
      </c>
      <c r="M16" s="63">
        <f t="shared" si="1"/>
        <v>2.25</v>
      </c>
      <c r="N16" s="63">
        <f t="shared" si="1"/>
        <v>2.25</v>
      </c>
      <c r="O16" s="63">
        <f t="shared" si="1"/>
        <v>2.25</v>
      </c>
      <c r="P16" s="63">
        <f t="shared" si="1"/>
        <v>1.75</v>
      </c>
      <c r="Q16" s="63">
        <f t="shared" si="1"/>
        <v>2.25</v>
      </c>
      <c r="R16" s="63">
        <f t="shared" si="1"/>
        <v>2.25</v>
      </c>
      <c r="S16" s="63">
        <f t="shared" si="1"/>
        <v>2.25</v>
      </c>
      <c r="T16" s="63">
        <f t="shared" si="1"/>
        <v>2.25</v>
      </c>
      <c r="U16" s="63">
        <f t="shared" si="1"/>
        <v>2.25</v>
      </c>
      <c r="V16" s="63">
        <f t="shared" si="1"/>
        <v>1.5</v>
      </c>
      <c r="W16" s="63">
        <f t="shared" si="1"/>
        <v>1.5</v>
      </c>
    </row>
    <row r="17" spans="1:23" ht="14.25">
      <c r="A17" s="4">
        <v>7</v>
      </c>
      <c r="B17" s="66" t="s">
        <v>55</v>
      </c>
      <c r="C17" s="83">
        <v>42</v>
      </c>
      <c r="D17" s="10"/>
      <c r="E17" s="83">
        <v>33</v>
      </c>
      <c r="F17" s="10"/>
      <c r="G17" s="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"/>
    </row>
    <row r="18" spans="1:23" ht="14.25">
      <c r="A18" s="4">
        <v>8</v>
      </c>
      <c r="B18" s="66" t="s">
        <v>56</v>
      </c>
      <c r="C18" s="83">
        <v>36</v>
      </c>
      <c r="D18" s="10"/>
      <c r="E18" s="83">
        <v>24</v>
      </c>
      <c r="F18" s="84"/>
      <c r="G18" s="8"/>
      <c r="H18" s="18"/>
      <c r="I18" s="18"/>
      <c r="J18" s="18"/>
      <c r="K18" s="18"/>
      <c r="L18" s="18"/>
      <c r="M18" s="18"/>
      <c r="N18" s="18"/>
      <c r="O18" s="18"/>
      <c r="P18" s="18"/>
      <c r="Q18" s="15"/>
      <c r="R18" s="15"/>
      <c r="S18" s="15"/>
      <c r="T18" s="15"/>
      <c r="U18" s="15"/>
      <c r="V18" s="15"/>
      <c r="W18" s="15"/>
    </row>
    <row r="19" spans="1:23" ht="14.25">
      <c r="A19" s="4">
        <v>9</v>
      </c>
      <c r="B19" s="66" t="s">
        <v>57</v>
      </c>
      <c r="C19" s="83">
        <v>35</v>
      </c>
      <c r="D19" s="10"/>
      <c r="E19" s="83">
        <v>26</v>
      </c>
      <c r="F19" s="84"/>
      <c r="G19" s="8"/>
      <c r="H19" s="18"/>
      <c r="I19" s="18"/>
      <c r="J19" s="18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5"/>
    </row>
    <row r="20" spans="1:23" ht="14.25">
      <c r="A20" s="4">
        <v>10</v>
      </c>
      <c r="B20" s="66" t="s">
        <v>58</v>
      </c>
      <c r="C20" s="83">
        <v>42</v>
      </c>
      <c r="D20" s="10"/>
      <c r="E20" s="83">
        <v>33</v>
      </c>
      <c r="F20" s="84"/>
      <c r="G20" s="8"/>
      <c r="H20" s="2"/>
      <c r="I20" s="56"/>
      <c r="J20" s="51"/>
      <c r="K20" s="51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66" t="s">
        <v>59</v>
      </c>
      <c r="C21" s="83">
        <v>38</v>
      </c>
      <c r="D21" s="10"/>
      <c r="E21" s="83">
        <v>32</v>
      </c>
      <c r="F21" s="84"/>
      <c r="G21" s="4"/>
      <c r="H21" s="72"/>
      <c r="I21" s="165"/>
      <c r="J21" s="165"/>
      <c r="K21" s="1"/>
      <c r="L21" s="1"/>
      <c r="M21" s="33"/>
      <c r="N21" s="33"/>
      <c r="O21" s="33"/>
      <c r="P21" s="33"/>
      <c r="Q21" s="33"/>
      <c r="R21" s="1"/>
      <c r="S21" s="1"/>
      <c r="T21" s="1"/>
      <c r="U21" s="1"/>
      <c r="V21" s="1"/>
      <c r="W21" s="1"/>
    </row>
    <row r="22" spans="1:23" ht="14.25">
      <c r="A22" s="4">
        <v>12</v>
      </c>
      <c r="B22" s="66" t="s">
        <v>60</v>
      </c>
      <c r="C22" s="83">
        <v>26</v>
      </c>
      <c r="D22" s="10"/>
      <c r="E22" s="83">
        <v>13</v>
      </c>
      <c r="F22" s="84"/>
      <c r="G22" s="4"/>
      <c r="H22" s="53"/>
      <c r="I22" s="64"/>
      <c r="J22" s="64"/>
      <c r="K22" s="1"/>
      <c r="L22" s="1"/>
      <c r="M22" s="33"/>
      <c r="N22" s="33"/>
      <c r="O22" s="33"/>
      <c r="P22" s="33"/>
      <c r="Q22" s="33"/>
      <c r="R22" s="1"/>
      <c r="S22" s="1"/>
      <c r="T22" s="1"/>
      <c r="U22" s="1"/>
      <c r="V22" s="1"/>
      <c r="W22" s="1"/>
    </row>
    <row r="23" spans="1:23" ht="14.25">
      <c r="A23" s="4">
        <v>13</v>
      </c>
      <c r="B23" s="66" t="s">
        <v>61</v>
      </c>
      <c r="C23" s="83">
        <v>26</v>
      </c>
      <c r="D23" s="10"/>
      <c r="E23" s="83">
        <v>18</v>
      </c>
      <c r="F23" s="84"/>
      <c r="G23" s="4"/>
      <c r="H23" s="50"/>
      <c r="I23" s="18"/>
      <c r="J23" s="18"/>
      <c r="K23" s="18"/>
      <c r="L23" s="18"/>
      <c r="M23" s="18"/>
      <c r="N23" s="51"/>
      <c r="O23" s="51"/>
      <c r="P23" s="51"/>
      <c r="Q23" s="51"/>
      <c r="R23" s="51"/>
      <c r="S23" s="18"/>
      <c r="T23" s="18"/>
      <c r="U23" s="18"/>
      <c r="V23" s="18"/>
      <c r="W23" s="18"/>
    </row>
    <row r="24" spans="1:23" ht="14.25">
      <c r="A24" s="4">
        <v>14</v>
      </c>
      <c r="B24" s="66" t="s">
        <v>62</v>
      </c>
      <c r="C24" s="83">
        <v>38</v>
      </c>
      <c r="D24" s="10"/>
      <c r="E24" s="83">
        <v>23</v>
      </c>
      <c r="F24" s="84"/>
      <c r="G24" s="4"/>
      <c r="H24" s="1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18"/>
    </row>
    <row r="25" spans="1:23" ht="15">
      <c r="A25" s="4">
        <v>15</v>
      </c>
      <c r="B25" s="66" t="s">
        <v>63</v>
      </c>
      <c r="C25" s="83">
        <v>48</v>
      </c>
      <c r="D25" s="14"/>
      <c r="E25" s="83">
        <v>39</v>
      </c>
      <c r="F25" s="86"/>
      <c r="G25" s="52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18"/>
    </row>
    <row r="26" spans="1:23" ht="15">
      <c r="A26" s="4">
        <v>16</v>
      </c>
      <c r="B26" s="66" t="s">
        <v>64</v>
      </c>
      <c r="C26" s="83">
        <v>46</v>
      </c>
      <c r="D26" s="10"/>
      <c r="E26" s="83">
        <v>28</v>
      </c>
      <c r="F26" s="84"/>
      <c r="G26" s="52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18"/>
    </row>
    <row r="27" spans="1:23" ht="15">
      <c r="A27" s="4">
        <v>17</v>
      </c>
      <c r="B27" s="66" t="s">
        <v>65</v>
      </c>
      <c r="C27" s="83">
        <v>42</v>
      </c>
      <c r="D27" s="10"/>
      <c r="E27" s="83">
        <v>31</v>
      </c>
      <c r="F27" s="84"/>
      <c r="G27" s="52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18"/>
    </row>
    <row r="28" spans="1:23" ht="15">
      <c r="A28" s="4">
        <v>18</v>
      </c>
      <c r="B28" s="66" t="s">
        <v>66</v>
      </c>
      <c r="C28" s="83">
        <v>41</v>
      </c>
      <c r="D28" s="10"/>
      <c r="E28" s="83">
        <v>32</v>
      </c>
      <c r="F28" s="84"/>
      <c r="G28" s="52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18"/>
    </row>
    <row r="29" spans="1:23" ht="15">
      <c r="A29" s="4">
        <v>19</v>
      </c>
      <c r="B29" s="66" t="s">
        <v>67</v>
      </c>
      <c r="C29" s="83">
        <v>48</v>
      </c>
      <c r="D29" s="10"/>
      <c r="E29" s="83">
        <v>37</v>
      </c>
      <c r="F29" s="84"/>
      <c r="G29" s="52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18"/>
    </row>
    <row r="30" spans="1:23" ht="15">
      <c r="A30" s="4">
        <v>20</v>
      </c>
      <c r="B30" s="66" t="s">
        <v>179</v>
      </c>
      <c r="C30" s="83">
        <v>0</v>
      </c>
      <c r="D30" s="10"/>
      <c r="E30" s="83">
        <v>0</v>
      </c>
      <c r="F30" s="84"/>
      <c r="G30" s="52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18"/>
    </row>
    <row r="31" spans="1:23" ht="15">
      <c r="A31" s="4">
        <v>21</v>
      </c>
      <c r="B31" s="66" t="s">
        <v>68</v>
      </c>
      <c r="C31" s="83">
        <v>47</v>
      </c>
      <c r="D31" s="10"/>
      <c r="E31" s="83">
        <v>35</v>
      </c>
      <c r="F31" s="84"/>
      <c r="G31" s="52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18"/>
    </row>
    <row r="32" spans="1:23" ht="15">
      <c r="A32" s="4">
        <v>22</v>
      </c>
      <c r="B32" s="66" t="s">
        <v>69</v>
      </c>
      <c r="C32" s="83">
        <v>45</v>
      </c>
      <c r="D32" s="10"/>
      <c r="E32" s="83">
        <v>33</v>
      </c>
      <c r="F32" s="84"/>
      <c r="G32" s="52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18"/>
    </row>
    <row r="33" spans="1:23" ht="15">
      <c r="A33" s="4">
        <v>23</v>
      </c>
      <c r="B33" s="66" t="s">
        <v>70</v>
      </c>
      <c r="C33" s="83">
        <v>50</v>
      </c>
      <c r="D33" s="10"/>
      <c r="E33" s="83">
        <v>41</v>
      </c>
      <c r="F33" s="84"/>
      <c r="G33" s="52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18"/>
    </row>
    <row r="34" spans="1:23" ht="15">
      <c r="A34" s="4">
        <v>24</v>
      </c>
      <c r="B34" s="66" t="s">
        <v>71</v>
      </c>
      <c r="C34" s="83">
        <v>45</v>
      </c>
      <c r="D34" s="10"/>
      <c r="E34" s="83">
        <v>37</v>
      </c>
      <c r="F34" s="84"/>
      <c r="G34" s="52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</row>
    <row r="35" spans="1:23" ht="14.25">
      <c r="A35" s="4">
        <v>25</v>
      </c>
      <c r="B35" s="66" t="s">
        <v>72</v>
      </c>
      <c r="C35" s="83">
        <v>50</v>
      </c>
      <c r="D35" s="10"/>
      <c r="E35" s="83">
        <v>40</v>
      </c>
      <c r="F35" s="84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18"/>
    </row>
    <row r="36" spans="1:23" ht="14.25">
      <c r="A36" s="4">
        <v>26</v>
      </c>
      <c r="B36" s="66" t="s">
        <v>73</v>
      </c>
      <c r="C36" s="83">
        <v>44</v>
      </c>
      <c r="D36" s="10"/>
      <c r="E36" s="83">
        <v>25</v>
      </c>
      <c r="F36" s="84"/>
      <c r="G36" s="50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</row>
    <row r="37" spans="1:23" ht="14.25">
      <c r="A37" s="4">
        <v>27</v>
      </c>
      <c r="B37" s="66" t="s">
        <v>74</v>
      </c>
      <c r="C37" s="83">
        <v>45</v>
      </c>
      <c r="D37" s="10"/>
      <c r="E37" s="83">
        <v>36</v>
      </c>
      <c r="F37" s="84"/>
      <c r="G37" s="50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1:23" ht="15">
      <c r="A38" s="4">
        <v>28</v>
      </c>
      <c r="B38" s="66" t="s">
        <v>75</v>
      </c>
      <c r="C38" s="83">
        <v>46</v>
      </c>
      <c r="D38" s="10"/>
      <c r="E38" s="83">
        <v>38</v>
      </c>
      <c r="F38" s="84"/>
      <c r="G38" s="52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18"/>
    </row>
    <row r="39" spans="1:23" ht="15">
      <c r="A39" s="4">
        <v>29</v>
      </c>
      <c r="B39" s="66" t="s">
        <v>76</v>
      </c>
      <c r="C39" s="83">
        <v>45</v>
      </c>
      <c r="D39" s="10"/>
      <c r="E39" s="83">
        <v>29</v>
      </c>
      <c r="F39" s="84"/>
      <c r="G39" s="52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18"/>
    </row>
    <row r="40" spans="1:23" ht="15">
      <c r="A40" s="4">
        <v>30</v>
      </c>
      <c r="B40" s="66" t="s">
        <v>77</v>
      </c>
      <c r="C40" s="83">
        <v>46</v>
      </c>
      <c r="D40" s="10"/>
      <c r="E40" s="83">
        <v>29</v>
      </c>
      <c r="F40" s="84"/>
      <c r="G40" s="52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18"/>
    </row>
    <row r="41" spans="1:23" ht="15">
      <c r="A41" s="4">
        <v>31</v>
      </c>
      <c r="B41" s="66" t="s">
        <v>78</v>
      </c>
      <c r="C41" s="83">
        <v>47</v>
      </c>
      <c r="D41" s="10"/>
      <c r="E41" s="83">
        <v>36</v>
      </c>
      <c r="F41" s="84"/>
      <c r="G41" s="52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18"/>
    </row>
    <row r="42" spans="1:23" ht="15">
      <c r="A42" s="4">
        <v>32</v>
      </c>
      <c r="B42" s="66" t="s">
        <v>79</v>
      </c>
      <c r="C42" s="83">
        <v>45</v>
      </c>
      <c r="D42" s="10"/>
      <c r="E42" s="83">
        <v>29</v>
      </c>
      <c r="F42" s="84"/>
      <c r="G42" s="52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18"/>
    </row>
    <row r="43" spans="1:23" ht="15">
      <c r="A43" s="4">
        <v>33</v>
      </c>
      <c r="B43" s="66" t="s">
        <v>80</v>
      </c>
      <c r="C43" s="83">
        <v>45</v>
      </c>
      <c r="D43" s="10"/>
      <c r="E43" s="83">
        <v>35</v>
      </c>
      <c r="F43" s="84"/>
      <c r="G43" s="52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18"/>
    </row>
    <row r="44" spans="1:23" ht="15">
      <c r="A44" s="4">
        <v>34</v>
      </c>
      <c r="B44" s="66" t="s">
        <v>180</v>
      </c>
      <c r="C44" s="83">
        <v>48</v>
      </c>
      <c r="D44" s="10"/>
      <c r="E44" s="83">
        <v>34</v>
      </c>
      <c r="F44" s="84"/>
      <c r="G44" s="52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18"/>
    </row>
    <row r="45" spans="1:23" ht="15">
      <c r="A45" s="4">
        <v>35</v>
      </c>
      <c r="B45" s="66" t="s">
        <v>81</v>
      </c>
      <c r="C45" s="83">
        <v>43</v>
      </c>
      <c r="D45" s="10"/>
      <c r="E45" s="83">
        <v>27</v>
      </c>
      <c r="F45" s="84"/>
      <c r="G45" s="52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18"/>
    </row>
    <row r="46" spans="1:23" ht="15">
      <c r="A46" s="4">
        <v>36</v>
      </c>
      <c r="B46" s="66" t="s">
        <v>82</v>
      </c>
      <c r="C46" s="83">
        <v>41</v>
      </c>
      <c r="D46" s="10"/>
      <c r="E46" s="83">
        <v>33</v>
      </c>
      <c r="F46" s="84"/>
      <c r="G46" s="52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18"/>
    </row>
    <row r="47" spans="1:23" ht="15">
      <c r="A47" s="4">
        <v>37</v>
      </c>
      <c r="B47" s="66" t="s">
        <v>83</v>
      </c>
      <c r="C47" s="83">
        <v>46</v>
      </c>
      <c r="D47" s="10"/>
      <c r="E47" s="83">
        <v>38</v>
      </c>
      <c r="F47" s="84"/>
      <c r="G47" s="52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18"/>
    </row>
    <row r="48" spans="1:23" ht="15">
      <c r="A48" s="4">
        <v>38</v>
      </c>
      <c r="B48" s="66" t="s">
        <v>176</v>
      </c>
      <c r="C48" s="83">
        <v>46</v>
      </c>
      <c r="D48" s="10"/>
      <c r="E48" s="83">
        <v>29</v>
      </c>
      <c r="F48" s="84"/>
      <c r="G48" s="52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18"/>
    </row>
    <row r="49" spans="1:23" ht="14.25">
      <c r="A49" s="4">
        <v>39</v>
      </c>
      <c r="B49" s="66" t="s">
        <v>84</v>
      </c>
      <c r="C49" s="83">
        <v>44</v>
      </c>
      <c r="D49" s="10"/>
      <c r="E49" s="83">
        <v>29</v>
      </c>
      <c r="F49" s="84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18"/>
    </row>
    <row r="50" spans="1:23" ht="14.25">
      <c r="A50" s="4">
        <v>40</v>
      </c>
      <c r="B50" s="66" t="s">
        <v>177</v>
      </c>
      <c r="C50" s="83">
        <v>34</v>
      </c>
      <c r="D50" s="10"/>
      <c r="E50" s="83">
        <v>25</v>
      </c>
      <c r="F50" s="84"/>
      <c r="G50" s="50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3" ht="14.25">
      <c r="A51" s="4">
        <v>41</v>
      </c>
      <c r="B51" s="66" t="s">
        <v>85</v>
      </c>
      <c r="C51" s="83">
        <v>49</v>
      </c>
      <c r="D51" s="10"/>
      <c r="E51" s="83">
        <v>48</v>
      </c>
      <c r="F51" s="84"/>
      <c r="G51" s="50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1:23" ht="15">
      <c r="A52" s="4">
        <v>42</v>
      </c>
      <c r="B52" s="66" t="s">
        <v>86</v>
      </c>
      <c r="C52" s="83">
        <v>39</v>
      </c>
      <c r="D52" s="14"/>
      <c r="E52" s="83">
        <v>34</v>
      </c>
      <c r="F52" s="86"/>
      <c r="G52" s="52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18"/>
    </row>
    <row r="53" spans="1:23" ht="15">
      <c r="A53" s="4">
        <v>43</v>
      </c>
      <c r="B53" s="66" t="s">
        <v>87</v>
      </c>
      <c r="C53" s="83">
        <v>42</v>
      </c>
      <c r="D53" s="14"/>
      <c r="E53" s="83">
        <v>23</v>
      </c>
      <c r="F53" s="86"/>
      <c r="G53" s="52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18"/>
    </row>
    <row r="54" spans="1:23" ht="15">
      <c r="A54" s="4">
        <v>44</v>
      </c>
      <c r="B54" s="66" t="s">
        <v>88</v>
      </c>
      <c r="C54" s="83">
        <v>46</v>
      </c>
      <c r="D54" s="10"/>
      <c r="E54" s="83">
        <v>33</v>
      </c>
      <c r="F54" s="84"/>
      <c r="G54" s="52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18"/>
    </row>
    <row r="55" spans="1:23" ht="15">
      <c r="A55" s="4">
        <v>45</v>
      </c>
      <c r="B55" s="66" t="s">
        <v>89</v>
      </c>
      <c r="C55" s="83">
        <v>38</v>
      </c>
      <c r="D55" s="10"/>
      <c r="E55" s="83">
        <v>28</v>
      </c>
      <c r="F55" s="84"/>
      <c r="G55" s="52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18"/>
    </row>
    <row r="56" spans="1:23" ht="15">
      <c r="A56" s="4">
        <v>46</v>
      </c>
      <c r="B56" s="66" t="s">
        <v>90</v>
      </c>
      <c r="C56" s="83">
        <v>46</v>
      </c>
      <c r="D56" s="10"/>
      <c r="E56" s="83">
        <v>36</v>
      </c>
      <c r="F56" s="84"/>
      <c r="G56" s="52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18"/>
    </row>
    <row r="57" spans="1:23" ht="15">
      <c r="A57" s="4">
        <v>47</v>
      </c>
      <c r="B57" s="66" t="s">
        <v>178</v>
      </c>
      <c r="C57" s="83">
        <v>35</v>
      </c>
      <c r="D57" s="10"/>
      <c r="E57" s="83">
        <v>26</v>
      </c>
      <c r="F57" s="84"/>
      <c r="G57" s="52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18"/>
    </row>
    <row r="58" spans="1:23" ht="15">
      <c r="A58" s="4">
        <v>48</v>
      </c>
      <c r="B58" s="66" t="s">
        <v>91</v>
      </c>
      <c r="C58" s="83">
        <v>40</v>
      </c>
      <c r="D58" s="10"/>
      <c r="E58" s="83">
        <v>18</v>
      </c>
      <c r="F58" s="84"/>
      <c r="G58" s="52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18"/>
    </row>
    <row r="59" spans="1:23" ht="15">
      <c r="A59" s="4">
        <v>49</v>
      </c>
      <c r="B59" s="66" t="s">
        <v>100</v>
      </c>
      <c r="C59" s="83">
        <v>43</v>
      </c>
      <c r="D59" s="87"/>
      <c r="E59" s="83">
        <v>22</v>
      </c>
      <c r="F59" s="87"/>
      <c r="G59" s="1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3"/>
    </row>
    <row r="60" spans="1:23" ht="15">
      <c r="A60" s="4">
        <v>50</v>
      </c>
      <c r="B60" s="66" t="s">
        <v>101</v>
      </c>
      <c r="C60" s="83">
        <v>40</v>
      </c>
      <c r="D60" s="88"/>
      <c r="E60" s="83">
        <v>16</v>
      </c>
      <c r="F60" s="88"/>
      <c r="G60" s="11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1"/>
    </row>
    <row r="61" spans="1:23" ht="14.25">
      <c r="A61" s="4">
        <v>51</v>
      </c>
      <c r="B61" s="66" t="s">
        <v>92</v>
      </c>
      <c r="C61" s="83">
        <v>40</v>
      </c>
      <c r="D61" s="87"/>
      <c r="E61" s="83">
        <v>17</v>
      </c>
      <c r="F61" s="87"/>
      <c r="G61" s="1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4.25">
      <c r="A62" s="4">
        <v>52</v>
      </c>
      <c r="B62" s="66" t="s">
        <v>182</v>
      </c>
      <c r="C62" s="83">
        <v>0</v>
      </c>
      <c r="D62" s="87"/>
      <c r="E62" s="83">
        <v>0</v>
      </c>
      <c r="F62" s="87"/>
      <c r="G62" s="1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4.25">
      <c r="A63" s="4">
        <v>53</v>
      </c>
      <c r="B63" s="66" t="s">
        <v>183</v>
      </c>
      <c r="C63" s="83">
        <v>0</v>
      </c>
      <c r="D63" s="87"/>
      <c r="E63" s="83">
        <v>0</v>
      </c>
      <c r="F63" s="87"/>
      <c r="G63" s="1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4.25">
      <c r="A64" s="4">
        <v>54</v>
      </c>
      <c r="B64" s="66" t="s">
        <v>102</v>
      </c>
      <c r="C64" s="83">
        <v>41</v>
      </c>
      <c r="D64" s="87"/>
      <c r="E64" s="83">
        <v>26</v>
      </c>
      <c r="F64" s="87"/>
      <c r="G64" s="1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4.25">
      <c r="A65" s="4">
        <v>55</v>
      </c>
      <c r="B65" s="66" t="s">
        <v>93</v>
      </c>
      <c r="C65" s="83">
        <v>42</v>
      </c>
      <c r="D65" s="87"/>
      <c r="E65" s="83">
        <v>24</v>
      </c>
      <c r="F65" s="87"/>
      <c r="G65" s="1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">
      <c r="A66" s="4">
        <v>56</v>
      </c>
      <c r="B66" s="66" t="s">
        <v>103</v>
      </c>
      <c r="C66" s="83">
        <v>41</v>
      </c>
      <c r="D66" s="87"/>
      <c r="E66" s="83">
        <v>25</v>
      </c>
      <c r="F66" s="87"/>
      <c r="G66" s="1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3"/>
    </row>
    <row r="67" spans="1:23" ht="15">
      <c r="A67" s="4">
        <v>57</v>
      </c>
      <c r="B67" s="66" t="s">
        <v>104</v>
      </c>
      <c r="C67" s="83">
        <v>40</v>
      </c>
      <c r="D67" s="87"/>
      <c r="E67" s="83">
        <v>26</v>
      </c>
      <c r="F67" s="87"/>
      <c r="G67" s="1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1"/>
    </row>
    <row r="68" spans="1:23" ht="14.25">
      <c r="A68" s="4">
        <v>58</v>
      </c>
      <c r="B68" s="66" t="s">
        <v>105</v>
      </c>
      <c r="C68" s="83">
        <v>42</v>
      </c>
      <c r="D68" s="87"/>
      <c r="E68" s="83">
        <v>20</v>
      </c>
      <c r="F68" s="87"/>
      <c r="G68" s="1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4.25">
      <c r="A69" s="4">
        <v>59</v>
      </c>
      <c r="B69" s="66" t="s">
        <v>94</v>
      </c>
      <c r="C69" s="83">
        <v>45</v>
      </c>
      <c r="D69" s="87"/>
      <c r="E69" s="83">
        <v>32</v>
      </c>
      <c r="F69" s="87"/>
      <c r="G69" s="1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4.25">
      <c r="A70" s="4">
        <v>60</v>
      </c>
      <c r="B70" s="66" t="s">
        <v>95</v>
      </c>
      <c r="C70" s="83">
        <v>40</v>
      </c>
      <c r="D70" s="87"/>
      <c r="E70" s="83">
        <v>22</v>
      </c>
      <c r="F70" s="87"/>
      <c r="G70" s="1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74"/>
  <sheetViews>
    <sheetView zoomScalePageLayoutView="0" workbookViewId="0" topLeftCell="A4">
      <selection activeCell="O3" sqref="O3:W7"/>
    </sheetView>
  </sheetViews>
  <sheetFormatPr defaultColWidth="9.140625" defaultRowHeight="15"/>
  <sheetData>
    <row r="1" spans="1:23" ht="14.25">
      <c r="A1" s="168" t="s">
        <v>27</v>
      </c>
      <c r="B1" s="169"/>
      <c r="C1" s="169"/>
      <c r="D1" s="169"/>
      <c r="E1" s="170"/>
      <c r="F1" s="25"/>
      <c r="G1" s="164"/>
      <c r="H1" s="164"/>
      <c r="I1" s="164"/>
      <c r="J1" s="164"/>
      <c r="K1" s="164"/>
      <c r="L1" s="164"/>
      <c r="M1" s="164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67" t="s">
        <v>0</v>
      </c>
      <c r="B2" s="167"/>
      <c r="C2" s="167"/>
      <c r="D2" s="167"/>
      <c r="E2" s="167"/>
      <c r="F2" s="74"/>
      <c r="G2" s="38" t="s">
        <v>35</v>
      </c>
      <c r="H2" s="39"/>
      <c r="I2" s="3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5" customHeight="1">
      <c r="A3" s="167" t="s">
        <v>48</v>
      </c>
      <c r="B3" s="167"/>
      <c r="C3" s="167"/>
      <c r="D3" s="167"/>
      <c r="E3" s="167"/>
      <c r="F3" s="74"/>
      <c r="G3" s="38" t="s">
        <v>37</v>
      </c>
      <c r="H3" s="39"/>
      <c r="I3" s="49" t="s">
        <v>45</v>
      </c>
      <c r="J3" s="1"/>
      <c r="K3" s="42" t="s">
        <v>40</v>
      </c>
      <c r="L3" s="42" t="s">
        <v>46</v>
      </c>
      <c r="M3" s="1"/>
      <c r="N3" s="42" t="s">
        <v>41</v>
      </c>
      <c r="O3" s="163" t="s">
        <v>108</v>
      </c>
      <c r="P3" s="163"/>
      <c r="Q3" s="163"/>
      <c r="R3" s="163"/>
      <c r="S3" s="163"/>
      <c r="T3" s="163"/>
      <c r="U3" s="163"/>
      <c r="V3" s="163"/>
      <c r="W3" s="163"/>
    </row>
    <row r="4" spans="1:23" ht="21">
      <c r="A4" s="167" t="s">
        <v>173</v>
      </c>
      <c r="B4" s="167"/>
      <c r="C4" s="167"/>
      <c r="D4" s="167"/>
      <c r="E4" s="167"/>
      <c r="F4" s="74"/>
      <c r="G4" s="38" t="s">
        <v>36</v>
      </c>
      <c r="H4" s="39"/>
      <c r="I4" s="35"/>
      <c r="J4" s="1"/>
      <c r="K4" s="43" t="s">
        <v>31</v>
      </c>
      <c r="L4" s="43">
        <v>3</v>
      </c>
      <c r="M4" s="1"/>
      <c r="N4" s="59">
        <v>3</v>
      </c>
      <c r="O4" s="163"/>
      <c r="P4" s="163"/>
      <c r="Q4" s="163"/>
      <c r="R4" s="163"/>
      <c r="S4" s="163"/>
      <c r="T4" s="163"/>
      <c r="U4" s="163"/>
      <c r="V4" s="163"/>
      <c r="W4" s="163"/>
    </row>
    <row r="5" spans="1:23" ht="21">
      <c r="A5" s="109" t="s">
        <v>28</v>
      </c>
      <c r="B5" s="109"/>
      <c r="C5" s="109"/>
      <c r="D5" s="109"/>
      <c r="E5" s="109"/>
      <c r="F5" s="74"/>
      <c r="G5" s="38" t="s">
        <v>29</v>
      </c>
      <c r="H5" s="32">
        <f>59/64*100</f>
        <v>92.1875</v>
      </c>
      <c r="I5" s="35"/>
      <c r="J5" s="1"/>
      <c r="K5" s="44" t="s">
        <v>32</v>
      </c>
      <c r="L5" s="44">
        <v>2</v>
      </c>
      <c r="M5" s="1"/>
      <c r="N5" s="60">
        <v>2</v>
      </c>
      <c r="O5" s="163"/>
      <c r="P5" s="163"/>
      <c r="Q5" s="163"/>
      <c r="R5" s="163"/>
      <c r="S5" s="163"/>
      <c r="T5" s="163"/>
      <c r="U5" s="163"/>
      <c r="V5" s="163"/>
      <c r="W5" s="163"/>
    </row>
    <row r="6" spans="1:23" ht="21">
      <c r="A6" s="4"/>
      <c r="B6" s="76" t="s">
        <v>1</v>
      </c>
      <c r="C6" s="6" t="s">
        <v>47</v>
      </c>
      <c r="D6" s="6" t="s">
        <v>39</v>
      </c>
      <c r="E6" s="6" t="s">
        <v>30</v>
      </c>
      <c r="F6" s="6" t="s">
        <v>39</v>
      </c>
      <c r="G6" s="38" t="s">
        <v>30</v>
      </c>
      <c r="H6" s="31">
        <f>17/64*100</f>
        <v>26.5625</v>
      </c>
      <c r="I6" s="35"/>
      <c r="J6" s="1"/>
      <c r="K6" s="45" t="s">
        <v>33</v>
      </c>
      <c r="L6" s="45">
        <v>1</v>
      </c>
      <c r="M6" s="1"/>
      <c r="N6" s="61">
        <v>1</v>
      </c>
      <c r="O6" s="163"/>
      <c r="P6" s="163"/>
      <c r="Q6" s="163"/>
      <c r="R6" s="163"/>
      <c r="S6" s="163"/>
      <c r="T6" s="163"/>
      <c r="U6" s="163"/>
      <c r="V6" s="163"/>
      <c r="W6" s="163"/>
    </row>
    <row r="7" spans="1:23" ht="57.75">
      <c r="A7" s="4"/>
      <c r="B7" s="77" t="s">
        <v>2</v>
      </c>
      <c r="C7" s="79" t="s">
        <v>9</v>
      </c>
      <c r="D7" s="79"/>
      <c r="E7" s="16" t="s">
        <v>9</v>
      </c>
      <c r="F7" s="16"/>
      <c r="G7" s="37" t="s">
        <v>43</v>
      </c>
      <c r="H7" s="48">
        <f>AVERAGE(H5:H6)</f>
        <v>59.375</v>
      </c>
      <c r="I7" s="41">
        <v>0.6</v>
      </c>
      <c r="J7" s="1"/>
      <c r="K7" s="46" t="s">
        <v>34</v>
      </c>
      <c r="L7" s="46">
        <v>0</v>
      </c>
      <c r="M7" s="1"/>
      <c r="N7" s="62"/>
      <c r="O7" s="163"/>
      <c r="P7" s="163"/>
      <c r="Q7" s="163"/>
      <c r="R7" s="163"/>
      <c r="S7" s="163"/>
      <c r="T7" s="163"/>
      <c r="U7" s="163"/>
      <c r="V7" s="163"/>
      <c r="W7" s="163"/>
    </row>
    <row r="8" spans="1:23" ht="14.25">
      <c r="A8" s="4"/>
      <c r="B8" s="77" t="s">
        <v>3</v>
      </c>
      <c r="C8" s="16" t="s">
        <v>4</v>
      </c>
      <c r="D8" s="16"/>
      <c r="E8" s="16" t="s">
        <v>11</v>
      </c>
      <c r="F8" s="16"/>
      <c r="G8" s="37" t="s">
        <v>38</v>
      </c>
      <c r="H8" s="38" t="s">
        <v>174</v>
      </c>
      <c r="I8" s="3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77" t="s">
        <v>5</v>
      </c>
      <c r="C9" s="16" t="s">
        <v>175</v>
      </c>
      <c r="D9" s="16"/>
      <c r="E9" s="16" t="s">
        <v>175</v>
      </c>
      <c r="F9" s="27"/>
      <c r="G9" s="4"/>
      <c r="H9" s="33"/>
      <c r="I9" s="3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8"/>
    </row>
    <row r="10" spans="1:23" ht="15">
      <c r="A10" s="8"/>
      <c r="B10" s="77" t="s">
        <v>8</v>
      </c>
      <c r="C10" s="16">
        <v>50</v>
      </c>
      <c r="D10" s="81">
        <f>(0.55*50)</f>
        <v>27.500000000000004</v>
      </c>
      <c r="E10" s="9">
        <v>50</v>
      </c>
      <c r="F10" s="30">
        <f>0.55*50</f>
        <v>27.500000000000004</v>
      </c>
      <c r="G10" s="19"/>
      <c r="H10" s="12" t="s">
        <v>10</v>
      </c>
      <c r="I10" s="12" t="s">
        <v>12</v>
      </c>
      <c r="J10" s="13" t="s">
        <v>13</v>
      </c>
      <c r="K10" s="13" t="s">
        <v>14</v>
      </c>
      <c r="L10" s="13" t="s">
        <v>15</v>
      </c>
      <c r="M10" s="13" t="s">
        <v>16</v>
      </c>
      <c r="N10" s="13" t="s">
        <v>17</v>
      </c>
      <c r="O10" s="13" t="s">
        <v>18</v>
      </c>
      <c r="P10" s="13" t="s">
        <v>19</v>
      </c>
      <c r="Q10" s="13" t="s">
        <v>20</v>
      </c>
      <c r="R10" s="13" t="s">
        <v>25</v>
      </c>
      <c r="S10" s="13" t="s">
        <v>21</v>
      </c>
      <c r="T10" s="13" t="s">
        <v>98</v>
      </c>
      <c r="U10" s="13" t="s">
        <v>22</v>
      </c>
      <c r="V10" s="13" t="s">
        <v>23</v>
      </c>
      <c r="W10" s="13" t="s">
        <v>24</v>
      </c>
    </row>
    <row r="11" spans="1:23" ht="15.75" thickBot="1">
      <c r="A11" s="4">
        <v>1</v>
      </c>
      <c r="B11" s="66" t="s">
        <v>81</v>
      </c>
      <c r="C11" s="10">
        <v>41</v>
      </c>
      <c r="D11" s="10">
        <f>COUNTIF(C11:C74,"&gt;="&amp;D10)</f>
        <v>59</v>
      </c>
      <c r="E11" s="10">
        <v>27</v>
      </c>
      <c r="F11" s="28">
        <f>COUNTIF(E11:E74,"&gt;="&amp;F10)</f>
        <v>17</v>
      </c>
      <c r="G11" s="22" t="s">
        <v>6</v>
      </c>
      <c r="H11" s="65">
        <v>3</v>
      </c>
      <c r="I11" s="65">
        <v>3</v>
      </c>
      <c r="J11" s="65">
        <v>3</v>
      </c>
      <c r="K11" s="65">
        <v>3</v>
      </c>
      <c r="L11" s="65">
        <v>3</v>
      </c>
      <c r="M11" s="65">
        <v>3</v>
      </c>
      <c r="N11" s="65">
        <v>3</v>
      </c>
      <c r="O11" s="65">
        <v>3</v>
      </c>
      <c r="P11" s="65">
        <v>3</v>
      </c>
      <c r="Q11" s="65">
        <v>3</v>
      </c>
      <c r="R11" s="65">
        <v>3</v>
      </c>
      <c r="S11" s="65">
        <v>3</v>
      </c>
      <c r="T11" s="65">
        <v>3</v>
      </c>
      <c r="U11" s="65">
        <v>3</v>
      </c>
      <c r="V11" s="65">
        <v>3</v>
      </c>
      <c r="W11" s="65">
        <v>3</v>
      </c>
    </row>
    <row r="12" spans="1:23" ht="15.75" thickBot="1">
      <c r="A12" s="4">
        <v>2</v>
      </c>
      <c r="B12" s="66" t="s">
        <v>82</v>
      </c>
      <c r="C12" s="10">
        <v>41</v>
      </c>
      <c r="D12" s="57">
        <f>(59/64)*100</f>
        <v>92.1875</v>
      </c>
      <c r="E12" s="10">
        <v>18</v>
      </c>
      <c r="F12" s="58">
        <f>(17/64)*100</f>
        <v>26.5625</v>
      </c>
      <c r="G12" s="22" t="s">
        <v>7</v>
      </c>
      <c r="H12" s="65">
        <v>3</v>
      </c>
      <c r="I12" s="65">
        <v>3</v>
      </c>
      <c r="J12" s="65">
        <v>3</v>
      </c>
      <c r="K12" s="65">
        <v>3</v>
      </c>
      <c r="L12" s="65">
        <v>3</v>
      </c>
      <c r="M12" s="65">
        <v>3</v>
      </c>
      <c r="N12" s="65">
        <v>3</v>
      </c>
      <c r="O12" s="65">
        <v>3</v>
      </c>
      <c r="P12" s="65">
        <v>2</v>
      </c>
      <c r="Q12" s="65">
        <v>3</v>
      </c>
      <c r="R12" s="65">
        <v>3</v>
      </c>
      <c r="S12" s="65">
        <v>3</v>
      </c>
      <c r="T12" s="65">
        <v>3</v>
      </c>
      <c r="U12" s="65">
        <v>3</v>
      </c>
      <c r="V12" s="65">
        <v>3</v>
      </c>
      <c r="W12" s="65">
        <v>3</v>
      </c>
    </row>
    <row r="13" spans="1:23" ht="15.75" thickBot="1">
      <c r="A13" s="4">
        <v>3</v>
      </c>
      <c r="B13" s="66" t="s">
        <v>83</v>
      </c>
      <c r="C13" s="10">
        <v>41</v>
      </c>
      <c r="D13" s="10"/>
      <c r="E13" s="10">
        <v>21</v>
      </c>
      <c r="F13" s="29"/>
      <c r="G13" s="22" t="s">
        <v>111</v>
      </c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</row>
    <row r="14" spans="1:23" ht="15.75" thickBot="1">
      <c r="A14" s="4">
        <v>4</v>
      </c>
      <c r="B14" s="66" t="s">
        <v>176</v>
      </c>
      <c r="C14" s="10">
        <v>45</v>
      </c>
      <c r="D14" s="10"/>
      <c r="E14" s="10">
        <v>33</v>
      </c>
      <c r="F14" s="29"/>
      <c r="G14" s="22" t="s">
        <v>97</v>
      </c>
      <c r="H14" s="65">
        <v>3</v>
      </c>
      <c r="I14" s="65">
        <v>3</v>
      </c>
      <c r="J14" s="65">
        <v>3</v>
      </c>
      <c r="K14" s="65">
        <v>3</v>
      </c>
      <c r="L14" s="65">
        <v>3</v>
      </c>
      <c r="M14" s="65">
        <v>3</v>
      </c>
      <c r="N14" s="65">
        <v>3</v>
      </c>
      <c r="O14" s="65">
        <v>3</v>
      </c>
      <c r="P14" s="65">
        <v>2</v>
      </c>
      <c r="Q14" s="65">
        <v>3</v>
      </c>
      <c r="R14" s="65">
        <v>3</v>
      </c>
      <c r="S14" s="65">
        <v>3</v>
      </c>
      <c r="T14" s="65">
        <v>3</v>
      </c>
      <c r="U14" s="65">
        <v>3</v>
      </c>
      <c r="V14" s="65">
        <v>3</v>
      </c>
      <c r="W14" s="65">
        <v>3</v>
      </c>
    </row>
    <row r="15" spans="1:23" ht="15">
      <c r="A15" s="4">
        <v>5</v>
      </c>
      <c r="B15" s="66" t="s">
        <v>84</v>
      </c>
      <c r="C15" s="10">
        <v>44</v>
      </c>
      <c r="D15" s="10"/>
      <c r="E15" s="10">
        <v>27</v>
      </c>
      <c r="F15" s="29"/>
      <c r="G15" s="23" t="s">
        <v>42</v>
      </c>
      <c r="H15" s="17">
        <f>AVERAGE(H11:H14)</f>
        <v>3</v>
      </c>
      <c r="I15" s="17">
        <f aca="true" t="shared" si="0" ref="I15:W15">AVERAGE(I11:I14)</f>
        <v>3</v>
      </c>
      <c r="J15" s="17">
        <f t="shared" si="0"/>
        <v>3</v>
      </c>
      <c r="K15" s="17">
        <f t="shared" si="0"/>
        <v>3</v>
      </c>
      <c r="L15" s="17">
        <f t="shared" si="0"/>
        <v>3</v>
      </c>
      <c r="M15" s="17">
        <f t="shared" si="0"/>
        <v>3</v>
      </c>
      <c r="N15" s="17">
        <f t="shared" si="0"/>
        <v>3</v>
      </c>
      <c r="O15" s="17">
        <f t="shared" si="0"/>
        <v>3</v>
      </c>
      <c r="P15" s="17">
        <f t="shared" si="0"/>
        <v>2.3333333333333335</v>
      </c>
      <c r="Q15" s="17">
        <f t="shared" si="0"/>
        <v>3</v>
      </c>
      <c r="R15" s="17">
        <f t="shared" si="0"/>
        <v>3</v>
      </c>
      <c r="S15" s="17">
        <f t="shared" si="0"/>
        <v>3</v>
      </c>
      <c r="T15" s="17">
        <f t="shared" si="0"/>
        <v>3</v>
      </c>
      <c r="U15" s="17">
        <f t="shared" si="0"/>
        <v>3</v>
      </c>
      <c r="V15" s="17">
        <f t="shared" si="0"/>
        <v>3</v>
      </c>
      <c r="W15" s="17">
        <f t="shared" si="0"/>
        <v>3</v>
      </c>
    </row>
    <row r="16" spans="1:23" ht="15">
      <c r="A16" s="4">
        <v>6</v>
      </c>
      <c r="B16" s="66" t="s">
        <v>177</v>
      </c>
      <c r="C16" s="10">
        <v>38</v>
      </c>
      <c r="D16" s="10"/>
      <c r="E16" s="10">
        <v>18</v>
      </c>
      <c r="F16" s="29"/>
      <c r="G16" s="47" t="s">
        <v>44</v>
      </c>
      <c r="H16" s="63">
        <f>(59.38*H15)/100</f>
        <v>1.7814</v>
      </c>
      <c r="I16" s="63">
        <f aca="true" t="shared" si="1" ref="I16:W16">(59.38*I15)/100</f>
        <v>1.7814</v>
      </c>
      <c r="J16" s="63">
        <f t="shared" si="1"/>
        <v>1.7814</v>
      </c>
      <c r="K16" s="63">
        <f t="shared" si="1"/>
        <v>1.7814</v>
      </c>
      <c r="L16" s="63">
        <f t="shared" si="1"/>
        <v>1.7814</v>
      </c>
      <c r="M16" s="63">
        <f t="shared" si="1"/>
        <v>1.7814</v>
      </c>
      <c r="N16" s="63">
        <f t="shared" si="1"/>
        <v>1.7814</v>
      </c>
      <c r="O16" s="63">
        <f t="shared" si="1"/>
        <v>1.7814</v>
      </c>
      <c r="P16" s="63">
        <f t="shared" si="1"/>
        <v>1.3855333333333335</v>
      </c>
      <c r="Q16" s="63">
        <f t="shared" si="1"/>
        <v>1.7814</v>
      </c>
      <c r="R16" s="63">
        <f t="shared" si="1"/>
        <v>1.7814</v>
      </c>
      <c r="S16" s="63">
        <f t="shared" si="1"/>
        <v>1.7814</v>
      </c>
      <c r="T16" s="63">
        <f t="shared" si="1"/>
        <v>1.7814</v>
      </c>
      <c r="U16" s="63">
        <f t="shared" si="1"/>
        <v>1.7814</v>
      </c>
      <c r="V16" s="63">
        <f t="shared" si="1"/>
        <v>1.7814</v>
      </c>
      <c r="W16" s="63">
        <f t="shared" si="1"/>
        <v>1.7814</v>
      </c>
    </row>
    <row r="17" spans="1:23" ht="14.25">
      <c r="A17" s="4">
        <v>7</v>
      </c>
      <c r="B17" s="66" t="s">
        <v>85</v>
      </c>
      <c r="C17" s="10">
        <v>47</v>
      </c>
      <c r="D17" s="10"/>
      <c r="E17" s="10">
        <v>43</v>
      </c>
      <c r="F17" s="10"/>
      <c r="G17" s="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"/>
    </row>
    <row r="18" spans="1:23" ht="14.25">
      <c r="A18" s="4">
        <v>8</v>
      </c>
      <c r="B18" s="66" t="s">
        <v>86</v>
      </c>
      <c r="C18" s="10">
        <v>41</v>
      </c>
      <c r="D18" s="10"/>
      <c r="E18" s="10">
        <v>34</v>
      </c>
      <c r="F18" s="84"/>
      <c r="G18" s="8"/>
      <c r="H18" s="18"/>
      <c r="I18" s="18"/>
      <c r="J18" s="18"/>
      <c r="K18" s="18"/>
      <c r="L18" s="18"/>
      <c r="M18" s="18"/>
      <c r="N18" s="18"/>
      <c r="O18" s="18"/>
      <c r="P18" s="18"/>
      <c r="Q18" s="15"/>
      <c r="R18" s="15"/>
      <c r="S18" s="15"/>
      <c r="T18" s="15"/>
      <c r="U18" s="15"/>
      <c r="V18" s="15"/>
      <c r="W18" s="15"/>
    </row>
    <row r="19" spans="1:23" ht="14.25">
      <c r="A19" s="4">
        <v>9</v>
      </c>
      <c r="B19" s="66" t="s">
        <v>87</v>
      </c>
      <c r="C19" s="10">
        <v>42</v>
      </c>
      <c r="D19" s="10"/>
      <c r="E19" s="10">
        <v>28</v>
      </c>
      <c r="F19" s="84"/>
      <c r="G19" s="8"/>
      <c r="H19" s="18"/>
      <c r="I19" s="18"/>
      <c r="J19" s="18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5"/>
    </row>
    <row r="20" spans="1:23" ht="14.25">
      <c r="A20" s="4">
        <v>10</v>
      </c>
      <c r="B20" s="66" t="s">
        <v>88</v>
      </c>
      <c r="C20" s="10">
        <v>42</v>
      </c>
      <c r="D20" s="10"/>
      <c r="E20" s="10">
        <v>37</v>
      </c>
      <c r="F20" s="84"/>
      <c r="G20" s="8"/>
      <c r="H20" s="2"/>
      <c r="I20" s="56"/>
      <c r="J20" s="51"/>
      <c r="K20" s="51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66" t="s">
        <v>89</v>
      </c>
      <c r="C21" s="10">
        <v>42</v>
      </c>
      <c r="D21" s="10"/>
      <c r="E21" s="10">
        <v>34</v>
      </c>
      <c r="F21" s="84"/>
      <c r="G21" s="4"/>
      <c r="H21" s="108"/>
      <c r="I21" s="165"/>
      <c r="J21" s="165"/>
      <c r="K21" s="1"/>
      <c r="L21" s="1"/>
      <c r="M21" s="33"/>
      <c r="N21" s="33"/>
      <c r="O21" s="33"/>
      <c r="P21" s="33"/>
      <c r="Q21" s="33"/>
      <c r="R21" s="1"/>
      <c r="S21" s="1"/>
      <c r="T21" s="1"/>
      <c r="U21" s="1"/>
      <c r="V21" s="1"/>
      <c r="W21" s="1"/>
    </row>
    <row r="22" spans="1:23" ht="14.25">
      <c r="A22" s="4">
        <v>12</v>
      </c>
      <c r="B22" s="66" t="s">
        <v>90</v>
      </c>
      <c r="C22" s="10">
        <v>44</v>
      </c>
      <c r="D22" s="10"/>
      <c r="E22" s="10">
        <v>32</v>
      </c>
      <c r="F22" s="84"/>
      <c r="G22" s="4"/>
      <c r="H22" s="53"/>
      <c r="I22" s="64"/>
      <c r="J22" s="64"/>
      <c r="K22" s="1"/>
      <c r="L22" s="1"/>
      <c r="M22" s="33"/>
      <c r="N22" s="33"/>
      <c r="O22" s="33"/>
      <c r="P22" s="33"/>
      <c r="Q22" s="33"/>
      <c r="R22" s="1"/>
      <c r="S22" s="1"/>
      <c r="T22" s="1"/>
      <c r="U22" s="1"/>
      <c r="V22" s="1"/>
      <c r="W22" s="1"/>
    </row>
    <row r="23" spans="1:23" ht="14.25">
      <c r="A23" s="4">
        <v>13</v>
      </c>
      <c r="B23" s="66" t="s">
        <v>178</v>
      </c>
      <c r="C23" s="10">
        <v>37</v>
      </c>
      <c r="D23" s="10"/>
      <c r="E23" s="10">
        <v>16</v>
      </c>
      <c r="F23" s="84"/>
      <c r="G23" s="4"/>
      <c r="H23" s="50"/>
      <c r="I23" s="18"/>
      <c r="J23" s="18"/>
      <c r="K23" s="18"/>
      <c r="L23" s="18"/>
      <c r="M23" s="18"/>
      <c r="N23" s="51"/>
      <c r="O23" s="51"/>
      <c r="P23" s="51"/>
      <c r="Q23" s="51"/>
      <c r="R23" s="51"/>
      <c r="S23" s="18"/>
      <c r="T23" s="18"/>
      <c r="U23" s="18"/>
      <c r="V23" s="18"/>
      <c r="W23" s="18"/>
    </row>
    <row r="24" spans="1:23" ht="14.25">
      <c r="A24" s="4">
        <v>14</v>
      </c>
      <c r="B24" s="66" t="s">
        <v>49</v>
      </c>
      <c r="C24" s="10">
        <v>47</v>
      </c>
      <c r="D24" s="10"/>
      <c r="E24" s="10">
        <v>41</v>
      </c>
      <c r="F24" s="84"/>
      <c r="G24" s="4"/>
      <c r="H24" s="1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18"/>
    </row>
    <row r="25" spans="1:23" ht="15">
      <c r="A25" s="4">
        <v>15</v>
      </c>
      <c r="B25" s="66" t="s">
        <v>50</v>
      </c>
      <c r="C25" s="10">
        <v>36</v>
      </c>
      <c r="D25" s="14"/>
      <c r="E25" s="10">
        <v>19</v>
      </c>
      <c r="F25" s="86"/>
      <c r="G25" s="52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18"/>
    </row>
    <row r="26" spans="1:23" ht="15">
      <c r="A26" s="4">
        <v>16</v>
      </c>
      <c r="B26" s="66" t="s">
        <v>51</v>
      </c>
      <c r="C26" s="10">
        <v>39</v>
      </c>
      <c r="D26" s="10"/>
      <c r="E26" s="10">
        <v>22</v>
      </c>
      <c r="F26" s="84"/>
      <c r="G26" s="52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18"/>
    </row>
    <row r="27" spans="1:23" ht="15">
      <c r="A27" s="4">
        <v>17</v>
      </c>
      <c r="B27" s="66" t="s">
        <v>52</v>
      </c>
      <c r="C27" s="10">
        <v>30</v>
      </c>
      <c r="D27" s="10"/>
      <c r="E27" s="10">
        <v>15</v>
      </c>
      <c r="F27" s="84"/>
      <c r="G27" s="52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18"/>
    </row>
    <row r="28" spans="1:23" ht="15">
      <c r="A28" s="4">
        <v>18</v>
      </c>
      <c r="B28" s="66" t="s">
        <v>53</v>
      </c>
      <c r="C28" s="10">
        <v>36</v>
      </c>
      <c r="D28" s="10"/>
      <c r="E28" s="10">
        <v>15</v>
      </c>
      <c r="F28" s="84"/>
      <c r="G28" s="52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18"/>
    </row>
    <row r="29" spans="1:23" ht="15">
      <c r="A29" s="4">
        <v>19</v>
      </c>
      <c r="B29" s="66" t="s">
        <v>54</v>
      </c>
      <c r="C29" s="10">
        <v>43</v>
      </c>
      <c r="D29" s="10"/>
      <c r="E29" s="10">
        <v>38</v>
      </c>
      <c r="F29" s="84"/>
      <c r="G29" s="52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18"/>
    </row>
    <row r="30" spans="1:23" ht="15">
      <c r="A30" s="4">
        <v>20</v>
      </c>
      <c r="B30" s="66" t="s">
        <v>55</v>
      </c>
      <c r="C30" s="10">
        <v>38</v>
      </c>
      <c r="D30" s="10"/>
      <c r="E30" s="10">
        <v>19</v>
      </c>
      <c r="F30" s="84"/>
      <c r="G30" s="52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18"/>
    </row>
    <row r="31" spans="1:23" ht="15">
      <c r="A31" s="4">
        <v>21</v>
      </c>
      <c r="B31" s="66" t="s">
        <v>56</v>
      </c>
      <c r="C31" s="10">
        <v>37</v>
      </c>
      <c r="D31" s="10"/>
      <c r="E31" s="10">
        <v>19</v>
      </c>
      <c r="F31" s="84"/>
      <c r="G31" s="52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18"/>
    </row>
    <row r="32" spans="1:23" ht="15">
      <c r="A32" s="4">
        <v>22</v>
      </c>
      <c r="B32" s="66" t="s">
        <v>57</v>
      </c>
      <c r="C32" s="10">
        <v>38</v>
      </c>
      <c r="D32" s="10"/>
      <c r="E32" s="10">
        <v>18</v>
      </c>
      <c r="F32" s="84"/>
      <c r="G32" s="52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18"/>
    </row>
    <row r="33" spans="1:23" ht="15">
      <c r="A33" s="4">
        <v>23</v>
      </c>
      <c r="B33" s="66" t="s">
        <v>58</v>
      </c>
      <c r="C33" s="10">
        <v>43</v>
      </c>
      <c r="D33" s="10"/>
      <c r="E33" s="10">
        <v>22</v>
      </c>
      <c r="F33" s="84"/>
      <c r="G33" s="52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18"/>
    </row>
    <row r="34" spans="1:23" ht="15">
      <c r="A34" s="4">
        <v>24</v>
      </c>
      <c r="B34" s="66" t="s">
        <v>59</v>
      </c>
      <c r="C34" s="10">
        <v>27</v>
      </c>
      <c r="D34" s="10"/>
      <c r="E34" s="10">
        <v>16</v>
      </c>
      <c r="F34" s="84"/>
      <c r="G34" s="52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</row>
    <row r="35" spans="1:23" ht="14.25">
      <c r="A35" s="4">
        <v>25</v>
      </c>
      <c r="B35" s="66" t="s">
        <v>60</v>
      </c>
      <c r="C35" s="10">
        <v>26</v>
      </c>
      <c r="D35" s="10"/>
      <c r="E35" s="10">
        <v>14</v>
      </c>
      <c r="F35" s="84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18"/>
    </row>
    <row r="36" spans="1:23" ht="14.25">
      <c r="A36" s="4">
        <v>26</v>
      </c>
      <c r="B36" s="66" t="s">
        <v>61</v>
      </c>
      <c r="C36" s="10">
        <v>25</v>
      </c>
      <c r="D36" s="10"/>
      <c r="E36" s="10">
        <v>11</v>
      </c>
      <c r="F36" s="84"/>
      <c r="G36" s="50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</row>
    <row r="37" spans="1:23" ht="14.25">
      <c r="A37" s="4">
        <v>27</v>
      </c>
      <c r="B37" s="66" t="s">
        <v>62</v>
      </c>
      <c r="C37" s="10">
        <v>47</v>
      </c>
      <c r="D37" s="10"/>
      <c r="E37" s="10">
        <v>22</v>
      </c>
      <c r="F37" s="84"/>
      <c r="G37" s="50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1:23" ht="15">
      <c r="A38" s="4">
        <v>28</v>
      </c>
      <c r="B38" s="66" t="s">
        <v>63</v>
      </c>
      <c r="C38" s="10">
        <v>35</v>
      </c>
      <c r="D38" s="10"/>
      <c r="E38" s="10">
        <v>27</v>
      </c>
      <c r="F38" s="84"/>
      <c r="G38" s="52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18"/>
    </row>
    <row r="39" spans="1:23" ht="15">
      <c r="A39" s="4">
        <v>29</v>
      </c>
      <c r="B39" s="66" t="s">
        <v>64</v>
      </c>
      <c r="C39" s="10">
        <v>41</v>
      </c>
      <c r="D39" s="10"/>
      <c r="E39" s="10">
        <v>21</v>
      </c>
      <c r="F39" s="84"/>
      <c r="G39" s="52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18"/>
    </row>
    <row r="40" spans="1:23" ht="15">
      <c r="A40" s="4">
        <v>30</v>
      </c>
      <c r="B40" s="66" t="s">
        <v>65</v>
      </c>
      <c r="C40" s="10">
        <v>43</v>
      </c>
      <c r="D40" s="10"/>
      <c r="E40" s="10">
        <v>21</v>
      </c>
      <c r="F40" s="84"/>
      <c r="G40" s="52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18"/>
    </row>
    <row r="41" spans="1:23" ht="15">
      <c r="A41" s="4">
        <v>31</v>
      </c>
      <c r="B41" s="66" t="s">
        <v>66</v>
      </c>
      <c r="C41" s="10">
        <v>41</v>
      </c>
      <c r="D41" s="10"/>
      <c r="E41" s="10">
        <v>20</v>
      </c>
      <c r="F41" s="84"/>
      <c r="G41" s="52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18"/>
    </row>
    <row r="42" spans="1:23" ht="15">
      <c r="A42" s="4">
        <v>32</v>
      </c>
      <c r="B42" s="66" t="s">
        <v>67</v>
      </c>
      <c r="C42" s="10">
        <v>49</v>
      </c>
      <c r="D42" s="10"/>
      <c r="E42" s="10">
        <v>25</v>
      </c>
      <c r="F42" s="84"/>
      <c r="G42" s="52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18"/>
    </row>
    <row r="43" spans="1:23" ht="15">
      <c r="A43" s="4">
        <v>33</v>
      </c>
      <c r="B43" s="66" t="s">
        <v>179</v>
      </c>
      <c r="C43" s="10">
        <v>43</v>
      </c>
      <c r="D43" s="10"/>
      <c r="E43" s="10">
        <v>21</v>
      </c>
      <c r="F43" s="84"/>
      <c r="G43" s="52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18"/>
    </row>
    <row r="44" spans="1:23" ht="15">
      <c r="A44" s="4">
        <v>34</v>
      </c>
      <c r="B44" s="66" t="s">
        <v>68</v>
      </c>
      <c r="C44" s="10">
        <v>45</v>
      </c>
      <c r="D44" s="10"/>
      <c r="E44" s="10">
        <v>28</v>
      </c>
      <c r="F44" s="84"/>
      <c r="G44" s="52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18"/>
    </row>
    <row r="45" spans="1:23" ht="15">
      <c r="A45" s="4">
        <v>35</v>
      </c>
      <c r="B45" s="66" t="s">
        <v>69</v>
      </c>
      <c r="C45" s="10">
        <v>46</v>
      </c>
      <c r="D45" s="10"/>
      <c r="E45" s="10">
        <v>29</v>
      </c>
      <c r="F45" s="84"/>
      <c r="G45" s="52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18"/>
    </row>
    <row r="46" spans="1:23" ht="15">
      <c r="A46" s="4">
        <v>36</v>
      </c>
      <c r="B46" s="66" t="s">
        <v>70</v>
      </c>
      <c r="C46" s="10">
        <v>47</v>
      </c>
      <c r="D46" s="10"/>
      <c r="E46" s="10">
        <v>32</v>
      </c>
      <c r="F46" s="84"/>
      <c r="G46" s="52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18"/>
    </row>
    <row r="47" spans="1:23" ht="15">
      <c r="A47" s="4">
        <v>37</v>
      </c>
      <c r="B47" s="66" t="s">
        <v>71</v>
      </c>
      <c r="C47" s="10">
        <v>46</v>
      </c>
      <c r="D47" s="10"/>
      <c r="E47" s="10">
        <v>28</v>
      </c>
      <c r="F47" s="84"/>
      <c r="G47" s="52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18"/>
    </row>
    <row r="48" spans="1:23" ht="15">
      <c r="A48" s="4">
        <v>38</v>
      </c>
      <c r="B48" s="66" t="s">
        <v>72</v>
      </c>
      <c r="C48" s="10">
        <v>50</v>
      </c>
      <c r="D48" s="10"/>
      <c r="E48" s="10">
        <v>27</v>
      </c>
      <c r="F48" s="84"/>
      <c r="G48" s="52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18"/>
    </row>
    <row r="49" spans="1:23" ht="14.25">
      <c r="A49" s="4">
        <v>39</v>
      </c>
      <c r="B49" s="66" t="s">
        <v>73</v>
      </c>
      <c r="C49" s="10">
        <v>31</v>
      </c>
      <c r="D49" s="10"/>
      <c r="E49" s="10">
        <v>20</v>
      </c>
      <c r="F49" s="84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18"/>
    </row>
    <row r="50" spans="1:23" ht="14.25">
      <c r="A50" s="4">
        <v>40</v>
      </c>
      <c r="B50" s="66" t="s">
        <v>74</v>
      </c>
      <c r="C50" s="10">
        <v>29</v>
      </c>
      <c r="D50" s="10"/>
      <c r="E50" s="10">
        <v>10</v>
      </c>
      <c r="F50" s="84"/>
      <c r="G50" s="50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3" ht="14.25">
      <c r="A51" s="4">
        <v>41</v>
      </c>
      <c r="B51" s="66" t="s">
        <v>75</v>
      </c>
      <c r="C51" s="10">
        <v>44</v>
      </c>
      <c r="D51" s="10"/>
      <c r="E51" s="10">
        <v>18</v>
      </c>
      <c r="F51" s="84"/>
      <c r="G51" s="50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1:23" ht="15">
      <c r="A52" s="4">
        <v>42</v>
      </c>
      <c r="B52" s="66" t="s">
        <v>76</v>
      </c>
      <c r="C52" s="10">
        <v>32</v>
      </c>
      <c r="D52" s="14"/>
      <c r="E52" s="10">
        <v>12</v>
      </c>
      <c r="F52" s="86"/>
      <c r="G52" s="52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18"/>
    </row>
    <row r="53" spans="1:23" ht="15">
      <c r="A53" s="4">
        <v>43</v>
      </c>
      <c r="B53" s="66" t="s">
        <v>77</v>
      </c>
      <c r="C53" s="10">
        <v>43</v>
      </c>
      <c r="D53" s="14"/>
      <c r="E53" s="10">
        <v>21</v>
      </c>
      <c r="F53" s="86"/>
      <c r="G53" s="52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18"/>
    </row>
    <row r="54" spans="1:23" ht="15">
      <c r="A54" s="4">
        <v>44</v>
      </c>
      <c r="B54" s="66" t="s">
        <v>78</v>
      </c>
      <c r="C54" s="10">
        <v>46</v>
      </c>
      <c r="D54" s="10"/>
      <c r="E54" s="10">
        <v>28</v>
      </c>
      <c r="F54" s="84"/>
      <c r="G54" s="52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18"/>
    </row>
    <row r="55" spans="1:23" ht="15">
      <c r="A55" s="4">
        <v>45</v>
      </c>
      <c r="B55" s="66" t="s">
        <v>79</v>
      </c>
      <c r="C55" s="10">
        <v>42</v>
      </c>
      <c r="D55" s="10"/>
      <c r="E55" s="10">
        <v>15</v>
      </c>
      <c r="F55" s="84"/>
      <c r="G55" s="52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18"/>
    </row>
    <row r="56" spans="1:23" ht="15">
      <c r="A56" s="4">
        <v>46</v>
      </c>
      <c r="B56" s="66" t="s">
        <v>80</v>
      </c>
      <c r="C56" s="10">
        <v>46</v>
      </c>
      <c r="D56" s="10"/>
      <c r="E56" s="10">
        <v>27</v>
      </c>
      <c r="F56" s="84"/>
      <c r="G56" s="52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18"/>
    </row>
    <row r="57" spans="1:23" ht="15">
      <c r="A57" s="4">
        <v>47</v>
      </c>
      <c r="B57" s="66" t="s">
        <v>180</v>
      </c>
      <c r="C57" s="10">
        <v>44</v>
      </c>
      <c r="D57" s="10"/>
      <c r="E57" s="10">
        <v>30</v>
      </c>
      <c r="F57" s="84"/>
      <c r="G57" s="52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18"/>
    </row>
    <row r="58" spans="1:23" ht="15">
      <c r="A58" s="4">
        <v>48</v>
      </c>
      <c r="B58" s="66" t="s">
        <v>121</v>
      </c>
      <c r="C58" s="10">
        <v>43</v>
      </c>
      <c r="D58" s="10"/>
      <c r="E58" s="10">
        <v>17</v>
      </c>
      <c r="F58" s="84"/>
      <c r="G58" s="52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18"/>
    </row>
    <row r="59" spans="1:23" ht="15">
      <c r="A59" s="4">
        <v>49</v>
      </c>
      <c r="B59" s="66" t="s">
        <v>181</v>
      </c>
      <c r="C59" s="10">
        <v>47</v>
      </c>
      <c r="D59" s="87"/>
      <c r="E59" s="10">
        <v>36</v>
      </c>
      <c r="F59" s="87"/>
      <c r="G59" s="1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3"/>
    </row>
    <row r="60" spans="1:23" ht="15">
      <c r="A60" s="4">
        <v>50</v>
      </c>
      <c r="B60" s="66" t="s">
        <v>122</v>
      </c>
      <c r="C60" s="10">
        <v>47</v>
      </c>
      <c r="D60" s="88"/>
      <c r="E60" s="10">
        <v>36</v>
      </c>
      <c r="F60" s="88"/>
      <c r="G60" s="11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1"/>
    </row>
    <row r="61" spans="1:23" ht="14.25">
      <c r="A61" s="4">
        <v>51</v>
      </c>
      <c r="B61" s="66" t="s">
        <v>123</v>
      </c>
      <c r="C61" s="10">
        <v>46</v>
      </c>
      <c r="D61" s="87"/>
      <c r="E61" s="10">
        <v>25</v>
      </c>
      <c r="F61" s="87"/>
      <c r="G61" s="1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4.25">
      <c r="A62" s="4">
        <v>52</v>
      </c>
      <c r="B62" s="66" t="s">
        <v>91</v>
      </c>
      <c r="C62" s="10">
        <v>45</v>
      </c>
      <c r="D62" s="87"/>
      <c r="E62" s="10">
        <v>22</v>
      </c>
      <c r="F62" s="87"/>
      <c r="G62" s="1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4.25">
      <c r="A63" s="4">
        <v>53</v>
      </c>
      <c r="B63" s="66" t="s">
        <v>100</v>
      </c>
      <c r="C63" s="10">
        <v>43</v>
      </c>
      <c r="D63" s="87"/>
      <c r="E63" s="10">
        <v>19</v>
      </c>
      <c r="F63" s="87"/>
      <c r="G63" s="1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4.25">
      <c r="A64" s="4">
        <v>54</v>
      </c>
      <c r="B64" s="66" t="s">
        <v>101</v>
      </c>
      <c r="C64" s="10">
        <v>45</v>
      </c>
      <c r="D64" s="87"/>
      <c r="E64" s="10">
        <v>19</v>
      </c>
      <c r="F64" s="87"/>
      <c r="G64" s="1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4.25">
      <c r="A65" s="4">
        <v>55</v>
      </c>
      <c r="B65" s="66" t="s">
        <v>92</v>
      </c>
      <c r="C65" s="10">
        <v>45</v>
      </c>
      <c r="D65" s="87"/>
      <c r="E65" s="10">
        <v>18</v>
      </c>
      <c r="F65" s="87"/>
      <c r="G65" s="1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">
      <c r="A66" s="4">
        <v>56</v>
      </c>
      <c r="B66" s="66" t="s">
        <v>182</v>
      </c>
      <c r="C66" s="10">
        <v>0</v>
      </c>
      <c r="D66" s="87"/>
      <c r="E66" s="10">
        <v>0</v>
      </c>
      <c r="F66" s="87"/>
      <c r="G66" s="1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3"/>
    </row>
    <row r="67" spans="1:23" ht="15">
      <c r="A67" s="4">
        <v>57</v>
      </c>
      <c r="B67" s="66" t="s">
        <v>183</v>
      </c>
      <c r="C67" s="10">
        <v>0</v>
      </c>
      <c r="D67" s="87"/>
      <c r="E67" s="10">
        <v>0</v>
      </c>
      <c r="F67" s="87"/>
      <c r="G67" s="1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1"/>
    </row>
    <row r="68" spans="1:23" ht="14.25">
      <c r="A68" s="4">
        <v>58</v>
      </c>
      <c r="B68" s="66" t="s">
        <v>102</v>
      </c>
      <c r="C68" s="10">
        <v>46</v>
      </c>
      <c r="D68" s="87"/>
      <c r="E68" s="10">
        <v>19</v>
      </c>
      <c r="F68" s="87"/>
      <c r="G68" s="1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4.25">
      <c r="A69" s="4">
        <v>59</v>
      </c>
      <c r="B69" s="66" t="s">
        <v>93</v>
      </c>
      <c r="C69" s="10">
        <v>47</v>
      </c>
      <c r="D69" s="87"/>
      <c r="E69" s="10">
        <v>27</v>
      </c>
      <c r="F69" s="87"/>
      <c r="G69" s="1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4.25">
      <c r="A70" s="4">
        <v>60</v>
      </c>
      <c r="B70" s="66" t="s">
        <v>103</v>
      </c>
      <c r="C70" s="10">
        <v>47</v>
      </c>
      <c r="D70" s="87"/>
      <c r="E70" s="10">
        <v>21</v>
      </c>
      <c r="F70" s="87"/>
      <c r="G70" s="1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4.25">
      <c r="A71" s="4">
        <v>61</v>
      </c>
      <c r="B71" s="66" t="s">
        <v>104</v>
      </c>
      <c r="C71" s="10">
        <v>45</v>
      </c>
      <c r="D71" s="87"/>
      <c r="E71" s="10">
        <v>24</v>
      </c>
      <c r="F71" s="87"/>
      <c r="G71" s="1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4.25">
      <c r="A72" s="4">
        <v>62</v>
      </c>
      <c r="B72" s="66" t="s">
        <v>105</v>
      </c>
      <c r="C72" s="10">
        <v>47</v>
      </c>
      <c r="D72" s="87"/>
      <c r="E72" s="10">
        <v>22</v>
      </c>
      <c r="F72" s="87"/>
      <c r="G72" s="1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4.25">
      <c r="A73" s="4">
        <v>63</v>
      </c>
      <c r="B73" s="66" t="s">
        <v>94</v>
      </c>
      <c r="C73" s="10">
        <v>45</v>
      </c>
      <c r="D73" s="87"/>
      <c r="E73" s="10">
        <v>21</v>
      </c>
      <c r="F73" s="87"/>
      <c r="G73" s="1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">
      <c r="A74" s="4">
        <v>64</v>
      </c>
      <c r="B74" s="66" t="s">
        <v>95</v>
      </c>
      <c r="C74" s="10">
        <v>40</v>
      </c>
      <c r="D74" s="87"/>
      <c r="E74" s="10">
        <v>20</v>
      </c>
      <c r="F74" s="87"/>
      <c r="G74" s="1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3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0"/>
  <sheetViews>
    <sheetView zoomScale="78" zoomScaleNormal="78" zoomScalePageLayoutView="0" workbookViewId="0" topLeftCell="A1">
      <selection activeCell="Y9" sqref="Y9"/>
    </sheetView>
  </sheetViews>
  <sheetFormatPr defaultColWidth="9.140625" defaultRowHeight="15"/>
  <sheetData>
    <row r="1" spans="1:23" ht="14.25">
      <c r="A1" s="168" t="s">
        <v>27</v>
      </c>
      <c r="B1" s="169"/>
      <c r="C1" s="169"/>
      <c r="D1" s="169"/>
      <c r="E1" s="170"/>
      <c r="F1" s="25"/>
      <c r="G1" s="164"/>
      <c r="H1" s="164"/>
      <c r="I1" s="164"/>
      <c r="J1" s="164"/>
      <c r="K1" s="164"/>
      <c r="L1" s="164"/>
      <c r="M1" s="164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67" t="s">
        <v>0</v>
      </c>
      <c r="B2" s="167"/>
      <c r="C2" s="167"/>
      <c r="D2" s="167"/>
      <c r="E2" s="167"/>
      <c r="F2" s="74"/>
      <c r="G2" s="38" t="s">
        <v>35</v>
      </c>
      <c r="H2" s="39"/>
      <c r="I2" s="3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67" t="s">
        <v>48</v>
      </c>
      <c r="B3" s="167"/>
      <c r="C3" s="167"/>
      <c r="D3" s="167"/>
      <c r="E3" s="167"/>
      <c r="F3" s="74"/>
      <c r="G3" s="38" t="s">
        <v>37</v>
      </c>
      <c r="H3" s="39"/>
      <c r="I3" s="49" t="s">
        <v>45</v>
      </c>
      <c r="J3" s="1"/>
      <c r="K3" s="42" t="s">
        <v>40</v>
      </c>
      <c r="L3" s="42" t="s">
        <v>46</v>
      </c>
      <c r="M3" s="1"/>
      <c r="N3" s="42" t="s">
        <v>41</v>
      </c>
      <c r="O3" s="163" t="s">
        <v>108</v>
      </c>
      <c r="P3" s="163"/>
      <c r="Q3" s="163"/>
      <c r="R3" s="163"/>
      <c r="S3" s="163"/>
      <c r="T3" s="163"/>
      <c r="U3" s="163"/>
      <c r="V3" s="163"/>
      <c r="W3" s="163"/>
    </row>
    <row r="4" spans="1:23" ht="21">
      <c r="A4" s="167" t="s">
        <v>168</v>
      </c>
      <c r="B4" s="167"/>
      <c r="C4" s="167"/>
      <c r="D4" s="167"/>
      <c r="E4" s="167"/>
      <c r="F4" s="74"/>
      <c r="G4" s="38" t="s">
        <v>36</v>
      </c>
      <c r="H4" s="39"/>
      <c r="I4" s="35"/>
      <c r="J4" s="1"/>
      <c r="K4" s="43" t="s">
        <v>31</v>
      </c>
      <c r="L4" s="43">
        <v>3</v>
      </c>
      <c r="M4" s="1"/>
      <c r="N4" s="59">
        <v>3</v>
      </c>
      <c r="O4" s="163"/>
      <c r="P4" s="163"/>
      <c r="Q4" s="163"/>
      <c r="R4" s="163"/>
      <c r="S4" s="163"/>
      <c r="T4" s="163"/>
      <c r="U4" s="163"/>
      <c r="V4" s="163"/>
      <c r="W4" s="163"/>
    </row>
    <row r="5" spans="1:23" ht="21">
      <c r="A5" s="71" t="s">
        <v>28</v>
      </c>
      <c r="B5" s="71"/>
      <c r="C5" s="71"/>
      <c r="D5" s="71"/>
      <c r="E5" s="71"/>
      <c r="F5" s="74"/>
      <c r="G5" s="38" t="s">
        <v>29</v>
      </c>
      <c r="H5" s="32">
        <f>50/50*100</f>
        <v>100</v>
      </c>
      <c r="I5" s="35"/>
      <c r="J5" s="1"/>
      <c r="K5" s="44" t="s">
        <v>32</v>
      </c>
      <c r="L5" s="44">
        <v>2</v>
      </c>
      <c r="M5" s="1"/>
      <c r="N5" s="60">
        <v>2</v>
      </c>
      <c r="O5" s="163"/>
      <c r="P5" s="163"/>
      <c r="Q5" s="163"/>
      <c r="R5" s="163"/>
      <c r="S5" s="163"/>
      <c r="T5" s="163"/>
      <c r="U5" s="163"/>
      <c r="V5" s="163"/>
      <c r="W5" s="163"/>
    </row>
    <row r="6" spans="1:23" ht="21">
      <c r="A6" s="4"/>
      <c r="B6" s="76" t="s">
        <v>1</v>
      </c>
      <c r="C6" s="6" t="s">
        <v>47</v>
      </c>
      <c r="D6" s="6" t="s">
        <v>39</v>
      </c>
      <c r="E6" s="6" t="s">
        <v>30</v>
      </c>
      <c r="F6" s="6" t="s">
        <v>39</v>
      </c>
      <c r="G6" s="38" t="s">
        <v>30</v>
      </c>
      <c r="H6" s="31">
        <f>40/50*100</f>
        <v>80</v>
      </c>
      <c r="I6" s="35"/>
      <c r="J6" s="1"/>
      <c r="K6" s="45" t="s">
        <v>33</v>
      </c>
      <c r="L6" s="45">
        <v>1</v>
      </c>
      <c r="M6" s="1"/>
      <c r="N6" s="61">
        <v>1</v>
      </c>
      <c r="O6" s="163"/>
      <c r="P6" s="163"/>
      <c r="Q6" s="163"/>
      <c r="R6" s="163"/>
      <c r="S6" s="163"/>
      <c r="T6" s="163"/>
      <c r="U6" s="163"/>
      <c r="V6" s="163"/>
      <c r="W6" s="163"/>
    </row>
    <row r="7" spans="1:23" ht="57.75">
      <c r="A7" s="4"/>
      <c r="B7" s="77" t="s">
        <v>2</v>
      </c>
      <c r="C7" s="79" t="s">
        <v>9</v>
      </c>
      <c r="D7" s="79"/>
      <c r="E7" s="16" t="s">
        <v>9</v>
      </c>
      <c r="F7" s="16"/>
      <c r="G7" s="37" t="s">
        <v>43</v>
      </c>
      <c r="H7" s="48">
        <f>AVERAGE(H5:H6)</f>
        <v>90</v>
      </c>
      <c r="I7" s="41">
        <v>0.6</v>
      </c>
      <c r="J7" s="1"/>
      <c r="K7" s="46" t="s">
        <v>34</v>
      </c>
      <c r="L7" s="46">
        <v>0</v>
      </c>
      <c r="M7" s="1"/>
      <c r="N7" s="62"/>
      <c r="O7" s="163"/>
      <c r="P7" s="163"/>
      <c r="Q7" s="163"/>
      <c r="R7" s="163"/>
      <c r="S7" s="163"/>
      <c r="T7" s="163"/>
      <c r="U7" s="163"/>
      <c r="V7" s="163"/>
      <c r="W7" s="163"/>
    </row>
    <row r="8" spans="1:23" ht="14.25">
      <c r="A8" s="4"/>
      <c r="B8" s="77" t="s">
        <v>3</v>
      </c>
      <c r="C8" s="16" t="s">
        <v>4</v>
      </c>
      <c r="D8" s="16"/>
      <c r="E8" s="16" t="s">
        <v>11</v>
      </c>
      <c r="F8" s="16"/>
      <c r="G8" s="37" t="s">
        <v>38</v>
      </c>
      <c r="H8" s="38" t="s">
        <v>96</v>
      </c>
      <c r="I8" s="3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77" t="s">
        <v>5</v>
      </c>
      <c r="C9" s="16" t="s">
        <v>169</v>
      </c>
      <c r="D9" s="16"/>
      <c r="E9" s="16" t="s">
        <v>169</v>
      </c>
      <c r="F9" s="27"/>
      <c r="G9" s="4"/>
      <c r="H9" s="33"/>
      <c r="I9" s="3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8"/>
    </row>
    <row r="10" spans="1:23" ht="15">
      <c r="A10" s="8"/>
      <c r="B10" s="77" t="s">
        <v>8</v>
      </c>
      <c r="C10" s="16">
        <v>50</v>
      </c>
      <c r="D10" s="81">
        <f>(0.55*50)</f>
        <v>27.500000000000004</v>
      </c>
      <c r="E10" s="9">
        <v>50</v>
      </c>
      <c r="F10" s="30">
        <f>0.55*50</f>
        <v>27.500000000000004</v>
      </c>
      <c r="G10" s="19"/>
      <c r="H10" s="12" t="s">
        <v>10</v>
      </c>
      <c r="I10" s="12" t="s">
        <v>12</v>
      </c>
      <c r="J10" s="13" t="s">
        <v>13</v>
      </c>
      <c r="K10" s="13" t="s">
        <v>14</v>
      </c>
      <c r="L10" s="13" t="s">
        <v>15</v>
      </c>
      <c r="M10" s="13" t="s">
        <v>16</v>
      </c>
      <c r="N10" s="13" t="s">
        <v>17</v>
      </c>
      <c r="O10" s="13" t="s">
        <v>18</v>
      </c>
      <c r="P10" s="13" t="s">
        <v>19</v>
      </c>
      <c r="Q10" s="13" t="s">
        <v>20</v>
      </c>
      <c r="R10" s="13" t="s">
        <v>25</v>
      </c>
      <c r="S10" s="13" t="s">
        <v>21</v>
      </c>
      <c r="T10" s="13" t="s">
        <v>98</v>
      </c>
      <c r="U10" s="13" t="s">
        <v>22</v>
      </c>
      <c r="V10" s="13" t="s">
        <v>23</v>
      </c>
      <c r="W10" s="13" t="s">
        <v>24</v>
      </c>
    </row>
    <row r="11" spans="1:23" ht="15.75" thickBot="1">
      <c r="A11" s="4">
        <v>1</v>
      </c>
      <c r="B11" s="66" t="s">
        <v>49</v>
      </c>
      <c r="C11" s="10">
        <v>46</v>
      </c>
      <c r="D11" s="10">
        <f>COUNTIF(C11:C60,"&gt;="&amp;D10)</f>
        <v>50</v>
      </c>
      <c r="E11" s="10">
        <v>41</v>
      </c>
      <c r="F11" s="28">
        <f>COUNTIF(E11:E60,"&gt;="&amp;F10)</f>
        <v>40</v>
      </c>
      <c r="G11" s="22" t="s">
        <v>6</v>
      </c>
      <c r="H11" s="65">
        <v>3</v>
      </c>
      <c r="I11" s="65">
        <v>3</v>
      </c>
      <c r="J11" s="65">
        <v>3</v>
      </c>
      <c r="K11" s="65">
        <v>3</v>
      </c>
      <c r="L11" s="65">
        <v>3</v>
      </c>
      <c r="M11" s="65">
        <v>3</v>
      </c>
      <c r="N11" s="65">
        <v>3</v>
      </c>
      <c r="O11" s="65">
        <v>3</v>
      </c>
      <c r="P11" s="65">
        <v>3</v>
      </c>
      <c r="Q11" s="65">
        <v>3</v>
      </c>
      <c r="R11" s="65">
        <v>3</v>
      </c>
      <c r="S11" s="65">
        <v>3</v>
      </c>
      <c r="T11" s="65">
        <v>3</v>
      </c>
      <c r="U11" s="65">
        <v>3</v>
      </c>
      <c r="V11" s="65">
        <v>2</v>
      </c>
      <c r="W11" s="65">
        <v>1</v>
      </c>
    </row>
    <row r="12" spans="1:23" ht="15.75" thickBot="1">
      <c r="A12" s="4">
        <v>2</v>
      </c>
      <c r="B12" s="66" t="s">
        <v>50</v>
      </c>
      <c r="C12" s="10">
        <v>43</v>
      </c>
      <c r="D12" s="57">
        <f>(50/50)*100</f>
        <v>100</v>
      </c>
      <c r="E12" s="10">
        <v>35</v>
      </c>
      <c r="F12" s="58">
        <f>(40/50)*100</f>
        <v>80</v>
      </c>
      <c r="G12" s="22" t="s">
        <v>7</v>
      </c>
      <c r="H12" s="65">
        <v>3</v>
      </c>
      <c r="I12" s="65">
        <v>3</v>
      </c>
      <c r="J12" s="65">
        <v>3</v>
      </c>
      <c r="K12" s="65">
        <v>3</v>
      </c>
      <c r="L12" s="65">
        <v>3</v>
      </c>
      <c r="M12" s="65">
        <v>3</v>
      </c>
      <c r="N12" s="65">
        <v>3</v>
      </c>
      <c r="O12" s="65">
        <v>3</v>
      </c>
      <c r="P12" s="65">
        <v>2</v>
      </c>
      <c r="Q12" s="65">
        <v>3</v>
      </c>
      <c r="R12" s="65">
        <v>3</v>
      </c>
      <c r="S12" s="65">
        <v>3</v>
      </c>
      <c r="T12" s="65">
        <v>3</v>
      </c>
      <c r="U12" s="65">
        <v>3</v>
      </c>
      <c r="V12" s="65">
        <v>2</v>
      </c>
      <c r="W12" s="65">
        <v>1</v>
      </c>
    </row>
    <row r="13" spans="1:23" ht="15.75" thickBot="1">
      <c r="A13" s="4">
        <v>3</v>
      </c>
      <c r="B13" s="66" t="s">
        <v>51</v>
      </c>
      <c r="C13" s="10">
        <v>45</v>
      </c>
      <c r="D13" s="10"/>
      <c r="E13" s="10">
        <v>35</v>
      </c>
      <c r="F13" s="29"/>
      <c r="G13" s="22" t="s">
        <v>111</v>
      </c>
      <c r="H13" s="65">
        <v>2</v>
      </c>
      <c r="I13" s="65">
        <v>3</v>
      </c>
      <c r="J13" s="65">
        <v>3</v>
      </c>
      <c r="K13" s="65">
        <v>2</v>
      </c>
      <c r="L13" s="65">
        <v>3</v>
      </c>
      <c r="M13" s="65">
        <v>3</v>
      </c>
      <c r="N13" s="65">
        <v>3</v>
      </c>
      <c r="O13" s="65">
        <v>2</v>
      </c>
      <c r="P13" s="65">
        <v>2</v>
      </c>
      <c r="Q13" s="65">
        <v>3</v>
      </c>
      <c r="R13" s="65">
        <v>3</v>
      </c>
      <c r="S13" s="65">
        <v>3</v>
      </c>
      <c r="T13" s="65">
        <v>3</v>
      </c>
      <c r="U13" s="65">
        <v>3</v>
      </c>
      <c r="V13" s="65">
        <v>2</v>
      </c>
      <c r="W13" s="65">
        <v>1</v>
      </c>
    </row>
    <row r="14" spans="1:23" ht="15.75" thickBot="1">
      <c r="A14" s="4">
        <v>4</v>
      </c>
      <c r="B14" s="66" t="s">
        <v>52</v>
      </c>
      <c r="C14" s="10">
        <v>45</v>
      </c>
      <c r="D14" s="10"/>
      <c r="E14" s="10">
        <v>35</v>
      </c>
      <c r="F14" s="29"/>
      <c r="G14" s="22" t="s">
        <v>97</v>
      </c>
      <c r="H14" s="65">
        <v>3</v>
      </c>
      <c r="I14" s="65">
        <v>3</v>
      </c>
      <c r="J14" s="65">
        <v>3</v>
      </c>
      <c r="K14" s="65">
        <v>3</v>
      </c>
      <c r="L14" s="65">
        <v>3</v>
      </c>
      <c r="M14" s="65">
        <v>3</v>
      </c>
      <c r="N14" s="65">
        <v>3</v>
      </c>
      <c r="O14" s="65">
        <v>3</v>
      </c>
      <c r="P14" s="65">
        <v>2</v>
      </c>
      <c r="Q14" s="65">
        <v>3</v>
      </c>
      <c r="R14" s="65">
        <v>3</v>
      </c>
      <c r="S14" s="65">
        <v>3</v>
      </c>
      <c r="T14" s="65">
        <v>3</v>
      </c>
      <c r="U14" s="65">
        <v>3</v>
      </c>
      <c r="V14" s="65">
        <v>2</v>
      </c>
      <c r="W14" s="65">
        <v>1</v>
      </c>
    </row>
    <row r="15" spans="1:23" ht="15.75" thickBot="1">
      <c r="A15" s="4">
        <v>5</v>
      </c>
      <c r="B15" s="66" t="s">
        <v>53</v>
      </c>
      <c r="C15" s="10">
        <v>41</v>
      </c>
      <c r="D15" s="10"/>
      <c r="E15" s="10">
        <v>27</v>
      </c>
      <c r="F15" s="29"/>
      <c r="G15" s="22" t="s">
        <v>106</v>
      </c>
      <c r="H15" s="65">
        <v>3</v>
      </c>
      <c r="I15" s="65">
        <v>3</v>
      </c>
      <c r="J15" s="65">
        <v>3</v>
      </c>
      <c r="K15" s="65">
        <v>2</v>
      </c>
      <c r="L15" s="65">
        <v>3</v>
      </c>
      <c r="M15" s="65">
        <v>3</v>
      </c>
      <c r="N15" s="65">
        <v>3</v>
      </c>
      <c r="O15" s="65">
        <v>2</v>
      </c>
      <c r="P15" s="65">
        <v>2</v>
      </c>
      <c r="Q15" s="65">
        <v>3</v>
      </c>
      <c r="R15" s="65">
        <v>3</v>
      </c>
      <c r="S15" s="65">
        <v>3</v>
      </c>
      <c r="T15" s="65">
        <v>3</v>
      </c>
      <c r="U15" s="65">
        <v>3</v>
      </c>
      <c r="V15" s="65">
        <v>2</v>
      </c>
      <c r="W15" s="65">
        <v>1</v>
      </c>
    </row>
    <row r="16" spans="1:23" ht="15">
      <c r="A16" s="4">
        <v>6</v>
      </c>
      <c r="B16" s="66" t="s">
        <v>54</v>
      </c>
      <c r="C16" s="10">
        <v>45</v>
      </c>
      <c r="D16" s="10"/>
      <c r="E16" s="10">
        <v>28</v>
      </c>
      <c r="F16" s="29"/>
      <c r="G16" s="23" t="s">
        <v>42</v>
      </c>
      <c r="H16" s="17">
        <f>AVERAGE(H11:H15)</f>
        <v>2.8</v>
      </c>
      <c r="I16" s="17">
        <f aca="true" t="shared" si="0" ref="I16:W16">AVERAGE(I11:I13)</f>
        <v>3</v>
      </c>
      <c r="J16" s="17">
        <f t="shared" si="0"/>
        <v>3</v>
      </c>
      <c r="K16" s="17">
        <f t="shared" si="0"/>
        <v>2.6666666666666665</v>
      </c>
      <c r="L16" s="17">
        <f t="shared" si="0"/>
        <v>3</v>
      </c>
      <c r="M16" s="17">
        <f t="shared" si="0"/>
        <v>3</v>
      </c>
      <c r="N16" s="17">
        <f t="shared" si="0"/>
        <v>3</v>
      </c>
      <c r="O16" s="17">
        <f t="shared" si="0"/>
        <v>2.6666666666666665</v>
      </c>
      <c r="P16" s="17">
        <f t="shared" si="0"/>
        <v>2.3333333333333335</v>
      </c>
      <c r="Q16" s="17">
        <f t="shared" si="0"/>
        <v>3</v>
      </c>
      <c r="R16" s="17">
        <f t="shared" si="0"/>
        <v>3</v>
      </c>
      <c r="S16" s="17">
        <f t="shared" si="0"/>
        <v>3</v>
      </c>
      <c r="T16" s="17">
        <f t="shared" si="0"/>
        <v>3</v>
      </c>
      <c r="U16" s="17">
        <f t="shared" si="0"/>
        <v>3</v>
      </c>
      <c r="V16" s="17">
        <f t="shared" si="0"/>
        <v>2</v>
      </c>
      <c r="W16" s="17">
        <f t="shared" si="0"/>
        <v>1</v>
      </c>
    </row>
    <row r="17" spans="1:23" ht="15">
      <c r="A17" s="4">
        <v>7</v>
      </c>
      <c r="B17" s="66" t="s">
        <v>55</v>
      </c>
      <c r="C17" s="10">
        <v>46</v>
      </c>
      <c r="D17" s="10"/>
      <c r="E17" s="10">
        <v>35</v>
      </c>
      <c r="F17" s="10"/>
      <c r="G17" s="47" t="s">
        <v>44</v>
      </c>
      <c r="H17" s="63">
        <f>(90*H16)/100</f>
        <v>2.5199999999999996</v>
      </c>
      <c r="I17" s="63">
        <f aca="true" t="shared" si="1" ref="I17:W17">(90*I16)/100</f>
        <v>2.7</v>
      </c>
      <c r="J17" s="63">
        <f t="shared" si="1"/>
        <v>2.7</v>
      </c>
      <c r="K17" s="63">
        <f t="shared" si="1"/>
        <v>2.4</v>
      </c>
      <c r="L17" s="63">
        <f t="shared" si="1"/>
        <v>2.7</v>
      </c>
      <c r="M17" s="63">
        <f t="shared" si="1"/>
        <v>2.7</v>
      </c>
      <c r="N17" s="63">
        <f t="shared" si="1"/>
        <v>2.7</v>
      </c>
      <c r="O17" s="63">
        <f t="shared" si="1"/>
        <v>2.4</v>
      </c>
      <c r="P17" s="63">
        <f t="shared" si="1"/>
        <v>2.1</v>
      </c>
      <c r="Q17" s="63">
        <f t="shared" si="1"/>
        <v>2.7</v>
      </c>
      <c r="R17" s="63">
        <f t="shared" si="1"/>
        <v>2.7</v>
      </c>
      <c r="S17" s="63">
        <f t="shared" si="1"/>
        <v>2.7</v>
      </c>
      <c r="T17" s="63">
        <f t="shared" si="1"/>
        <v>2.7</v>
      </c>
      <c r="U17" s="63">
        <f t="shared" si="1"/>
        <v>2.7</v>
      </c>
      <c r="V17" s="63">
        <f t="shared" si="1"/>
        <v>1.8</v>
      </c>
      <c r="W17" s="63">
        <f t="shared" si="1"/>
        <v>0.9</v>
      </c>
    </row>
    <row r="18" spans="1:23" ht="14.25">
      <c r="A18" s="4">
        <v>8</v>
      </c>
      <c r="B18" s="66" t="s">
        <v>56</v>
      </c>
      <c r="C18" s="10">
        <v>44</v>
      </c>
      <c r="D18" s="10"/>
      <c r="E18" s="10">
        <v>26</v>
      </c>
      <c r="F18" s="171"/>
      <c r="G18" s="8"/>
      <c r="H18" s="18"/>
      <c r="I18" s="18"/>
      <c r="J18" s="18"/>
      <c r="K18" s="18"/>
      <c r="L18" s="18"/>
      <c r="M18" s="18"/>
      <c r="N18" s="18"/>
      <c r="O18" s="18"/>
      <c r="P18" s="18"/>
      <c r="Q18" s="15"/>
      <c r="R18" s="15"/>
      <c r="S18" s="15"/>
      <c r="T18" s="15"/>
      <c r="U18" s="15"/>
      <c r="V18" s="15"/>
      <c r="W18" s="15"/>
    </row>
    <row r="19" spans="1:23" ht="14.25">
      <c r="A19" s="4">
        <v>9</v>
      </c>
      <c r="B19" s="66" t="s">
        <v>57</v>
      </c>
      <c r="C19" s="10">
        <v>45</v>
      </c>
      <c r="D19" s="10"/>
      <c r="E19" s="10">
        <v>39</v>
      </c>
      <c r="F19" s="172"/>
      <c r="G19" s="8"/>
      <c r="H19" s="18"/>
      <c r="I19" s="18"/>
      <c r="J19" s="18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5"/>
    </row>
    <row r="20" spans="1:23" ht="14.25">
      <c r="A20" s="4">
        <v>10</v>
      </c>
      <c r="B20" s="66" t="s">
        <v>58</v>
      </c>
      <c r="C20" s="10">
        <v>45</v>
      </c>
      <c r="D20" s="10"/>
      <c r="E20" s="10">
        <v>34</v>
      </c>
      <c r="F20" s="172"/>
      <c r="G20" s="8"/>
      <c r="H20" s="2"/>
      <c r="I20" s="56"/>
      <c r="J20" s="51"/>
      <c r="K20" s="51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66" t="s">
        <v>59</v>
      </c>
      <c r="C21" s="10">
        <v>45</v>
      </c>
      <c r="D21" s="10"/>
      <c r="E21" s="10">
        <v>35</v>
      </c>
      <c r="F21" s="172"/>
      <c r="G21" s="4"/>
      <c r="H21" s="70"/>
      <c r="I21" s="165"/>
      <c r="J21" s="165"/>
      <c r="K21" s="1"/>
      <c r="L21" s="1"/>
      <c r="M21" s="33"/>
      <c r="N21" s="33"/>
      <c r="O21" s="33"/>
      <c r="P21" s="33"/>
      <c r="Q21" s="33"/>
      <c r="R21" s="1"/>
      <c r="S21" s="1"/>
      <c r="T21" s="1"/>
      <c r="U21" s="1"/>
      <c r="V21" s="1"/>
      <c r="W21" s="1"/>
    </row>
    <row r="22" spans="1:23" ht="14.25">
      <c r="A22" s="4">
        <v>12</v>
      </c>
      <c r="B22" s="66" t="s">
        <v>60</v>
      </c>
      <c r="C22" s="10">
        <v>37</v>
      </c>
      <c r="D22" s="10"/>
      <c r="E22" s="10">
        <v>27</v>
      </c>
      <c r="F22" s="172"/>
      <c r="G22" s="4"/>
      <c r="H22" s="53"/>
      <c r="I22" s="64"/>
      <c r="J22" s="64"/>
      <c r="K22" s="1"/>
      <c r="L22" s="1"/>
      <c r="M22" s="33"/>
      <c r="N22" s="33"/>
      <c r="O22" s="33"/>
      <c r="P22" s="33"/>
      <c r="Q22" s="33"/>
      <c r="R22" s="1"/>
      <c r="S22" s="1"/>
      <c r="T22" s="1"/>
      <c r="U22" s="1"/>
      <c r="V22" s="1"/>
      <c r="W22" s="1"/>
    </row>
    <row r="23" spans="1:23" ht="14.25">
      <c r="A23" s="4">
        <v>13</v>
      </c>
      <c r="B23" s="66" t="s">
        <v>61</v>
      </c>
      <c r="C23" s="10">
        <v>39</v>
      </c>
      <c r="D23" s="10"/>
      <c r="E23" s="10">
        <v>31</v>
      </c>
      <c r="F23" s="172"/>
      <c r="G23" s="4"/>
      <c r="H23" s="50"/>
      <c r="I23" s="18"/>
      <c r="J23" s="18"/>
      <c r="K23" s="18"/>
      <c r="L23" s="18"/>
      <c r="M23" s="18"/>
      <c r="N23" s="51"/>
      <c r="O23" s="51"/>
      <c r="P23" s="51"/>
      <c r="Q23" s="51"/>
      <c r="R23" s="51"/>
      <c r="S23" s="18"/>
      <c r="T23" s="18"/>
      <c r="U23" s="18"/>
      <c r="V23" s="18"/>
      <c r="W23" s="18"/>
    </row>
    <row r="24" spans="1:23" ht="14.25">
      <c r="A24" s="4">
        <v>14</v>
      </c>
      <c r="B24" s="66" t="s">
        <v>62</v>
      </c>
      <c r="C24" s="10">
        <v>44</v>
      </c>
      <c r="D24" s="10"/>
      <c r="E24" s="10">
        <v>25</v>
      </c>
      <c r="F24" s="172"/>
      <c r="G24" s="4"/>
      <c r="H24" s="1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18"/>
    </row>
    <row r="25" spans="1:23" ht="15">
      <c r="A25" s="4">
        <v>15</v>
      </c>
      <c r="B25" s="66" t="s">
        <v>81</v>
      </c>
      <c r="C25" s="10">
        <v>40</v>
      </c>
      <c r="D25" s="14"/>
      <c r="E25" s="10">
        <v>39</v>
      </c>
      <c r="F25" s="172"/>
      <c r="G25" s="52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18"/>
    </row>
    <row r="26" spans="1:23" ht="15">
      <c r="A26" s="4">
        <v>16</v>
      </c>
      <c r="B26" s="66" t="s">
        <v>82</v>
      </c>
      <c r="C26" s="10">
        <v>43</v>
      </c>
      <c r="D26" s="10"/>
      <c r="E26" s="10">
        <v>41</v>
      </c>
      <c r="F26" s="172"/>
      <c r="G26" s="52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18"/>
    </row>
    <row r="27" spans="1:23" ht="15">
      <c r="A27" s="4">
        <v>17</v>
      </c>
      <c r="B27" s="66" t="s">
        <v>83</v>
      </c>
      <c r="C27" s="10">
        <v>40</v>
      </c>
      <c r="D27" s="10"/>
      <c r="E27" s="10">
        <v>41</v>
      </c>
      <c r="F27" s="172"/>
      <c r="G27" s="52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18"/>
    </row>
    <row r="28" spans="1:23" ht="15">
      <c r="A28" s="4">
        <v>18</v>
      </c>
      <c r="B28" s="66" t="s">
        <v>84</v>
      </c>
      <c r="C28" s="10">
        <v>43</v>
      </c>
      <c r="D28" s="10"/>
      <c r="E28" s="10">
        <v>42</v>
      </c>
      <c r="F28" s="172"/>
      <c r="G28" s="52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18"/>
    </row>
    <row r="29" spans="1:23" ht="15">
      <c r="A29" s="4">
        <v>19</v>
      </c>
      <c r="B29" s="66" t="s">
        <v>85</v>
      </c>
      <c r="C29" s="10">
        <v>46</v>
      </c>
      <c r="D29" s="10"/>
      <c r="E29" s="10">
        <v>41</v>
      </c>
      <c r="F29" s="172"/>
      <c r="G29" s="52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18"/>
    </row>
    <row r="30" spans="1:23" ht="15">
      <c r="A30" s="4">
        <v>20</v>
      </c>
      <c r="B30" s="66" t="s">
        <v>86</v>
      </c>
      <c r="C30" s="10">
        <v>40</v>
      </c>
      <c r="D30" s="10"/>
      <c r="E30" s="10">
        <v>39</v>
      </c>
      <c r="F30" s="172"/>
      <c r="G30" s="52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18"/>
    </row>
    <row r="31" spans="1:23" ht="15">
      <c r="A31" s="4">
        <v>21</v>
      </c>
      <c r="B31" s="66" t="s">
        <v>87</v>
      </c>
      <c r="C31" s="10">
        <v>47</v>
      </c>
      <c r="D31" s="10"/>
      <c r="E31" s="10">
        <v>40</v>
      </c>
      <c r="F31" s="172"/>
      <c r="G31" s="52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18"/>
    </row>
    <row r="32" spans="1:23" ht="15">
      <c r="A32" s="4">
        <v>22</v>
      </c>
      <c r="B32" s="66" t="s">
        <v>88</v>
      </c>
      <c r="C32" s="10">
        <v>48</v>
      </c>
      <c r="D32" s="10"/>
      <c r="E32" s="10">
        <v>42</v>
      </c>
      <c r="F32" s="172"/>
      <c r="G32" s="52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18"/>
    </row>
    <row r="33" spans="1:23" ht="15">
      <c r="A33" s="4">
        <v>23</v>
      </c>
      <c r="B33" s="66" t="s">
        <v>89</v>
      </c>
      <c r="C33" s="10">
        <v>38</v>
      </c>
      <c r="D33" s="10"/>
      <c r="E33" s="10">
        <v>26</v>
      </c>
      <c r="F33" s="172"/>
      <c r="G33" s="52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18"/>
    </row>
    <row r="34" spans="1:23" ht="15">
      <c r="A34" s="4">
        <v>24</v>
      </c>
      <c r="B34" s="66" t="s">
        <v>90</v>
      </c>
      <c r="C34" s="10">
        <v>48</v>
      </c>
      <c r="D34" s="10"/>
      <c r="E34" s="10">
        <v>42</v>
      </c>
      <c r="F34" s="172"/>
      <c r="G34" s="52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</row>
    <row r="35" spans="1:23" ht="14.25">
      <c r="A35" s="4">
        <v>25</v>
      </c>
      <c r="B35" s="66" t="s">
        <v>63</v>
      </c>
      <c r="C35" s="10">
        <v>49</v>
      </c>
      <c r="D35" s="10"/>
      <c r="E35" s="10">
        <v>41</v>
      </c>
      <c r="F35" s="172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18"/>
    </row>
    <row r="36" spans="1:23" ht="14.25">
      <c r="A36" s="4">
        <v>26</v>
      </c>
      <c r="B36" s="66" t="s">
        <v>64</v>
      </c>
      <c r="C36" s="10">
        <v>48</v>
      </c>
      <c r="D36" s="10"/>
      <c r="E36" s="10">
        <v>19</v>
      </c>
      <c r="F36" s="172"/>
      <c r="G36" s="50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</row>
    <row r="37" spans="1:23" ht="14.25">
      <c r="A37" s="4">
        <v>27</v>
      </c>
      <c r="B37" s="66" t="s">
        <v>65</v>
      </c>
      <c r="C37" s="10">
        <v>45</v>
      </c>
      <c r="D37" s="10"/>
      <c r="E37" s="10">
        <v>34</v>
      </c>
      <c r="F37" s="172"/>
      <c r="G37" s="50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1:23" ht="15">
      <c r="A38" s="4">
        <v>28</v>
      </c>
      <c r="B38" s="66" t="s">
        <v>66</v>
      </c>
      <c r="C38" s="10">
        <v>47</v>
      </c>
      <c r="D38" s="10"/>
      <c r="E38" s="10">
        <v>34</v>
      </c>
      <c r="F38" s="172"/>
      <c r="G38" s="52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18"/>
    </row>
    <row r="39" spans="1:23" ht="15">
      <c r="A39" s="4">
        <v>29</v>
      </c>
      <c r="B39" s="66" t="s">
        <v>67</v>
      </c>
      <c r="C39" s="10">
        <v>50</v>
      </c>
      <c r="D39" s="10"/>
      <c r="E39" s="10">
        <v>43</v>
      </c>
      <c r="F39" s="172"/>
      <c r="G39" s="52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18"/>
    </row>
    <row r="40" spans="1:23" ht="15">
      <c r="A40" s="4">
        <v>30</v>
      </c>
      <c r="B40" s="66" t="s">
        <v>68</v>
      </c>
      <c r="C40" s="10">
        <v>48</v>
      </c>
      <c r="D40" s="10"/>
      <c r="E40" s="10">
        <v>33</v>
      </c>
      <c r="F40" s="172"/>
      <c r="G40" s="52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18"/>
    </row>
    <row r="41" spans="1:23" ht="15">
      <c r="A41" s="4">
        <v>31</v>
      </c>
      <c r="B41" s="66" t="s">
        <v>69</v>
      </c>
      <c r="C41" s="10">
        <v>50</v>
      </c>
      <c r="D41" s="10"/>
      <c r="E41" s="10">
        <v>44</v>
      </c>
      <c r="F41" s="172"/>
      <c r="G41" s="52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18"/>
    </row>
    <row r="42" spans="1:23" ht="15">
      <c r="A42" s="4">
        <v>32</v>
      </c>
      <c r="B42" s="66" t="s">
        <v>70</v>
      </c>
      <c r="C42" s="10">
        <v>50</v>
      </c>
      <c r="D42" s="10"/>
      <c r="E42" s="10">
        <v>48</v>
      </c>
      <c r="F42" s="172"/>
      <c r="G42" s="52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18"/>
    </row>
    <row r="43" spans="1:23" ht="15">
      <c r="A43" s="4">
        <v>33</v>
      </c>
      <c r="B43" s="66" t="s">
        <v>71</v>
      </c>
      <c r="C43" s="10">
        <v>48</v>
      </c>
      <c r="D43" s="10"/>
      <c r="E43" s="10">
        <v>38</v>
      </c>
      <c r="F43" s="172"/>
      <c r="G43" s="52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18"/>
    </row>
    <row r="44" spans="1:23" ht="15">
      <c r="A44" s="4">
        <v>34</v>
      </c>
      <c r="B44" s="66" t="s">
        <v>72</v>
      </c>
      <c r="C44" s="10">
        <v>50</v>
      </c>
      <c r="D44" s="10"/>
      <c r="E44" s="10">
        <v>48</v>
      </c>
      <c r="F44" s="172"/>
      <c r="G44" s="52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18"/>
    </row>
    <row r="45" spans="1:23" ht="15">
      <c r="A45" s="4">
        <v>35</v>
      </c>
      <c r="B45" s="66" t="s">
        <v>73</v>
      </c>
      <c r="C45" s="10">
        <v>45</v>
      </c>
      <c r="D45" s="10"/>
      <c r="E45" s="10">
        <v>40</v>
      </c>
      <c r="F45" s="172"/>
      <c r="G45" s="52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18"/>
    </row>
    <row r="46" spans="1:23" ht="15">
      <c r="A46" s="4">
        <v>36</v>
      </c>
      <c r="B46" s="66" t="s">
        <v>74</v>
      </c>
      <c r="C46" s="10">
        <v>49</v>
      </c>
      <c r="D46" s="10"/>
      <c r="E46" s="10">
        <v>39</v>
      </c>
      <c r="F46" s="172"/>
      <c r="G46" s="52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18"/>
    </row>
    <row r="47" spans="1:23" ht="15">
      <c r="A47" s="4">
        <v>37</v>
      </c>
      <c r="B47" s="66" t="s">
        <v>75</v>
      </c>
      <c r="C47" s="10">
        <v>46</v>
      </c>
      <c r="D47" s="10"/>
      <c r="E47" s="10">
        <v>41</v>
      </c>
      <c r="F47" s="172"/>
      <c r="G47" s="52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18"/>
    </row>
    <row r="48" spans="1:23" ht="15">
      <c r="A48" s="4">
        <v>38</v>
      </c>
      <c r="B48" s="66" t="s">
        <v>76</v>
      </c>
      <c r="C48" s="10">
        <v>44</v>
      </c>
      <c r="D48" s="10"/>
      <c r="E48" s="10">
        <v>21</v>
      </c>
      <c r="F48" s="172"/>
      <c r="G48" s="52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18"/>
    </row>
    <row r="49" spans="1:23" ht="14.25">
      <c r="A49" s="4">
        <v>39</v>
      </c>
      <c r="B49" s="66" t="s">
        <v>77</v>
      </c>
      <c r="C49" s="10">
        <v>46</v>
      </c>
      <c r="D49" s="10"/>
      <c r="E49" s="10">
        <v>36</v>
      </c>
      <c r="F49" s="172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18"/>
    </row>
    <row r="50" spans="1:23" ht="14.25">
      <c r="A50" s="4">
        <v>40</v>
      </c>
      <c r="B50" s="66" t="s">
        <v>78</v>
      </c>
      <c r="C50" s="10">
        <v>48</v>
      </c>
      <c r="D50" s="10"/>
      <c r="E50" s="10">
        <v>32</v>
      </c>
      <c r="F50" s="172"/>
      <c r="G50" s="50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3" ht="14.25">
      <c r="A51" s="4">
        <v>41</v>
      </c>
      <c r="B51" s="66" t="s">
        <v>79</v>
      </c>
      <c r="C51" s="10">
        <v>45</v>
      </c>
      <c r="D51" s="10"/>
      <c r="E51" s="10">
        <v>29</v>
      </c>
      <c r="F51" s="172"/>
      <c r="G51" s="50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1:23" ht="15">
      <c r="A52" s="4">
        <v>42</v>
      </c>
      <c r="B52" s="66" t="s">
        <v>80</v>
      </c>
      <c r="C52" s="10">
        <v>49</v>
      </c>
      <c r="D52" s="14"/>
      <c r="E52" s="10">
        <v>43</v>
      </c>
      <c r="F52" s="172"/>
      <c r="G52" s="52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18"/>
    </row>
    <row r="53" spans="1:23" ht="15">
      <c r="A53" s="4">
        <v>43</v>
      </c>
      <c r="B53" s="66" t="s">
        <v>170</v>
      </c>
      <c r="C53" s="10">
        <v>47</v>
      </c>
      <c r="D53" s="14"/>
      <c r="E53" s="10">
        <v>40</v>
      </c>
      <c r="F53" s="172"/>
      <c r="G53" s="52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18"/>
    </row>
    <row r="54" spans="1:23" ht="15">
      <c r="A54" s="4">
        <v>44</v>
      </c>
      <c r="B54" s="66" t="s">
        <v>171</v>
      </c>
      <c r="C54" s="10">
        <v>48</v>
      </c>
      <c r="D54" s="10"/>
      <c r="E54" s="10">
        <v>46</v>
      </c>
      <c r="F54" s="172"/>
      <c r="G54" s="52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18"/>
    </row>
    <row r="55" spans="1:23" ht="15">
      <c r="A55" s="4">
        <v>45</v>
      </c>
      <c r="B55" s="66" t="s">
        <v>172</v>
      </c>
      <c r="C55" s="10">
        <v>46</v>
      </c>
      <c r="D55" s="10"/>
      <c r="E55" s="10">
        <v>16</v>
      </c>
      <c r="F55" s="172"/>
      <c r="G55" s="52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18"/>
    </row>
    <row r="56" spans="1:23" ht="15">
      <c r="A56" s="4">
        <v>46</v>
      </c>
      <c r="B56" s="66" t="s">
        <v>91</v>
      </c>
      <c r="C56" s="10">
        <v>48</v>
      </c>
      <c r="D56" s="10"/>
      <c r="E56" s="10">
        <v>18</v>
      </c>
      <c r="F56" s="172"/>
      <c r="G56" s="52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18"/>
    </row>
    <row r="57" spans="1:23" ht="15">
      <c r="A57" s="4">
        <v>47</v>
      </c>
      <c r="B57" s="66" t="s">
        <v>92</v>
      </c>
      <c r="C57" s="10">
        <v>46</v>
      </c>
      <c r="D57" s="10"/>
      <c r="E57" s="10">
        <v>39</v>
      </c>
      <c r="F57" s="172"/>
      <c r="G57" s="52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18"/>
    </row>
    <row r="58" spans="1:23" ht="15">
      <c r="A58" s="4">
        <v>48</v>
      </c>
      <c r="B58" s="66" t="s">
        <v>93</v>
      </c>
      <c r="C58" s="10">
        <v>50</v>
      </c>
      <c r="D58" s="67"/>
      <c r="E58" s="10">
        <v>40</v>
      </c>
      <c r="F58" s="172"/>
      <c r="G58" s="52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18"/>
    </row>
    <row r="59" spans="1:23" ht="15">
      <c r="A59" s="4">
        <v>49</v>
      </c>
      <c r="B59" s="66" t="s">
        <v>94</v>
      </c>
      <c r="C59" s="10">
        <v>50</v>
      </c>
      <c r="D59" s="68"/>
      <c r="E59" s="10">
        <v>20</v>
      </c>
      <c r="F59" s="172"/>
      <c r="G59" s="1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3"/>
    </row>
    <row r="60" spans="1:23" ht="15">
      <c r="A60" s="4">
        <v>50</v>
      </c>
      <c r="B60" s="66" t="s">
        <v>95</v>
      </c>
      <c r="C60" s="10">
        <v>48</v>
      </c>
      <c r="D60" s="69"/>
      <c r="E60" s="10">
        <v>37</v>
      </c>
      <c r="F60" s="172"/>
      <c r="G60" s="11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1"/>
    </row>
  </sheetData>
  <sheetProtection/>
  <mergeCells count="8">
    <mergeCell ref="O3:W7"/>
    <mergeCell ref="A4:E4"/>
    <mergeCell ref="F18:F60"/>
    <mergeCell ref="I21:J21"/>
    <mergeCell ref="A1:E1"/>
    <mergeCell ref="G1:M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0"/>
  <sheetViews>
    <sheetView zoomScale="77" zoomScaleNormal="77" zoomScalePageLayoutView="0" workbookViewId="0" topLeftCell="A1">
      <selection activeCell="A1" sqref="A1:E1"/>
    </sheetView>
  </sheetViews>
  <sheetFormatPr defaultColWidth="9.140625" defaultRowHeight="15"/>
  <cols>
    <col min="2" max="2" width="20.140625" style="0" customWidth="1"/>
  </cols>
  <sheetData>
    <row r="1" spans="1:23" ht="14.25">
      <c r="A1" s="168" t="s">
        <v>27</v>
      </c>
      <c r="B1" s="169"/>
      <c r="C1" s="169"/>
      <c r="D1" s="169"/>
      <c r="E1" s="170"/>
      <c r="F1" s="25"/>
      <c r="G1" s="164"/>
      <c r="H1" s="164"/>
      <c r="I1" s="164"/>
      <c r="J1" s="164"/>
      <c r="K1" s="164"/>
      <c r="L1" s="164"/>
      <c r="M1" s="164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67" t="s">
        <v>0</v>
      </c>
      <c r="B2" s="167"/>
      <c r="C2" s="167"/>
      <c r="D2" s="167"/>
      <c r="E2" s="167"/>
      <c r="F2" s="74"/>
      <c r="G2" s="38" t="s">
        <v>35</v>
      </c>
      <c r="H2" s="39"/>
      <c r="I2" s="3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67" t="s">
        <v>184</v>
      </c>
      <c r="B3" s="167"/>
      <c r="C3" s="167"/>
      <c r="D3" s="167"/>
      <c r="E3" s="167"/>
      <c r="F3" s="74"/>
      <c r="G3" s="38" t="s">
        <v>37</v>
      </c>
      <c r="H3" s="39"/>
      <c r="I3" s="49" t="s">
        <v>45</v>
      </c>
      <c r="J3" s="1"/>
      <c r="K3" s="42" t="s">
        <v>40</v>
      </c>
      <c r="L3" s="42" t="s">
        <v>46</v>
      </c>
      <c r="M3" s="1"/>
      <c r="N3" s="42" t="s">
        <v>41</v>
      </c>
      <c r="O3" s="163" t="s">
        <v>108</v>
      </c>
      <c r="P3" s="163"/>
      <c r="Q3" s="163"/>
      <c r="R3" s="163"/>
      <c r="S3" s="163"/>
      <c r="T3" s="163"/>
      <c r="U3" s="163"/>
      <c r="V3" s="163"/>
      <c r="W3" s="163"/>
    </row>
    <row r="4" spans="1:23" ht="21">
      <c r="A4" s="167" t="s">
        <v>185</v>
      </c>
      <c r="B4" s="167"/>
      <c r="C4" s="167"/>
      <c r="D4" s="167"/>
      <c r="E4" s="167"/>
      <c r="F4" s="74"/>
      <c r="G4" s="38" t="s">
        <v>36</v>
      </c>
      <c r="H4" s="39"/>
      <c r="I4" s="35"/>
      <c r="J4" s="1"/>
      <c r="K4" s="43" t="s">
        <v>31</v>
      </c>
      <c r="L4" s="43">
        <v>3</v>
      </c>
      <c r="M4" s="1"/>
      <c r="N4" s="59">
        <v>3</v>
      </c>
      <c r="O4" s="163"/>
      <c r="P4" s="163"/>
      <c r="Q4" s="163"/>
      <c r="R4" s="163"/>
      <c r="S4" s="163"/>
      <c r="T4" s="163"/>
      <c r="U4" s="163"/>
      <c r="V4" s="163"/>
      <c r="W4" s="163"/>
    </row>
    <row r="5" spans="1:23" ht="21">
      <c r="A5" s="71" t="s">
        <v>28</v>
      </c>
      <c r="B5" s="71"/>
      <c r="C5" s="71"/>
      <c r="D5" s="71"/>
      <c r="E5" s="71"/>
      <c r="F5" s="74"/>
      <c r="G5" s="38" t="s">
        <v>29</v>
      </c>
      <c r="H5" s="32">
        <v>93.33</v>
      </c>
      <c r="I5" s="35"/>
      <c r="J5" s="1"/>
      <c r="K5" s="44" t="s">
        <v>32</v>
      </c>
      <c r="L5" s="44">
        <v>2</v>
      </c>
      <c r="M5" s="1"/>
      <c r="N5" s="60">
        <v>2</v>
      </c>
      <c r="O5" s="163"/>
      <c r="P5" s="163"/>
      <c r="Q5" s="163"/>
      <c r="R5" s="163"/>
      <c r="S5" s="163"/>
      <c r="T5" s="163"/>
      <c r="U5" s="163"/>
      <c r="V5" s="163"/>
      <c r="W5" s="163"/>
    </row>
    <row r="6" spans="1:23" ht="21">
      <c r="A6" s="4"/>
      <c r="B6" s="76" t="s">
        <v>1</v>
      </c>
      <c r="C6" s="6" t="s">
        <v>47</v>
      </c>
      <c r="D6" s="6" t="s">
        <v>39</v>
      </c>
      <c r="E6" s="6" t="s">
        <v>30</v>
      </c>
      <c r="F6" s="6" t="s">
        <v>39</v>
      </c>
      <c r="G6" s="38" t="s">
        <v>30</v>
      </c>
      <c r="H6" s="31">
        <v>86.667</v>
      </c>
      <c r="I6" s="35"/>
      <c r="J6" s="1"/>
      <c r="K6" s="45" t="s">
        <v>33</v>
      </c>
      <c r="L6" s="45">
        <v>1</v>
      </c>
      <c r="M6" s="1"/>
      <c r="N6" s="61">
        <v>1</v>
      </c>
      <c r="O6" s="163"/>
      <c r="P6" s="163"/>
      <c r="Q6" s="163"/>
      <c r="R6" s="163"/>
      <c r="S6" s="163"/>
      <c r="T6" s="163"/>
      <c r="U6" s="163"/>
      <c r="V6" s="163"/>
      <c r="W6" s="163"/>
    </row>
    <row r="7" spans="1:23" ht="57.75">
      <c r="A7" s="4"/>
      <c r="B7" s="77" t="s">
        <v>2</v>
      </c>
      <c r="C7" s="79" t="s">
        <v>9</v>
      </c>
      <c r="D7" s="79"/>
      <c r="E7" s="16" t="s">
        <v>9</v>
      </c>
      <c r="F7" s="16"/>
      <c r="G7" s="37" t="s">
        <v>43</v>
      </c>
      <c r="H7" s="48">
        <f>AVERAGE(H5:H6)</f>
        <v>89.9985</v>
      </c>
      <c r="I7" s="41">
        <v>0.6</v>
      </c>
      <c r="J7" s="1"/>
      <c r="K7" s="46" t="s">
        <v>34</v>
      </c>
      <c r="L7" s="46">
        <v>0</v>
      </c>
      <c r="M7" s="1"/>
      <c r="N7" s="62"/>
      <c r="O7" s="163"/>
      <c r="P7" s="163"/>
      <c r="Q7" s="163"/>
      <c r="R7" s="163"/>
      <c r="S7" s="163"/>
      <c r="T7" s="163"/>
      <c r="U7" s="163"/>
      <c r="V7" s="163"/>
      <c r="W7" s="163"/>
    </row>
    <row r="8" spans="1:23" ht="14.25">
      <c r="A8" s="4"/>
      <c r="B8" s="77" t="s">
        <v>3</v>
      </c>
      <c r="C8" s="16" t="s">
        <v>4</v>
      </c>
      <c r="D8" s="16"/>
      <c r="E8" s="16" t="s">
        <v>11</v>
      </c>
      <c r="F8" s="16"/>
      <c r="G8" s="37" t="s">
        <v>38</v>
      </c>
      <c r="H8" s="38" t="s">
        <v>96</v>
      </c>
      <c r="I8" s="3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77" t="s">
        <v>5</v>
      </c>
      <c r="C9" s="16" t="s">
        <v>186</v>
      </c>
      <c r="D9" s="16"/>
      <c r="E9" s="16" t="s">
        <v>186</v>
      </c>
      <c r="F9" s="27"/>
      <c r="G9" s="4"/>
      <c r="H9" s="33"/>
      <c r="I9" s="3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8"/>
    </row>
    <row r="10" spans="1:23" ht="15">
      <c r="A10" s="8"/>
      <c r="B10" s="77" t="s">
        <v>8</v>
      </c>
      <c r="C10" s="16">
        <v>50</v>
      </c>
      <c r="D10" s="81">
        <f>(0.55*50)</f>
        <v>27.500000000000004</v>
      </c>
      <c r="E10" s="9">
        <v>50</v>
      </c>
      <c r="F10" s="30">
        <f>0.55*50</f>
        <v>27.500000000000004</v>
      </c>
      <c r="G10" s="19"/>
      <c r="H10" s="12" t="s">
        <v>10</v>
      </c>
      <c r="I10" s="12" t="s">
        <v>12</v>
      </c>
      <c r="J10" s="13" t="s">
        <v>13</v>
      </c>
      <c r="K10" s="13" t="s">
        <v>14</v>
      </c>
      <c r="L10" s="13" t="s">
        <v>15</v>
      </c>
      <c r="M10" s="13" t="s">
        <v>16</v>
      </c>
      <c r="N10" s="13" t="s">
        <v>17</v>
      </c>
      <c r="O10" s="13" t="s">
        <v>18</v>
      </c>
      <c r="P10" s="13" t="s">
        <v>19</v>
      </c>
      <c r="Q10" s="13" t="s">
        <v>20</v>
      </c>
      <c r="R10" s="13" t="s">
        <v>25</v>
      </c>
      <c r="S10" s="13" t="s">
        <v>21</v>
      </c>
      <c r="T10" s="13" t="s">
        <v>22</v>
      </c>
      <c r="U10" s="13" t="s">
        <v>23</v>
      </c>
      <c r="V10" s="13" t="s">
        <v>24</v>
      </c>
      <c r="W10" s="18"/>
    </row>
    <row r="11" spans="1:23" ht="15">
      <c r="A11" s="4">
        <v>1</v>
      </c>
      <c r="B11" s="90" t="s">
        <v>81</v>
      </c>
      <c r="C11" s="10">
        <v>34</v>
      </c>
      <c r="D11" s="10">
        <f>COUNTIF(C11:C70,"&gt;="&amp;D10)</f>
        <v>56</v>
      </c>
      <c r="E11" s="10">
        <v>35</v>
      </c>
      <c r="F11" s="28">
        <f>COUNTIF(E11:E70,"&gt;="&amp;F10)</f>
        <v>52</v>
      </c>
      <c r="G11" s="22" t="s">
        <v>6</v>
      </c>
      <c r="H11" s="91">
        <v>3</v>
      </c>
      <c r="I11" s="91">
        <v>3</v>
      </c>
      <c r="J11" s="92">
        <v>3</v>
      </c>
      <c r="K11" s="92">
        <v>3</v>
      </c>
      <c r="L11" s="92">
        <v>3</v>
      </c>
      <c r="M11" s="92">
        <v>3</v>
      </c>
      <c r="N11" s="92">
        <v>3</v>
      </c>
      <c r="O11" s="92">
        <v>3</v>
      </c>
      <c r="P11" s="92">
        <v>3</v>
      </c>
      <c r="Q11" s="92">
        <v>3</v>
      </c>
      <c r="R11" s="92">
        <v>3</v>
      </c>
      <c r="S11" s="92">
        <v>3</v>
      </c>
      <c r="T11" s="92">
        <v>2</v>
      </c>
      <c r="U11" s="92">
        <v>2</v>
      </c>
      <c r="V11" s="92"/>
      <c r="W11" s="18"/>
    </row>
    <row r="12" spans="1:23" ht="15">
      <c r="A12" s="4">
        <v>2</v>
      </c>
      <c r="B12" s="90" t="s">
        <v>82</v>
      </c>
      <c r="C12" s="10">
        <v>32</v>
      </c>
      <c r="D12" s="57">
        <f>(56/60)*100</f>
        <v>93.33333333333333</v>
      </c>
      <c r="E12" s="10">
        <v>41</v>
      </c>
      <c r="F12" s="58">
        <f>(52/60)*100</f>
        <v>86.66666666666667</v>
      </c>
      <c r="G12" s="22" t="s">
        <v>7</v>
      </c>
      <c r="H12" s="93">
        <v>3</v>
      </c>
      <c r="I12" s="93">
        <v>3</v>
      </c>
      <c r="J12" s="39">
        <v>3</v>
      </c>
      <c r="K12" s="39">
        <v>3</v>
      </c>
      <c r="L12" s="39">
        <v>3</v>
      </c>
      <c r="M12" s="39">
        <v>3</v>
      </c>
      <c r="N12" s="39">
        <v>3</v>
      </c>
      <c r="O12" s="39">
        <v>3</v>
      </c>
      <c r="P12" s="39">
        <v>2</v>
      </c>
      <c r="Q12" s="39">
        <v>3</v>
      </c>
      <c r="R12" s="39">
        <v>3</v>
      </c>
      <c r="S12" s="39">
        <v>3</v>
      </c>
      <c r="T12" s="92">
        <v>2</v>
      </c>
      <c r="U12" s="92">
        <v>2</v>
      </c>
      <c r="V12" s="92"/>
      <c r="W12" s="18"/>
    </row>
    <row r="13" spans="1:23" ht="15">
      <c r="A13" s="4">
        <v>3</v>
      </c>
      <c r="B13" s="90" t="s">
        <v>83</v>
      </c>
      <c r="C13" s="10">
        <v>30</v>
      </c>
      <c r="D13" s="10"/>
      <c r="E13" s="10">
        <v>43</v>
      </c>
      <c r="F13" s="29"/>
      <c r="G13" s="22" t="s">
        <v>111</v>
      </c>
      <c r="H13" s="17"/>
      <c r="I13" s="94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18"/>
    </row>
    <row r="14" spans="1:23" ht="15">
      <c r="A14" s="4">
        <v>4</v>
      </c>
      <c r="B14" s="90" t="s">
        <v>176</v>
      </c>
      <c r="C14" s="10">
        <v>31</v>
      </c>
      <c r="D14" s="10"/>
      <c r="E14" s="10">
        <v>49</v>
      </c>
      <c r="F14" s="29"/>
      <c r="G14" s="23" t="s">
        <v>42</v>
      </c>
      <c r="H14" s="17">
        <f>AVERAGE(H11:H13)</f>
        <v>3</v>
      </c>
      <c r="I14" s="17">
        <f>AVERAGE(I11:I13)</f>
        <v>3</v>
      </c>
      <c r="J14" s="17">
        <f aca="true" t="shared" si="0" ref="J14:U14">AVERAGE(J11:J13)</f>
        <v>3</v>
      </c>
      <c r="K14" s="17">
        <f>AVERAGE(K11:K13)</f>
        <v>3</v>
      </c>
      <c r="L14" s="17">
        <f t="shared" si="0"/>
        <v>3</v>
      </c>
      <c r="M14" s="17">
        <f t="shared" si="0"/>
        <v>3</v>
      </c>
      <c r="N14" s="17">
        <f>AVERAGE(N11:N13)</f>
        <v>3</v>
      </c>
      <c r="O14" s="17">
        <f>AVERAGE(O11:O13)</f>
        <v>3</v>
      </c>
      <c r="P14" s="17">
        <f>AVERAGE(P11:P12)</f>
        <v>2.5</v>
      </c>
      <c r="Q14" s="17">
        <f t="shared" si="0"/>
        <v>3</v>
      </c>
      <c r="R14" s="17">
        <f t="shared" si="0"/>
        <v>3</v>
      </c>
      <c r="S14" s="17">
        <f t="shared" si="0"/>
        <v>3</v>
      </c>
      <c r="T14" s="17">
        <f>AVERAGE(T11:T12)</f>
        <v>2</v>
      </c>
      <c r="U14" s="17">
        <f t="shared" si="0"/>
        <v>2</v>
      </c>
      <c r="V14" s="17"/>
      <c r="W14" s="18"/>
    </row>
    <row r="15" spans="1:23" ht="15">
      <c r="A15" s="4">
        <v>5</v>
      </c>
      <c r="B15" s="90" t="s">
        <v>84</v>
      </c>
      <c r="C15" s="10">
        <v>28.999999999999996</v>
      </c>
      <c r="D15" s="10"/>
      <c r="E15" s="10">
        <v>31</v>
      </c>
      <c r="F15" s="29"/>
      <c r="G15" s="47" t="s">
        <v>44</v>
      </c>
      <c r="H15" s="63">
        <f>(90*H14)/100</f>
        <v>2.7</v>
      </c>
      <c r="I15" s="63">
        <f aca="true" t="shared" si="1" ref="I15:U15">(90*I14)/100</f>
        <v>2.7</v>
      </c>
      <c r="J15" s="63">
        <f t="shared" si="1"/>
        <v>2.7</v>
      </c>
      <c r="K15" s="63">
        <f t="shared" si="1"/>
        <v>2.7</v>
      </c>
      <c r="L15" s="63">
        <f t="shared" si="1"/>
        <v>2.7</v>
      </c>
      <c r="M15" s="63">
        <f t="shared" si="1"/>
        <v>2.7</v>
      </c>
      <c r="N15" s="63">
        <f t="shared" si="1"/>
        <v>2.7</v>
      </c>
      <c r="O15" s="63">
        <f t="shared" si="1"/>
        <v>2.7</v>
      </c>
      <c r="P15" s="63">
        <f t="shared" si="1"/>
        <v>2.25</v>
      </c>
      <c r="Q15" s="63">
        <f t="shared" si="1"/>
        <v>2.7</v>
      </c>
      <c r="R15" s="63">
        <f t="shared" si="1"/>
        <v>2.7</v>
      </c>
      <c r="S15" s="63">
        <f t="shared" si="1"/>
        <v>2.7</v>
      </c>
      <c r="T15" s="63">
        <f t="shared" si="1"/>
        <v>1.8</v>
      </c>
      <c r="U15" s="63">
        <f t="shared" si="1"/>
        <v>1.8</v>
      </c>
      <c r="V15" s="63"/>
      <c r="W15" s="18"/>
    </row>
    <row r="16" spans="1:23" ht="14.25">
      <c r="A16" s="4">
        <v>6</v>
      </c>
      <c r="B16" s="90" t="s">
        <v>177</v>
      </c>
      <c r="C16" s="10">
        <v>31</v>
      </c>
      <c r="D16" s="10"/>
      <c r="E16" s="10">
        <v>34</v>
      </c>
      <c r="F16" s="29"/>
      <c r="G16" s="54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1"/>
    </row>
    <row r="17" spans="1:23" ht="14.25">
      <c r="A17" s="4">
        <v>7</v>
      </c>
      <c r="B17" s="90" t="s">
        <v>85</v>
      </c>
      <c r="C17" s="10">
        <v>36</v>
      </c>
      <c r="D17" s="10"/>
      <c r="E17" s="10">
        <v>39</v>
      </c>
      <c r="F17" s="10"/>
      <c r="G17" s="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"/>
    </row>
    <row r="18" spans="1:23" ht="14.25">
      <c r="A18" s="4">
        <v>8</v>
      </c>
      <c r="B18" s="90" t="s">
        <v>86</v>
      </c>
      <c r="C18" s="10">
        <v>28.999999999999996</v>
      </c>
      <c r="D18" s="10"/>
      <c r="E18" s="10">
        <v>37</v>
      </c>
      <c r="F18" s="84"/>
      <c r="G18" s="8"/>
      <c r="H18" s="18"/>
      <c r="I18" s="18"/>
      <c r="J18" s="18"/>
      <c r="K18" s="18"/>
      <c r="L18" s="18"/>
      <c r="M18" s="18"/>
      <c r="N18" s="18"/>
      <c r="O18" s="18"/>
      <c r="P18" s="18"/>
      <c r="Q18" s="15"/>
      <c r="R18" s="15"/>
      <c r="S18" s="15"/>
      <c r="T18" s="15"/>
      <c r="U18" s="15"/>
      <c r="V18" s="15"/>
      <c r="W18" s="15"/>
    </row>
    <row r="19" spans="1:23" ht="14.25">
      <c r="A19" s="4">
        <v>9</v>
      </c>
      <c r="B19" s="90" t="s">
        <v>87</v>
      </c>
      <c r="C19" s="10">
        <v>30</v>
      </c>
      <c r="D19" s="10"/>
      <c r="E19" s="10">
        <v>38</v>
      </c>
      <c r="F19" s="84"/>
      <c r="G19" s="8"/>
      <c r="H19" s="18"/>
      <c r="I19" s="18"/>
      <c r="J19" s="18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5"/>
    </row>
    <row r="20" spans="1:23" ht="14.25">
      <c r="A20" s="4">
        <v>10</v>
      </c>
      <c r="B20" s="90" t="s">
        <v>88</v>
      </c>
      <c r="C20" s="10">
        <v>31</v>
      </c>
      <c r="D20" s="10"/>
      <c r="E20" s="10">
        <v>30</v>
      </c>
      <c r="F20" s="84"/>
      <c r="G20" s="8"/>
      <c r="H20" s="2"/>
      <c r="I20" s="56"/>
      <c r="J20" s="51"/>
      <c r="K20" s="51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90" t="s">
        <v>89</v>
      </c>
      <c r="C21" s="10">
        <v>27</v>
      </c>
      <c r="D21" s="10"/>
      <c r="E21" s="10">
        <v>31</v>
      </c>
      <c r="F21" s="84"/>
      <c r="G21" s="4"/>
      <c r="H21" s="70"/>
      <c r="I21" s="165"/>
      <c r="J21" s="165"/>
      <c r="K21" s="1"/>
      <c r="L21" s="1"/>
      <c r="M21" s="33"/>
      <c r="N21" s="33"/>
      <c r="O21" s="33"/>
      <c r="P21" s="33"/>
      <c r="Q21" s="33"/>
      <c r="R21" s="1"/>
      <c r="S21" s="1"/>
      <c r="T21" s="1"/>
      <c r="U21" s="1"/>
      <c r="V21" s="1"/>
      <c r="W21" s="1"/>
    </row>
    <row r="22" spans="1:23" ht="14.25">
      <c r="A22" s="4">
        <v>12</v>
      </c>
      <c r="B22" s="90" t="s">
        <v>90</v>
      </c>
      <c r="C22" s="10">
        <v>31</v>
      </c>
      <c r="D22" s="10"/>
      <c r="E22" s="10">
        <v>37</v>
      </c>
      <c r="F22" s="84"/>
      <c r="G22" s="4"/>
      <c r="H22" s="53"/>
      <c r="I22" s="64"/>
      <c r="J22" s="64"/>
      <c r="K22" s="1"/>
      <c r="L22" s="1"/>
      <c r="M22" s="33"/>
      <c r="N22" s="33"/>
      <c r="O22" s="33"/>
      <c r="P22" s="33"/>
      <c r="Q22" s="33"/>
      <c r="R22" s="1"/>
      <c r="S22" s="1"/>
      <c r="T22" s="1"/>
      <c r="U22" s="1"/>
      <c r="V22" s="1"/>
      <c r="W22" s="1"/>
    </row>
    <row r="23" spans="1:23" ht="14.25">
      <c r="A23" s="4">
        <v>13</v>
      </c>
      <c r="B23" s="90" t="s">
        <v>178</v>
      </c>
      <c r="C23" s="10">
        <v>32</v>
      </c>
      <c r="D23" s="10"/>
      <c r="E23" s="10">
        <v>27</v>
      </c>
      <c r="F23" s="84"/>
      <c r="G23" s="4"/>
      <c r="H23" s="50"/>
      <c r="I23" s="18"/>
      <c r="J23" s="18"/>
      <c r="K23" s="18"/>
      <c r="L23" s="18"/>
      <c r="M23" s="18"/>
      <c r="N23" s="51"/>
      <c r="O23" s="51"/>
      <c r="P23" s="51"/>
      <c r="Q23" s="51"/>
      <c r="R23" s="51"/>
      <c r="S23" s="18"/>
      <c r="T23" s="18"/>
      <c r="U23" s="18"/>
      <c r="V23" s="18"/>
      <c r="W23" s="18"/>
    </row>
    <row r="24" spans="1:23" ht="14.25">
      <c r="A24" s="4">
        <v>14</v>
      </c>
      <c r="B24" s="90" t="s">
        <v>63</v>
      </c>
      <c r="C24" s="10">
        <v>36</v>
      </c>
      <c r="D24" s="10"/>
      <c r="E24" s="10">
        <v>33</v>
      </c>
      <c r="F24" s="84"/>
      <c r="G24" s="4"/>
      <c r="H24" s="1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18"/>
    </row>
    <row r="25" spans="1:23" ht="15">
      <c r="A25" s="4">
        <v>15</v>
      </c>
      <c r="B25" s="90" t="s">
        <v>64</v>
      </c>
      <c r="C25" s="10">
        <v>39</v>
      </c>
      <c r="D25" s="14"/>
      <c r="E25" s="10">
        <v>28.999999999999996</v>
      </c>
      <c r="F25" s="86"/>
      <c r="G25" s="52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18"/>
    </row>
    <row r="26" spans="1:23" ht="15">
      <c r="A26" s="4">
        <v>16</v>
      </c>
      <c r="B26" s="90" t="s">
        <v>65</v>
      </c>
      <c r="C26" s="10">
        <v>36</v>
      </c>
      <c r="D26" s="10"/>
      <c r="E26" s="10">
        <v>35</v>
      </c>
      <c r="F26" s="84"/>
      <c r="G26" s="52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18"/>
    </row>
    <row r="27" spans="1:23" ht="15">
      <c r="A27" s="4">
        <v>17</v>
      </c>
      <c r="B27" s="90" t="s">
        <v>66</v>
      </c>
      <c r="C27" s="10">
        <v>38</v>
      </c>
      <c r="D27" s="10"/>
      <c r="E27" s="10">
        <v>43</v>
      </c>
      <c r="F27" s="84"/>
      <c r="G27" s="52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18"/>
    </row>
    <row r="28" spans="1:23" ht="15">
      <c r="A28" s="4">
        <v>18</v>
      </c>
      <c r="B28" s="90" t="s">
        <v>67</v>
      </c>
      <c r="C28" s="10">
        <v>37</v>
      </c>
      <c r="D28" s="10"/>
      <c r="E28" s="10">
        <v>39</v>
      </c>
      <c r="F28" s="84"/>
      <c r="G28" s="52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18"/>
    </row>
    <row r="29" spans="1:23" ht="15">
      <c r="A29" s="4">
        <v>19</v>
      </c>
      <c r="B29" s="90" t="s">
        <v>179</v>
      </c>
      <c r="C29" s="10">
        <v>38</v>
      </c>
      <c r="D29" s="10"/>
      <c r="E29" s="10">
        <v>38</v>
      </c>
      <c r="F29" s="84"/>
      <c r="G29" s="52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18"/>
    </row>
    <row r="30" spans="1:23" ht="15">
      <c r="A30" s="4">
        <v>20</v>
      </c>
      <c r="B30" s="90" t="s">
        <v>68</v>
      </c>
      <c r="C30" s="10">
        <v>38</v>
      </c>
      <c r="D30" s="10"/>
      <c r="E30" s="10">
        <v>38</v>
      </c>
      <c r="F30" s="84"/>
      <c r="G30" s="52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18"/>
    </row>
    <row r="31" spans="1:23" ht="15">
      <c r="A31" s="4">
        <v>21</v>
      </c>
      <c r="B31" s="90" t="s">
        <v>69</v>
      </c>
      <c r="C31" s="10">
        <v>39</v>
      </c>
      <c r="D31" s="10"/>
      <c r="E31" s="10">
        <v>38</v>
      </c>
      <c r="F31" s="84"/>
      <c r="G31" s="52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18"/>
    </row>
    <row r="32" spans="1:23" ht="15">
      <c r="A32" s="4">
        <v>22</v>
      </c>
      <c r="B32" s="90" t="s">
        <v>70</v>
      </c>
      <c r="C32" s="10">
        <v>38</v>
      </c>
      <c r="D32" s="10"/>
      <c r="E32" s="10">
        <v>44</v>
      </c>
      <c r="F32" s="84"/>
      <c r="G32" s="52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18"/>
    </row>
    <row r="33" spans="1:23" ht="15">
      <c r="A33" s="4">
        <v>23</v>
      </c>
      <c r="B33" s="90" t="s">
        <v>71</v>
      </c>
      <c r="C33" s="10">
        <v>37</v>
      </c>
      <c r="D33" s="10"/>
      <c r="E33" s="10">
        <v>45</v>
      </c>
      <c r="F33" s="84"/>
      <c r="G33" s="52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18"/>
    </row>
    <row r="34" spans="1:23" ht="15">
      <c r="A34" s="4">
        <v>24</v>
      </c>
      <c r="B34" s="90" t="s">
        <v>72</v>
      </c>
      <c r="C34" s="10">
        <v>38</v>
      </c>
      <c r="D34" s="10"/>
      <c r="E34" s="10">
        <v>46</v>
      </c>
      <c r="F34" s="84"/>
      <c r="G34" s="52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</row>
    <row r="35" spans="1:23" ht="14.25">
      <c r="A35" s="4">
        <v>25</v>
      </c>
      <c r="B35" s="90" t="s">
        <v>73</v>
      </c>
      <c r="C35" s="10">
        <v>34</v>
      </c>
      <c r="D35" s="10"/>
      <c r="E35" s="10">
        <v>35</v>
      </c>
      <c r="F35" s="84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18"/>
    </row>
    <row r="36" spans="1:23" ht="14.25">
      <c r="A36" s="4">
        <v>26</v>
      </c>
      <c r="B36" s="90" t="s">
        <v>74</v>
      </c>
      <c r="C36" s="10">
        <v>36</v>
      </c>
      <c r="D36" s="10"/>
      <c r="E36" s="10">
        <v>35</v>
      </c>
      <c r="F36" s="84"/>
      <c r="G36" s="50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</row>
    <row r="37" spans="1:23" ht="14.25">
      <c r="A37" s="4">
        <v>27</v>
      </c>
      <c r="B37" s="90" t="s">
        <v>75</v>
      </c>
      <c r="C37" s="10">
        <v>37</v>
      </c>
      <c r="D37" s="10"/>
      <c r="E37" s="10">
        <v>40</v>
      </c>
      <c r="F37" s="84"/>
      <c r="G37" s="50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1:23" ht="15">
      <c r="A38" s="4">
        <v>28</v>
      </c>
      <c r="B38" s="90" t="s">
        <v>76</v>
      </c>
      <c r="C38" s="10">
        <v>39</v>
      </c>
      <c r="D38" s="10"/>
      <c r="E38" s="10">
        <v>45</v>
      </c>
      <c r="F38" s="84"/>
      <c r="G38" s="52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18"/>
    </row>
    <row r="39" spans="1:23" ht="15">
      <c r="A39" s="4">
        <v>29</v>
      </c>
      <c r="B39" s="90" t="s">
        <v>77</v>
      </c>
      <c r="C39" s="10">
        <v>37</v>
      </c>
      <c r="D39" s="10"/>
      <c r="E39" s="10">
        <v>35</v>
      </c>
      <c r="F39" s="84"/>
      <c r="G39" s="52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18"/>
    </row>
    <row r="40" spans="1:23" ht="15">
      <c r="A40" s="4">
        <v>30</v>
      </c>
      <c r="B40" s="90" t="s">
        <v>78</v>
      </c>
      <c r="C40" s="10">
        <v>36</v>
      </c>
      <c r="D40" s="10"/>
      <c r="E40" s="10">
        <v>37</v>
      </c>
      <c r="F40" s="84"/>
      <c r="G40" s="52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18"/>
    </row>
    <row r="41" spans="1:23" ht="15">
      <c r="A41" s="4">
        <v>31</v>
      </c>
      <c r="B41" s="90" t="s">
        <v>79</v>
      </c>
      <c r="C41" s="10">
        <v>37</v>
      </c>
      <c r="D41" s="10"/>
      <c r="E41" s="10">
        <v>37</v>
      </c>
      <c r="F41" s="84"/>
      <c r="G41" s="52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18"/>
    </row>
    <row r="42" spans="1:23" ht="15">
      <c r="A42" s="4">
        <v>32</v>
      </c>
      <c r="B42" s="90" t="s">
        <v>80</v>
      </c>
      <c r="C42" s="10">
        <v>39</v>
      </c>
      <c r="D42" s="10"/>
      <c r="E42" s="10">
        <v>40</v>
      </c>
      <c r="F42" s="84"/>
      <c r="G42" s="52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18"/>
    </row>
    <row r="43" spans="1:23" ht="15">
      <c r="A43" s="4">
        <v>33</v>
      </c>
      <c r="B43" s="90" t="s">
        <v>180</v>
      </c>
      <c r="C43" s="10">
        <v>38</v>
      </c>
      <c r="D43" s="10"/>
      <c r="E43" s="10">
        <v>43</v>
      </c>
      <c r="F43" s="84"/>
      <c r="G43" s="52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18"/>
    </row>
    <row r="44" spans="1:23" ht="15">
      <c r="A44" s="4">
        <v>34</v>
      </c>
      <c r="B44" s="90" t="s">
        <v>49</v>
      </c>
      <c r="C44" s="10">
        <v>34</v>
      </c>
      <c r="D44" s="10"/>
      <c r="E44" s="10">
        <v>40</v>
      </c>
      <c r="F44" s="84"/>
      <c r="G44" s="52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18"/>
    </row>
    <row r="45" spans="1:23" ht="15">
      <c r="A45" s="4">
        <v>35</v>
      </c>
      <c r="B45" s="90" t="s">
        <v>50</v>
      </c>
      <c r="C45" s="10">
        <v>37</v>
      </c>
      <c r="D45" s="10"/>
      <c r="E45" s="10">
        <v>39</v>
      </c>
      <c r="F45" s="84"/>
      <c r="G45" s="52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18"/>
    </row>
    <row r="46" spans="1:23" ht="15">
      <c r="A46" s="4">
        <v>36</v>
      </c>
      <c r="B46" s="90" t="s">
        <v>51</v>
      </c>
      <c r="C46" s="10">
        <v>32</v>
      </c>
      <c r="D46" s="10"/>
      <c r="E46" s="10">
        <v>40</v>
      </c>
      <c r="F46" s="84"/>
      <c r="G46" s="52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18"/>
    </row>
    <row r="47" spans="1:23" ht="15">
      <c r="A47" s="4">
        <v>37</v>
      </c>
      <c r="B47" s="90" t="s">
        <v>52</v>
      </c>
      <c r="C47" s="10">
        <v>28.999999999999996</v>
      </c>
      <c r="D47" s="10"/>
      <c r="E47" s="10">
        <v>28.999999999999996</v>
      </c>
      <c r="F47" s="84"/>
      <c r="G47" s="52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18"/>
    </row>
    <row r="48" spans="1:23" ht="15">
      <c r="A48" s="4">
        <v>38</v>
      </c>
      <c r="B48" s="90" t="s">
        <v>53</v>
      </c>
      <c r="C48" s="10">
        <v>31</v>
      </c>
      <c r="D48" s="10"/>
      <c r="E48" s="10">
        <v>36</v>
      </c>
      <c r="F48" s="84"/>
      <c r="G48" s="52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18"/>
    </row>
    <row r="49" spans="1:23" ht="14.25">
      <c r="A49" s="4">
        <v>39</v>
      </c>
      <c r="B49" s="90" t="s">
        <v>54</v>
      </c>
      <c r="C49" s="10">
        <v>39</v>
      </c>
      <c r="D49" s="10"/>
      <c r="E49" s="10">
        <v>40</v>
      </c>
      <c r="F49" s="84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18"/>
    </row>
    <row r="50" spans="1:23" ht="14.25">
      <c r="A50" s="4">
        <v>40</v>
      </c>
      <c r="B50" s="90" t="s">
        <v>55</v>
      </c>
      <c r="C50" s="10">
        <v>37</v>
      </c>
      <c r="D50" s="10"/>
      <c r="E50" s="10">
        <v>30</v>
      </c>
      <c r="F50" s="84"/>
      <c r="G50" s="50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3" ht="14.25">
      <c r="A51" s="4">
        <v>41</v>
      </c>
      <c r="B51" s="90" t="s">
        <v>56</v>
      </c>
      <c r="C51" s="10">
        <v>33</v>
      </c>
      <c r="D51" s="10"/>
      <c r="E51" s="10">
        <v>37</v>
      </c>
      <c r="F51" s="84"/>
      <c r="G51" s="50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1:23" ht="15">
      <c r="A52" s="4">
        <v>42</v>
      </c>
      <c r="B52" s="90" t="s">
        <v>57</v>
      </c>
      <c r="C52" s="10">
        <v>32</v>
      </c>
      <c r="D52" s="14"/>
      <c r="E52" s="10">
        <v>33</v>
      </c>
      <c r="F52" s="86"/>
      <c r="G52" s="52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18"/>
    </row>
    <row r="53" spans="1:23" ht="15">
      <c r="A53" s="4">
        <v>43</v>
      </c>
      <c r="B53" s="90" t="s">
        <v>58</v>
      </c>
      <c r="C53" s="10">
        <v>36</v>
      </c>
      <c r="D53" s="14"/>
      <c r="E53" s="10">
        <v>38</v>
      </c>
      <c r="F53" s="86"/>
      <c r="G53" s="52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18"/>
    </row>
    <row r="54" spans="1:23" ht="15">
      <c r="A54" s="4">
        <v>44</v>
      </c>
      <c r="B54" s="90" t="s">
        <v>59</v>
      </c>
      <c r="C54" s="10">
        <v>31</v>
      </c>
      <c r="D54" s="10"/>
      <c r="E54" s="10">
        <v>43</v>
      </c>
      <c r="F54" s="84"/>
      <c r="G54" s="52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18"/>
    </row>
    <row r="55" spans="1:23" ht="15">
      <c r="A55" s="4">
        <v>45</v>
      </c>
      <c r="B55" s="90" t="s">
        <v>60</v>
      </c>
      <c r="C55" s="10">
        <v>20</v>
      </c>
      <c r="D55" s="10"/>
      <c r="E55" s="10">
        <v>26</v>
      </c>
      <c r="F55" s="84"/>
      <c r="G55" s="52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18"/>
    </row>
    <row r="56" spans="1:23" ht="15">
      <c r="A56" s="4">
        <v>46</v>
      </c>
      <c r="B56" s="90" t="s">
        <v>61</v>
      </c>
      <c r="C56" s="10">
        <v>28.000000000000004</v>
      </c>
      <c r="D56" s="10"/>
      <c r="E56" s="10">
        <v>28.999999999999996</v>
      </c>
      <c r="F56" s="84"/>
      <c r="G56" s="52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18"/>
    </row>
    <row r="57" spans="1:23" ht="15">
      <c r="A57" s="4">
        <v>47</v>
      </c>
      <c r="B57" s="90" t="s">
        <v>62</v>
      </c>
      <c r="C57" s="10">
        <v>34</v>
      </c>
      <c r="D57" s="10"/>
      <c r="E57" s="10">
        <v>42</v>
      </c>
      <c r="F57" s="84"/>
      <c r="G57" s="52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18"/>
    </row>
    <row r="58" spans="1:23" ht="15">
      <c r="A58" s="4">
        <v>48</v>
      </c>
      <c r="B58" s="90" t="s">
        <v>91</v>
      </c>
      <c r="C58" s="10">
        <v>36</v>
      </c>
      <c r="D58" s="10"/>
      <c r="E58" s="10">
        <v>40</v>
      </c>
      <c r="F58" s="84"/>
      <c r="G58" s="52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18"/>
    </row>
    <row r="59" spans="1:23" ht="15">
      <c r="A59" s="4">
        <v>49</v>
      </c>
      <c r="B59" s="90" t="s">
        <v>100</v>
      </c>
      <c r="C59" s="10">
        <v>33</v>
      </c>
      <c r="D59" s="10"/>
      <c r="E59" s="10">
        <v>24</v>
      </c>
      <c r="F59" s="84"/>
      <c r="G59" s="52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18"/>
    </row>
    <row r="60" spans="1:23" ht="15">
      <c r="A60" s="4">
        <v>50</v>
      </c>
      <c r="B60" s="90" t="s">
        <v>101</v>
      </c>
      <c r="C60" s="10">
        <v>35</v>
      </c>
      <c r="D60" s="10"/>
      <c r="E60" s="10">
        <v>33</v>
      </c>
      <c r="F60" s="84"/>
      <c r="G60" s="52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18"/>
    </row>
    <row r="61" spans="1:23" ht="15">
      <c r="A61" s="4">
        <v>51</v>
      </c>
      <c r="B61" s="90" t="s">
        <v>92</v>
      </c>
      <c r="C61" s="10">
        <v>36</v>
      </c>
      <c r="D61" s="10"/>
      <c r="E61" s="10">
        <v>34</v>
      </c>
      <c r="F61" s="84"/>
      <c r="G61" s="52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18"/>
    </row>
    <row r="62" spans="1:23" ht="15">
      <c r="A62" s="4">
        <v>52</v>
      </c>
      <c r="B62" s="90" t="s">
        <v>182</v>
      </c>
      <c r="C62" s="10">
        <v>0</v>
      </c>
      <c r="D62" s="10"/>
      <c r="E62" s="10">
        <v>0</v>
      </c>
      <c r="F62" s="84"/>
      <c r="G62" s="52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18"/>
    </row>
    <row r="63" spans="1:23" ht="14.25">
      <c r="A63" s="4">
        <v>53</v>
      </c>
      <c r="B63" s="90" t="s">
        <v>183</v>
      </c>
      <c r="C63" s="10">
        <v>0</v>
      </c>
      <c r="D63" s="10"/>
      <c r="E63" s="10">
        <v>0</v>
      </c>
      <c r="F63" s="84"/>
      <c r="G63" s="50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</row>
    <row r="64" spans="1:23" ht="14.25">
      <c r="A64" s="4">
        <v>54</v>
      </c>
      <c r="B64" s="90" t="s">
        <v>102</v>
      </c>
      <c r="C64" s="10">
        <v>35</v>
      </c>
      <c r="D64" s="10"/>
      <c r="E64" s="10">
        <v>38</v>
      </c>
      <c r="F64" s="84"/>
      <c r="G64" s="50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  <row r="65" spans="1:23" ht="14.25">
      <c r="A65" s="4">
        <v>55</v>
      </c>
      <c r="B65" s="90" t="s">
        <v>93</v>
      </c>
      <c r="C65" s="10">
        <v>35</v>
      </c>
      <c r="D65" s="10"/>
      <c r="E65" s="10">
        <v>26</v>
      </c>
      <c r="F65" s="84"/>
      <c r="G65" s="50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</row>
    <row r="66" spans="1:23" ht="14.25">
      <c r="A66" s="4">
        <v>56</v>
      </c>
      <c r="B66" s="90" t="s">
        <v>103</v>
      </c>
      <c r="C66" s="10">
        <v>35</v>
      </c>
      <c r="D66" s="10"/>
      <c r="E66" s="10">
        <v>31</v>
      </c>
      <c r="F66" s="84"/>
      <c r="G66" s="50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</row>
    <row r="67" spans="1:23" ht="14.25">
      <c r="A67" s="4">
        <v>57</v>
      </c>
      <c r="B67" s="90" t="s">
        <v>104</v>
      </c>
      <c r="C67" s="10">
        <v>35</v>
      </c>
      <c r="D67" s="10"/>
      <c r="E67" s="10">
        <v>35</v>
      </c>
      <c r="F67" s="84"/>
      <c r="G67" s="50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1:23" ht="14.25">
      <c r="A68" s="4">
        <v>58</v>
      </c>
      <c r="B68" s="90" t="s">
        <v>105</v>
      </c>
      <c r="C68" s="10">
        <v>34</v>
      </c>
      <c r="D68" s="10"/>
      <c r="E68" s="10">
        <v>25</v>
      </c>
      <c r="F68" s="84"/>
      <c r="G68" s="50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  <row r="69" spans="1:23" ht="14.25">
      <c r="A69" s="4">
        <v>59</v>
      </c>
      <c r="B69" s="90" t="s">
        <v>94</v>
      </c>
      <c r="C69" s="10">
        <v>34</v>
      </c>
      <c r="D69" s="10"/>
      <c r="E69" s="10">
        <v>35</v>
      </c>
      <c r="F69" s="84"/>
      <c r="G69" s="50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spans="1:23" ht="14.25">
      <c r="A70" s="4">
        <v>60</v>
      </c>
      <c r="B70" s="90" t="s">
        <v>95</v>
      </c>
      <c r="C70" s="10">
        <v>33</v>
      </c>
      <c r="D70" s="10"/>
      <c r="E70" s="10">
        <v>20</v>
      </c>
      <c r="F70" s="84"/>
      <c r="G70" s="50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4"/>
  <sheetViews>
    <sheetView zoomScalePageLayoutView="0" workbookViewId="0" topLeftCell="A1">
      <selection activeCell="I27" sqref="I27"/>
    </sheetView>
  </sheetViews>
  <sheetFormatPr defaultColWidth="9.140625" defaultRowHeight="15"/>
  <cols>
    <col min="2" max="2" width="15.140625" style="0" customWidth="1"/>
  </cols>
  <sheetData>
    <row r="1" spans="1:23" ht="14.25">
      <c r="A1" s="168" t="s">
        <v>27</v>
      </c>
      <c r="B1" s="169"/>
      <c r="C1" s="169"/>
      <c r="D1" s="169"/>
      <c r="E1" s="170"/>
      <c r="F1" s="25"/>
      <c r="G1" s="164"/>
      <c r="H1" s="164"/>
      <c r="I1" s="164"/>
      <c r="J1" s="164"/>
      <c r="K1" s="164"/>
      <c r="L1" s="164"/>
      <c r="M1" s="164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67" t="s">
        <v>0</v>
      </c>
      <c r="B2" s="167"/>
      <c r="C2" s="167"/>
      <c r="D2" s="167"/>
      <c r="E2" s="167"/>
      <c r="F2" s="74"/>
      <c r="G2" s="38" t="s">
        <v>35</v>
      </c>
      <c r="H2" s="39"/>
      <c r="I2" s="3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67" t="s">
        <v>48</v>
      </c>
      <c r="B3" s="167"/>
      <c r="C3" s="167"/>
      <c r="D3" s="167"/>
      <c r="E3" s="167"/>
      <c r="F3" s="74"/>
      <c r="G3" s="38" t="s">
        <v>37</v>
      </c>
      <c r="H3" s="39"/>
      <c r="I3" s="49" t="s">
        <v>45</v>
      </c>
      <c r="J3" s="1"/>
      <c r="K3" s="42" t="s">
        <v>40</v>
      </c>
      <c r="L3" s="42" t="s">
        <v>46</v>
      </c>
      <c r="M3" s="1"/>
      <c r="N3" s="42" t="s">
        <v>41</v>
      </c>
      <c r="O3" s="163" t="s">
        <v>108</v>
      </c>
      <c r="P3" s="163"/>
      <c r="Q3" s="163"/>
      <c r="R3" s="163"/>
      <c r="S3" s="163"/>
      <c r="T3" s="163"/>
      <c r="U3" s="163"/>
      <c r="V3" s="163"/>
      <c r="W3" s="163"/>
    </row>
    <row r="4" spans="1:23" ht="21">
      <c r="A4" s="167" t="s">
        <v>187</v>
      </c>
      <c r="B4" s="167"/>
      <c r="C4" s="167"/>
      <c r="D4" s="167"/>
      <c r="E4" s="167"/>
      <c r="F4" s="74"/>
      <c r="G4" s="38" t="s">
        <v>36</v>
      </c>
      <c r="H4" s="39"/>
      <c r="I4" s="35"/>
      <c r="J4" s="1"/>
      <c r="K4" s="43" t="s">
        <v>31</v>
      </c>
      <c r="L4" s="43">
        <v>3</v>
      </c>
      <c r="M4" s="1"/>
      <c r="N4" s="59">
        <v>3</v>
      </c>
      <c r="O4" s="163"/>
      <c r="P4" s="163"/>
      <c r="Q4" s="163"/>
      <c r="R4" s="163"/>
      <c r="S4" s="163"/>
      <c r="T4" s="163"/>
      <c r="U4" s="163"/>
      <c r="V4" s="163"/>
      <c r="W4" s="163"/>
    </row>
    <row r="5" spans="1:23" ht="21">
      <c r="A5" s="71" t="s">
        <v>28</v>
      </c>
      <c r="B5" s="71"/>
      <c r="C5" s="71"/>
      <c r="D5" s="71"/>
      <c r="E5" s="71"/>
      <c r="F5" s="74"/>
      <c r="G5" s="38" t="s">
        <v>29</v>
      </c>
      <c r="H5" s="32">
        <f>20/24*100</f>
        <v>83.33333333333334</v>
      </c>
      <c r="I5" s="35"/>
      <c r="J5" s="1"/>
      <c r="K5" s="44" t="s">
        <v>32</v>
      </c>
      <c r="L5" s="44">
        <v>2</v>
      </c>
      <c r="M5" s="1"/>
      <c r="N5" s="60">
        <v>2</v>
      </c>
      <c r="O5" s="163"/>
      <c r="P5" s="163"/>
      <c r="Q5" s="163"/>
      <c r="R5" s="163"/>
      <c r="S5" s="163"/>
      <c r="T5" s="163"/>
      <c r="U5" s="163"/>
      <c r="V5" s="163"/>
      <c r="W5" s="163"/>
    </row>
    <row r="6" spans="1:23" ht="21">
      <c r="A6" s="4"/>
      <c r="B6" s="76" t="s">
        <v>1</v>
      </c>
      <c r="C6" s="6" t="s">
        <v>47</v>
      </c>
      <c r="D6" s="6" t="s">
        <v>39</v>
      </c>
      <c r="E6" s="6" t="s">
        <v>30</v>
      </c>
      <c r="F6" s="6" t="s">
        <v>39</v>
      </c>
      <c r="G6" s="38" t="s">
        <v>30</v>
      </c>
      <c r="H6" s="31">
        <f>14/24*100</f>
        <v>58.333333333333336</v>
      </c>
      <c r="I6" s="35"/>
      <c r="J6" s="1"/>
      <c r="K6" s="45" t="s">
        <v>33</v>
      </c>
      <c r="L6" s="45">
        <v>1</v>
      </c>
      <c r="M6" s="1"/>
      <c r="N6" s="61">
        <v>1</v>
      </c>
      <c r="O6" s="163"/>
      <c r="P6" s="163"/>
      <c r="Q6" s="163"/>
      <c r="R6" s="163"/>
      <c r="S6" s="163"/>
      <c r="T6" s="163"/>
      <c r="U6" s="163"/>
      <c r="V6" s="163"/>
      <c r="W6" s="163"/>
    </row>
    <row r="7" spans="1:23" ht="57.75">
      <c r="A7" s="4"/>
      <c r="B7" s="77" t="s">
        <v>2</v>
      </c>
      <c r="C7" s="79" t="s">
        <v>9</v>
      </c>
      <c r="D7" s="79"/>
      <c r="E7" s="16" t="s">
        <v>9</v>
      </c>
      <c r="F7" s="16"/>
      <c r="G7" s="37" t="s">
        <v>43</v>
      </c>
      <c r="H7" s="48">
        <f>AVERAGE(H5:H6)</f>
        <v>70.83333333333334</v>
      </c>
      <c r="I7" s="41">
        <v>0.6</v>
      </c>
      <c r="J7" s="1"/>
      <c r="K7" s="46" t="s">
        <v>34</v>
      </c>
      <c r="L7" s="46">
        <v>0</v>
      </c>
      <c r="M7" s="1"/>
      <c r="N7" s="62"/>
      <c r="O7" s="163"/>
      <c r="P7" s="163"/>
      <c r="Q7" s="163"/>
      <c r="R7" s="163"/>
      <c r="S7" s="163"/>
      <c r="T7" s="163"/>
      <c r="U7" s="163"/>
      <c r="V7" s="163"/>
      <c r="W7" s="163"/>
    </row>
    <row r="8" spans="1:23" ht="14.25">
      <c r="A8" s="4"/>
      <c r="B8" s="77" t="s">
        <v>3</v>
      </c>
      <c r="C8" s="16" t="s">
        <v>4</v>
      </c>
      <c r="D8" s="16"/>
      <c r="E8" s="16" t="s">
        <v>11</v>
      </c>
      <c r="F8" s="16"/>
      <c r="G8" s="37" t="s">
        <v>38</v>
      </c>
      <c r="H8" s="38" t="s">
        <v>96</v>
      </c>
      <c r="I8" s="3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77" t="s">
        <v>5</v>
      </c>
      <c r="C9" s="16" t="s">
        <v>110</v>
      </c>
      <c r="D9" s="16"/>
      <c r="E9" s="16" t="s">
        <v>110</v>
      </c>
      <c r="F9" s="27"/>
      <c r="G9" s="4"/>
      <c r="H9" s="33"/>
      <c r="I9" s="3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8"/>
    </row>
    <row r="10" spans="1:23" ht="15">
      <c r="A10" s="8"/>
      <c r="B10" s="77" t="s">
        <v>8</v>
      </c>
      <c r="C10" s="16">
        <v>50</v>
      </c>
      <c r="D10" s="81">
        <f>(0.55*50)</f>
        <v>27.500000000000004</v>
      </c>
      <c r="E10" s="9">
        <v>50</v>
      </c>
      <c r="F10" s="30">
        <f>0.55*50</f>
        <v>27.500000000000004</v>
      </c>
      <c r="G10" s="19"/>
      <c r="H10" s="12" t="s">
        <v>10</v>
      </c>
      <c r="I10" s="12" t="s">
        <v>12</v>
      </c>
      <c r="J10" s="13" t="s">
        <v>13</v>
      </c>
      <c r="K10" s="13" t="s">
        <v>14</v>
      </c>
      <c r="L10" s="13" t="s">
        <v>15</v>
      </c>
      <c r="M10" s="13" t="s">
        <v>16</v>
      </c>
      <c r="N10" s="13" t="s">
        <v>17</v>
      </c>
      <c r="O10" s="13" t="s">
        <v>18</v>
      </c>
      <c r="P10" s="13" t="s">
        <v>19</v>
      </c>
      <c r="Q10" s="13" t="s">
        <v>20</v>
      </c>
      <c r="R10" s="13" t="s">
        <v>25</v>
      </c>
      <c r="S10" s="13" t="s">
        <v>21</v>
      </c>
      <c r="T10" s="13" t="s">
        <v>98</v>
      </c>
      <c r="U10" s="13" t="s">
        <v>22</v>
      </c>
      <c r="V10" s="13" t="s">
        <v>23</v>
      </c>
      <c r="W10" s="13" t="s">
        <v>24</v>
      </c>
    </row>
    <row r="11" spans="1:23" ht="15.75" thickBot="1">
      <c r="A11" s="4">
        <v>1</v>
      </c>
      <c r="B11" s="66" t="s">
        <v>49</v>
      </c>
      <c r="C11" s="96">
        <v>45</v>
      </c>
      <c r="D11" s="10">
        <f>COUNTIF(C11:C34,"&gt;="&amp;D10)</f>
        <v>20</v>
      </c>
      <c r="E11" s="96">
        <v>52</v>
      </c>
      <c r="F11" s="28">
        <f>COUNTIF(E11:E34,"&gt;="&amp;F10)</f>
        <v>14</v>
      </c>
      <c r="G11" s="22" t="s">
        <v>6</v>
      </c>
      <c r="H11" s="65">
        <v>3</v>
      </c>
      <c r="I11" s="65">
        <v>3</v>
      </c>
      <c r="J11" s="65">
        <v>3</v>
      </c>
      <c r="K11" s="65">
        <v>3</v>
      </c>
      <c r="L11" s="65">
        <v>3</v>
      </c>
      <c r="M11" s="65">
        <v>3</v>
      </c>
      <c r="N11" s="65">
        <v>3</v>
      </c>
      <c r="O11" s="65">
        <v>3</v>
      </c>
      <c r="P11" s="65">
        <v>3</v>
      </c>
      <c r="Q11" s="65">
        <v>3</v>
      </c>
      <c r="R11" s="65">
        <v>3</v>
      </c>
      <c r="S11" s="65">
        <v>3</v>
      </c>
      <c r="T11" s="65">
        <v>3</v>
      </c>
      <c r="U11" s="65">
        <v>2</v>
      </c>
      <c r="V11" s="65">
        <v>2</v>
      </c>
      <c r="W11" s="65">
        <v>2</v>
      </c>
    </row>
    <row r="12" spans="1:23" ht="15.75" thickBot="1">
      <c r="A12" s="4">
        <v>2</v>
      </c>
      <c r="B12" s="66" t="s">
        <v>50</v>
      </c>
      <c r="C12" s="96">
        <v>38</v>
      </c>
      <c r="D12" s="57">
        <f>(20/24)*100</f>
        <v>83.33333333333334</v>
      </c>
      <c r="E12" s="96">
        <v>22</v>
      </c>
      <c r="F12" s="58">
        <f>(14/24)*100</f>
        <v>58.333333333333336</v>
      </c>
      <c r="G12" s="22" t="s">
        <v>7</v>
      </c>
      <c r="H12" s="65">
        <v>3</v>
      </c>
      <c r="I12" s="65">
        <v>3</v>
      </c>
      <c r="J12" s="65">
        <v>3</v>
      </c>
      <c r="K12" s="65">
        <v>3</v>
      </c>
      <c r="L12" s="65">
        <v>3</v>
      </c>
      <c r="M12" s="65">
        <v>3</v>
      </c>
      <c r="N12" s="65">
        <v>3</v>
      </c>
      <c r="O12" s="65">
        <v>3</v>
      </c>
      <c r="P12" s="65">
        <v>2</v>
      </c>
      <c r="Q12" s="65">
        <v>3</v>
      </c>
      <c r="R12" s="65">
        <v>3</v>
      </c>
      <c r="S12" s="65">
        <v>3</v>
      </c>
      <c r="T12" s="65">
        <v>3</v>
      </c>
      <c r="U12" s="65">
        <v>2</v>
      </c>
      <c r="V12" s="65">
        <v>2</v>
      </c>
      <c r="W12" s="65">
        <v>2</v>
      </c>
    </row>
    <row r="13" spans="1:23" ht="15.75" thickBot="1">
      <c r="A13" s="4">
        <v>3</v>
      </c>
      <c r="B13" s="66" t="s">
        <v>51</v>
      </c>
      <c r="C13" s="96">
        <v>30</v>
      </c>
      <c r="D13" s="10"/>
      <c r="E13" s="96">
        <v>27</v>
      </c>
      <c r="F13" s="29"/>
      <c r="G13" s="22" t="s">
        <v>111</v>
      </c>
      <c r="H13" s="65">
        <v>2</v>
      </c>
      <c r="I13" s="65">
        <v>3</v>
      </c>
      <c r="J13" s="65">
        <v>3</v>
      </c>
      <c r="K13" s="65">
        <v>2</v>
      </c>
      <c r="L13" s="65">
        <v>3</v>
      </c>
      <c r="M13" s="65">
        <v>3</v>
      </c>
      <c r="N13" s="65">
        <v>3</v>
      </c>
      <c r="O13" s="65">
        <v>2</v>
      </c>
      <c r="P13" s="65">
        <v>2</v>
      </c>
      <c r="Q13" s="65">
        <v>3</v>
      </c>
      <c r="R13" s="65">
        <v>3</v>
      </c>
      <c r="S13" s="65">
        <v>3</v>
      </c>
      <c r="T13" s="65">
        <v>3</v>
      </c>
      <c r="U13" s="65">
        <v>2</v>
      </c>
      <c r="V13" s="65">
        <v>2</v>
      </c>
      <c r="W13" s="65">
        <v>2</v>
      </c>
    </row>
    <row r="14" spans="1:23" ht="15.75" thickBot="1">
      <c r="A14" s="4">
        <v>4</v>
      </c>
      <c r="B14" s="66" t="s">
        <v>52</v>
      </c>
      <c r="C14" s="96">
        <v>35</v>
      </c>
      <c r="D14" s="10"/>
      <c r="E14" s="96">
        <v>15</v>
      </c>
      <c r="F14" s="29"/>
      <c r="G14" s="22" t="s">
        <v>97</v>
      </c>
      <c r="H14" s="65">
        <v>3</v>
      </c>
      <c r="I14" s="65">
        <v>3</v>
      </c>
      <c r="J14" s="65">
        <v>3</v>
      </c>
      <c r="K14" s="65">
        <v>3</v>
      </c>
      <c r="L14" s="65">
        <v>3</v>
      </c>
      <c r="M14" s="65">
        <v>3</v>
      </c>
      <c r="N14" s="65">
        <v>3</v>
      </c>
      <c r="O14" s="65">
        <v>3</v>
      </c>
      <c r="P14" s="65">
        <v>2</v>
      </c>
      <c r="Q14" s="65">
        <v>3</v>
      </c>
      <c r="R14" s="65">
        <v>3</v>
      </c>
      <c r="S14" s="65">
        <v>3</v>
      </c>
      <c r="T14" s="65">
        <v>3</v>
      </c>
      <c r="U14" s="65">
        <v>2</v>
      </c>
      <c r="V14" s="65">
        <v>2</v>
      </c>
      <c r="W14" s="65">
        <v>2</v>
      </c>
    </row>
    <row r="15" spans="1:23" ht="15">
      <c r="A15" s="4">
        <v>5</v>
      </c>
      <c r="B15" s="66" t="s">
        <v>53</v>
      </c>
      <c r="C15" s="96">
        <v>35</v>
      </c>
      <c r="D15" s="10"/>
      <c r="E15" s="96">
        <v>25</v>
      </c>
      <c r="F15" s="29"/>
      <c r="G15" s="23" t="s">
        <v>42</v>
      </c>
      <c r="H15" s="17">
        <f>AVERAGE(H11:H14)</f>
        <v>2.75</v>
      </c>
      <c r="I15" s="17">
        <f aca="true" t="shared" si="0" ref="I15:W15">AVERAGE(I11:I14)</f>
        <v>3</v>
      </c>
      <c r="J15" s="17">
        <f t="shared" si="0"/>
        <v>3</v>
      </c>
      <c r="K15" s="17">
        <f t="shared" si="0"/>
        <v>2.75</v>
      </c>
      <c r="L15" s="17">
        <f t="shared" si="0"/>
        <v>3</v>
      </c>
      <c r="M15" s="17">
        <f t="shared" si="0"/>
        <v>3</v>
      </c>
      <c r="N15" s="17">
        <f t="shared" si="0"/>
        <v>3</v>
      </c>
      <c r="O15" s="17">
        <f t="shared" si="0"/>
        <v>2.75</v>
      </c>
      <c r="P15" s="17">
        <f t="shared" si="0"/>
        <v>2.25</v>
      </c>
      <c r="Q15" s="17">
        <f t="shared" si="0"/>
        <v>3</v>
      </c>
      <c r="R15" s="17">
        <f t="shared" si="0"/>
        <v>3</v>
      </c>
      <c r="S15" s="17">
        <f t="shared" si="0"/>
        <v>3</v>
      </c>
      <c r="T15" s="17">
        <f t="shared" si="0"/>
        <v>3</v>
      </c>
      <c r="U15" s="17">
        <f t="shared" si="0"/>
        <v>2</v>
      </c>
      <c r="V15" s="17">
        <f t="shared" si="0"/>
        <v>2</v>
      </c>
      <c r="W15" s="17">
        <f t="shared" si="0"/>
        <v>2</v>
      </c>
    </row>
    <row r="16" spans="1:23" ht="15">
      <c r="A16" s="4">
        <v>6</v>
      </c>
      <c r="B16" s="66" t="s">
        <v>54</v>
      </c>
      <c r="C16" s="96">
        <v>30</v>
      </c>
      <c r="D16" s="10"/>
      <c r="E16" s="96">
        <v>20</v>
      </c>
      <c r="F16" s="29"/>
      <c r="G16" s="47" t="s">
        <v>44</v>
      </c>
      <c r="H16" s="63">
        <f>(70.83*H15)/100</f>
        <v>1.947825</v>
      </c>
      <c r="I16" s="63">
        <f aca="true" t="shared" si="1" ref="I16:W16">(70.83*I15)/100</f>
        <v>2.1249000000000002</v>
      </c>
      <c r="J16" s="63">
        <f t="shared" si="1"/>
        <v>2.1249000000000002</v>
      </c>
      <c r="K16" s="63">
        <f t="shared" si="1"/>
        <v>1.947825</v>
      </c>
      <c r="L16" s="63">
        <f t="shared" si="1"/>
        <v>2.1249000000000002</v>
      </c>
      <c r="M16" s="63">
        <f t="shared" si="1"/>
        <v>2.1249000000000002</v>
      </c>
      <c r="N16" s="63">
        <f t="shared" si="1"/>
        <v>2.1249000000000002</v>
      </c>
      <c r="O16" s="63">
        <f t="shared" si="1"/>
        <v>1.947825</v>
      </c>
      <c r="P16" s="63">
        <f t="shared" si="1"/>
        <v>1.5936750000000002</v>
      </c>
      <c r="Q16" s="63">
        <f t="shared" si="1"/>
        <v>2.1249000000000002</v>
      </c>
      <c r="R16" s="63">
        <f t="shared" si="1"/>
        <v>2.1249000000000002</v>
      </c>
      <c r="S16" s="63">
        <f t="shared" si="1"/>
        <v>2.1249000000000002</v>
      </c>
      <c r="T16" s="63">
        <f t="shared" si="1"/>
        <v>2.1249000000000002</v>
      </c>
      <c r="U16" s="63">
        <f t="shared" si="1"/>
        <v>1.4165999999999999</v>
      </c>
      <c r="V16" s="63">
        <f t="shared" si="1"/>
        <v>1.4165999999999999</v>
      </c>
      <c r="W16" s="63">
        <f t="shared" si="1"/>
        <v>1.4165999999999999</v>
      </c>
    </row>
    <row r="17" spans="1:23" ht="14.25">
      <c r="A17" s="4">
        <v>7</v>
      </c>
      <c r="B17" s="66" t="s">
        <v>55</v>
      </c>
      <c r="C17" s="96">
        <v>38</v>
      </c>
      <c r="D17" s="10"/>
      <c r="E17" s="96">
        <v>29</v>
      </c>
      <c r="F17" s="28"/>
      <c r="G17" s="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"/>
    </row>
    <row r="18" spans="1:23" ht="14.25">
      <c r="A18" s="4">
        <v>8</v>
      </c>
      <c r="B18" s="66" t="s">
        <v>56</v>
      </c>
      <c r="C18" s="96">
        <v>27</v>
      </c>
      <c r="D18" s="10"/>
      <c r="E18" s="96">
        <v>20</v>
      </c>
      <c r="F18" s="84"/>
      <c r="G18" s="8"/>
      <c r="H18" s="18"/>
      <c r="I18" s="18"/>
      <c r="J18" s="18"/>
      <c r="K18" s="18"/>
      <c r="L18" s="18"/>
      <c r="M18" s="18"/>
      <c r="N18" s="18"/>
      <c r="O18" s="18"/>
      <c r="P18" s="18"/>
      <c r="Q18" s="15"/>
      <c r="R18" s="15"/>
      <c r="S18" s="15"/>
      <c r="T18" s="15"/>
      <c r="U18" s="15"/>
      <c r="V18" s="15"/>
      <c r="W18" s="15"/>
    </row>
    <row r="19" spans="1:23" ht="14.25">
      <c r="A19" s="4">
        <v>9</v>
      </c>
      <c r="B19" s="66" t="s">
        <v>57</v>
      </c>
      <c r="C19" s="96">
        <v>46</v>
      </c>
      <c r="D19" s="10"/>
      <c r="E19" s="96">
        <v>44</v>
      </c>
      <c r="F19" s="84"/>
      <c r="G19" s="8"/>
      <c r="H19" s="18"/>
      <c r="I19" s="18"/>
      <c r="J19" s="18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5"/>
    </row>
    <row r="20" spans="1:23" ht="14.25">
      <c r="A20" s="4">
        <v>10</v>
      </c>
      <c r="B20" s="66" t="s">
        <v>58</v>
      </c>
      <c r="C20" s="96">
        <v>34</v>
      </c>
      <c r="D20" s="10"/>
      <c r="E20" s="96">
        <v>26</v>
      </c>
      <c r="F20" s="84"/>
      <c r="G20" s="8"/>
      <c r="H20" s="2"/>
      <c r="I20" s="56"/>
      <c r="J20" s="51"/>
      <c r="K20" s="51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66" t="s">
        <v>59</v>
      </c>
      <c r="C21" s="96">
        <v>25</v>
      </c>
      <c r="D21" s="10"/>
      <c r="E21" s="96">
        <v>15</v>
      </c>
      <c r="F21" s="84"/>
      <c r="G21" s="4"/>
      <c r="H21" s="70"/>
      <c r="I21" s="165"/>
      <c r="J21" s="165"/>
      <c r="K21" s="1"/>
      <c r="L21" s="1"/>
      <c r="M21" s="33"/>
      <c r="N21" s="33"/>
      <c r="O21" s="33"/>
      <c r="P21" s="33"/>
      <c r="Q21" s="33"/>
      <c r="R21" s="1"/>
      <c r="S21" s="1"/>
      <c r="T21" s="1"/>
      <c r="U21" s="1"/>
      <c r="V21" s="1"/>
      <c r="W21" s="1"/>
    </row>
    <row r="22" spans="1:23" ht="14.25">
      <c r="A22" s="4">
        <v>12</v>
      </c>
      <c r="B22" s="66" t="s">
        <v>60</v>
      </c>
      <c r="C22" s="96">
        <v>27</v>
      </c>
      <c r="D22" s="10"/>
      <c r="E22" s="96">
        <v>20</v>
      </c>
      <c r="F22" s="84"/>
      <c r="G22" s="4"/>
      <c r="H22" s="53"/>
      <c r="I22" s="64"/>
      <c r="J22" s="64"/>
      <c r="K22" s="1"/>
      <c r="L22" s="1"/>
      <c r="M22" s="33"/>
      <c r="N22" s="33"/>
      <c r="O22" s="33"/>
      <c r="P22" s="33"/>
      <c r="Q22" s="33"/>
      <c r="R22" s="1"/>
      <c r="S22" s="1"/>
      <c r="T22" s="1"/>
      <c r="U22" s="1"/>
      <c r="V22" s="1"/>
      <c r="W22" s="1"/>
    </row>
    <row r="23" spans="1:23" ht="14.25">
      <c r="A23" s="4">
        <v>13</v>
      </c>
      <c r="B23" s="66" t="s">
        <v>61</v>
      </c>
      <c r="C23" s="96">
        <v>0</v>
      </c>
      <c r="D23" s="10"/>
      <c r="E23" s="96">
        <v>0</v>
      </c>
      <c r="F23" s="84"/>
      <c r="G23" s="4"/>
      <c r="H23" s="50"/>
      <c r="I23" s="18"/>
      <c r="J23" s="18"/>
      <c r="K23" s="18"/>
      <c r="L23" s="18"/>
      <c r="M23" s="18"/>
      <c r="N23" s="51"/>
      <c r="O23" s="51"/>
      <c r="P23" s="51"/>
      <c r="Q23" s="51"/>
      <c r="R23" s="51"/>
      <c r="S23" s="18"/>
      <c r="T23" s="18"/>
      <c r="U23" s="18"/>
      <c r="V23" s="18"/>
      <c r="W23" s="18"/>
    </row>
    <row r="24" spans="1:23" ht="14.25">
      <c r="A24" s="4">
        <v>14</v>
      </c>
      <c r="B24" s="66" t="s">
        <v>62</v>
      </c>
      <c r="C24" s="96">
        <v>35</v>
      </c>
      <c r="D24" s="10"/>
      <c r="E24" s="96">
        <v>28</v>
      </c>
      <c r="F24" s="84"/>
      <c r="G24" s="4"/>
      <c r="H24" s="1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18"/>
    </row>
    <row r="25" spans="1:23" ht="15">
      <c r="A25" s="4">
        <v>15</v>
      </c>
      <c r="B25" s="66" t="s">
        <v>81</v>
      </c>
      <c r="C25" s="96">
        <v>45</v>
      </c>
      <c r="D25" s="14"/>
      <c r="E25" s="96">
        <v>45</v>
      </c>
      <c r="F25" s="86"/>
      <c r="G25" s="52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18"/>
    </row>
    <row r="26" spans="1:23" ht="15">
      <c r="A26" s="4">
        <v>16</v>
      </c>
      <c r="B26" s="66" t="s">
        <v>82</v>
      </c>
      <c r="C26" s="96">
        <v>46</v>
      </c>
      <c r="D26" s="10"/>
      <c r="E26" s="96">
        <v>44</v>
      </c>
      <c r="F26" s="84"/>
      <c r="G26" s="52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18"/>
    </row>
    <row r="27" spans="1:23" ht="15">
      <c r="A27" s="4">
        <v>17</v>
      </c>
      <c r="B27" s="66" t="s">
        <v>83</v>
      </c>
      <c r="C27" s="96">
        <v>45</v>
      </c>
      <c r="D27" s="10"/>
      <c r="E27" s="96">
        <v>40</v>
      </c>
      <c r="F27" s="84"/>
      <c r="G27" s="52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18"/>
    </row>
    <row r="28" spans="1:23" ht="15">
      <c r="A28" s="4">
        <v>18</v>
      </c>
      <c r="B28" s="66" t="s">
        <v>84</v>
      </c>
      <c r="C28" s="96">
        <v>46</v>
      </c>
      <c r="D28" s="10"/>
      <c r="E28" s="96">
        <v>44</v>
      </c>
      <c r="F28" s="84"/>
      <c r="G28" s="52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18"/>
    </row>
    <row r="29" spans="1:23" ht="15">
      <c r="A29" s="4">
        <v>19</v>
      </c>
      <c r="B29" s="66" t="s">
        <v>85</v>
      </c>
      <c r="C29" s="96">
        <v>47</v>
      </c>
      <c r="D29" s="10"/>
      <c r="E29" s="96">
        <v>48</v>
      </c>
      <c r="F29" s="84"/>
      <c r="G29" s="52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18"/>
    </row>
    <row r="30" spans="1:23" ht="15">
      <c r="A30" s="4">
        <v>20</v>
      </c>
      <c r="B30" s="66" t="s">
        <v>86</v>
      </c>
      <c r="C30" s="96">
        <v>45</v>
      </c>
      <c r="D30" s="10"/>
      <c r="E30" s="96">
        <v>40</v>
      </c>
      <c r="F30" s="84"/>
      <c r="G30" s="52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18"/>
    </row>
    <row r="31" spans="1:23" ht="15">
      <c r="A31" s="4">
        <v>21</v>
      </c>
      <c r="B31" s="66" t="s">
        <v>87</v>
      </c>
      <c r="C31" s="96">
        <v>47</v>
      </c>
      <c r="D31" s="10"/>
      <c r="E31" s="96">
        <v>48</v>
      </c>
      <c r="F31" s="84"/>
      <c r="G31" s="52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18"/>
    </row>
    <row r="32" spans="1:23" ht="15">
      <c r="A32" s="4">
        <v>22</v>
      </c>
      <c r="B32" s="66" t="s">
        <v>88</v>
      </c>
      <c r="C32" s="96">
        <v>46</v>
      </c>
      <c r="D32" s="10"/>
      <c r="E32" s="96">
        <v>44</v>
      </c>
      <c r="F32" s="84"/>
      <c r="G32" s="52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18"/>
    </row>
    <row r="33" spans="1:23" ht="15">
      <c r="A33" s="4">
        <v>23</v>
      </c>
      <c r="B33" s="66" t="s">
        <v>89</v>
      </c>
      <c r="C33" s="96">
        <v>42</v>
      </c>
      <c r="D33" s="10"/>
      <c r="E33" s="96">
        <v>43</v>
      </c>
      <c r="F33" s="84"/>
      <c r="G33" s="52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18"/>
    </row>
    <row r="34" spans="1:23" ht="15">
      <c r="A34" s="4">
        <v>24</v>
      </c>
      <c r="B34" s="66" t="s">
        <v>90</v>
      </c>
      <c r="C34" s="96">
        <v>45</v>
      </c>
      <c r="D34" s="10"/>
      <c r="E34" s="96">
        <v>45</v>
      </c>
      <c r="F34" s="84"/>
      <c r="G34" s="52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51"/>
  <sheetViews>
    <sheetView zoomScalePageLayoutView="0" workbookViewId="0" topLeftCell="A7">
      <selection activeCell="K6" sqref="K6"/>
    </sheetView>
  </sheetViews>
  <sheetFormatPr defaultColWidth="9.140625" defaultRowHeight="15"/>
  <cols>
    <col min="2" max="2" width="17.421875" style="0" customWidth="1"/>
  </cols>
  <sheetData>
    <row r="1" spans="1:23" ht="14.25">
      <c r="A1" s="168" t="s">
        <v>27</v>
      </c>
      <c r="B1" s="169"/>
      <c r="C1" s="169"/>
      <c r="D1" s="169"/>
      <c r="E1" s="170"/>
      <c r="F1" s="25"/>
      <c r="G1" s="164"/>
      <c r="H1" s="164"/>
      <c r="I1" s="164"/>
      <c r="J1" s="164"/>
      <c r="K1" s="164"/>
      <c r="L1" s="164"/>
      <c r="M1" s="164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67" t="s">
        <v>0</v>
      </c>
      <c r="B2" s="167"/>
      <c r="C2" s="167"/>
      <c r="D2" s="167"/>
      <c r="E2" s="167"/>
      <c r="F2" s="74"/>
      <c r="G2" s="38" t="s">
        <v>35</v>
      </c>
      <c r="H2" s="39"/>
      <c r="I2" s="3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67" t="s">
        <v>48</v>
      </c>
      <c r="B3" s="167"/>
      <c r="C3" s="167"/>
      <c r="D3" s="167"/>
      <c r="E3" s="167"/>
      <c r="F3" s="74"/>
      <c r="G3" s="38" t="s">
        <v>37</v>
      </c>
      <c r="H3" s="39"/>
      <c r="I3" s="49" t="s">
        <v>45</v>
      </c>
      <c r="J3" s="1"/>
      <c r="K3" s="42" t="s">
        <v>40</v>
      </c>
      <c r="L3" s="42" t="s">
        <v>46</v>
      </c>
      <c r="M3" s="1"/>
      <c r="N3" s="42" t="s">
        <v>41</v>
      </c>
      <c r="O3" s="163" t="s">
        <v>108</v>
      </c>
      <c r="P3" s="163"/>
      <c r="Q3" s="163"/>
      <c r="R3" s="163"/>
      <c r="S3" s="163"/>
      <c r="T3" s="163"/>
      <c r="U3" s="163"/>
      <c r="V3" s="163"/>
      <c r="W3" s="163"/>
    </row>
    <row r="4" spans="1:23" ht="28.5" customHeight="1">
      <c r="A4" s="174" t="s">
        <v>188</v>
      </c>
      <c r="B4" s="174"/>
      <c r="C4" s="174"/>
      <c r="D4" s="174"/>
      <c r="E4" s="174"/>
      <c r="F4" s="74"/>
      <c r="G4" s="38" t="s">
        <v>36</v>
      </c>
      <c r="H4" s="39"/>
      <c r="I4" s="35"/>
      <c r="J4" s="1"/>
      <c r="K4" s="43" t="s">
        <v>31</v>
      </c>
      <c r="L4" s="43">
        <v>3</v>
      </c>
      <c r="M4" s="1"/>
      <c r="N4" s="59">
        <v>3</v>
      </c>
      <c r="O4" s="163"/>
      <c r="P4" s="163"/>
      <c r="Q4" s="163"/>
      <c r="R4" s="163"/>
      <c r="S4" s="163"/>
      <c r="T4" s="163"/>
      <c r="U4" s="163"/>
      <c r="V4" s="163"/>
      <c r="W4" s="163"/>
    </row>
    <row r="5" spans="1:23" ht="21">
      <c r="A5" s="71" t="s">
        <v>28</v>
      </c>
      <c r="B5" s="71"/>
      <c r="C5" s="71"/>
      <c r="D5" s="71"/>
      <c r="E5" s="71"/>
      <c r="F5" s="74"/>
      <c r="G5" s="38" t="s">
        <v>29</v>
      </c>
      <c r="H5" s="32">
        <f>120/141*100</f>
        <v>85.1063829787234</v>
      </c>
      <c r="I5" s="35"/>
      <c r="J5" s="1"/>
      <c r="K5" s="44" t="s">
        <v>32</v>
      </c>
      <c r="L5" s="44">
        <v>2</v>
      </c>
      <c r="M5" s="1"/>
      <c r="N5" s="60">
        <v>2</v>
      </c>
      <c r="O5" s="163"/>
      <c r="P5" s="163"/>
      <c r="Q5" s="163"/>
      <c r="R5" s="163"/>
      <c r="S5" s="163"/>
      <c r="T5" s="163"/>
      <c r="U5" s="163"/>
      <c r="V5" s="163"/>
      <c r="W5" s="163"/>
    </row>
    <row r="6" spans="1:23" ht="21">
      <c r="A6" s="4"/>
      <c r="B6" s="76" t="s">
        <v>1</v>
      </c>
      <c r="C6" s="6" t="s">
        <v>47</v>
      </c>
      <c r="D6" s="6" t="s">
        <v>39</v>
      </c>
      <c r="E6" s="6" t="s">
        <v>30</v>
      </c>
      <c r="F6" s="6" t="s">
        <v>39</v>
      </c>
      <c r="G6" s="38" t="s">
        <v>30</v>
      </c>
      <c r="H6" s="31">
        <f>17/141*100</f>
        <v>12.056737588652481</v>
      </c>
      <c r="I6" s="35"/>
      <c r="J6" s="1"/>
      <c r="K6" s="45" t="s">
        <v>33</v>
      </c>
      <c r="L6" s="45">
        <v>1</v>
      </c>
      <c r="M6" s="1"/>
      <c r="N6" s="61">
        <v>1</v>
      </c>
      <c r="O6" s="163"/>
      <c r="P6" s="163"/>
      <c r="Q6" s="163"/>
      <c r="R6" s="163"/>
      <c r="S6" s="163"/>
      <c r="T6" s="163"/>
      <c r="U6" s="163"/>
      <c r="V6" s="163"/>
      <c r="W6" s="163"/>
    </row>
    <row r="7" spans="1:23" ht="57.75">
      <c r="A7" s="4"/>
      <c r="B7" s="77" t="s">
        <v>2</v>
      </c>
      <c r="C7" s="79" t="s">
        <v>9</v>
      </c>
      <c r="D7" s="79"/>
      <c r="E7" s="16" t="s">
        <v>9</v>
      </c>
      <c r="F7" s="16"/>
      <c r="G7" s="37" t="s">
        <v>43</v>
      </c>
      <c r="H7" s="48">
        <f>AVERAGE(H5:H6)</f>
        <v>48.58156028368794</v>
      </c>
      <c r="I7" s="41">
        <v>0.6</v>
      </c>
      <c r="J7" s="1"/>
      <c r="K7" s="46" t="s">
        <v>34</v>
      </c>
      <c r="L7" s="46">
        <v>0</v>
      </c>
      <c r="M7" s="1"/>
      <c r="N7" s="62"/>
      <c r="O7" s="163"/>
      <c r="P7" s="163"/>
      <c r="Q7" s="163"/>
      <c r="R7" s="163"/>
      <c r="S7" s="163"/>
      <c r="T7" s="163"/>
      <c r="U7" s="163"/>
      <c r="V7" s="163"/>
      <c r="W7" s="163"/>
    </row>
    <row r="8" spans="1:23" ht="14.25">
      <c r="A8" s="4"/>
      <c r="B8" s="77" t="s">
        <v>3</v>
      </c>
      <c r="C8" s="16" t="s">
        <v>4</v>
      </c>
      <c r="D8" s="16"/>
      <c r="E8" s="16" t="s">
        <v>11</v>
      </c>
      <c r="F8" s="16"/>
      <c r="G8" s="37" t="s">
        <v>38</v>
      </c>
      <c r="H8" s="38" t="s">
        <v>174</v>
      </c>
      <c r="I8" s="3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77" t="s">
        <v>5</v>
      </c>
      <c r="C9" s="16" t="s">
        <v>175</v>
      </c>
      <c r="D9" s="16"/>
      <c r="E9" s="16" t="s">
        <v>175</v>
      </c>
      <c r="F9" s="27"/>
      <c r="G9" s="4"/>
      <c r="H9" s="33"/>
      <c r="I9" s="3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8"/>
    </row>
    <row r="10" spans="1:23" ht="15">
      <c r="A10" s="8"/>
      <c r="B10" s="77" t="s">
        <v>8</v>
      </c>
      <c r="C10" s="16">
        <v>50</v>
      </c>
      <c r="D10" s="81">
        <f>(0.55*50)</f>
        <v>27.500000000000004</v>
      </c>
      <c r="E10" s="9">
        <v>50</v>
      </c>
      <c r="F10" s="30">
        <f>0.55*50</f>
        <v>27.500000000000004</v>
      </c>
      <c r="G10" s="19"/>
      <c r="H10" s="12" t="s">
        <v>10</v>
      </c>
      <c r="I10" s="12" t="s">
        <v>12</v>
      </c>
      <c r="J10" s="13" t="s">
        <v>13</v>
      </c>
      <c r="K10" s="13" t="s">
        <v>14</v>
      </c>
      <c r="L10" s="13" t="s">
        <v>15</v>
      </c>
      <c r="M10" s="13" t="s">
        <v>16</v>
      </c>
      <c r="N10" s="13" t="s">
        <v>17</v>
      </c>
      <c r="O10" s="13" t="s">
        <v>18</v>
      </c>
      <c r="P10" s="13" t="s">
        <v>19</v>
      </c>
      <c r="Q10" s="13" t="s">
        <v>20</v>
      </c>
      <c r="R10" s="13" t="s">
        <v>25</v>
      </c>
      <c r="S10" s="13" t="s">
        <v>21</v>
      </c>
      <c r="T10" s="13" t="s">
        <v>98</v>
      </c>
      <c r="U10" s="13" t="s">
        <v>22</v>
      </c>
      <c r="V10" s="13" t="s">
        <v>23</v>
      </c>
      <c r="W10" s="13" t="s">
        <v>24</v>
      </c>
    </row>
    <row r="11" spans="1:23" ht="15.75" thickBot="1">
      <c r="A11" s="4">
        <v>1</v>
      </c>
      <c r="B11" s="66" t="s">
        <v>127</v>
      </c>
      <c r="C11" s="97">
        <v>36</v>
      </c>
      <c r="D11" s="10">
        <f>COUNTIF(C11:C151,"&gt;="&amp;D10)</f>
        <v>120</v>
      </c>
      <c r="E11" s="96">
        <v>15</v>
      </c>
      <c r="F11" s="28">
        <f>COUNTIF(E11:E151,"&gt;="&amp;F10)</f>
        <v>17</v>
      </c>
      <c r="G11" s="22" t="s">
        <v>6</v>
      </c>
      <c r="H11" s="65">
        <v>3</v>
      </c>
      <c r="I11" s="65">
        <v>3</v>
      </c>
      <c r="J11" s="65">
        <v>3</v>
      </c>
      <c r="K11" s="65">
        <v>3</v>
      </c>
      <c r="L11" s="65">
        <v>3</v>
      </c>
      <c r="M11" s="65">
        <v>3</v>
      </c>
      <c r="N11" s="65">
        <v>3</v>
      </c>
      <c r="O11" s="65">
        <v>3</v>
      </c>
      <c r="P11" s="65">
        <v>3</v>
      </c>
      <c r="Q11" s="65">
        <v>3</v>
      </c>
      <c r="R11" s="65">
        <v>3</v>
      </c>
      <c r="S11" s="65">
        <v>3</v>
      </c>
      <c r="T11" s="65">
        <v>3</v>
      </c>
      <c r="U11" s="65">
        <v>3</v>
      </c>
      <c r="V11" s="65">
        <v>2</v>
      </c>
      <c r="W11" s="65">
        <v>2</v>
      </c>
    </row>
    <row r="12" spans="1:23" ht="15.75" thickBot="1">
      <c r="A12" s="4">
        <v>2</v>
      </c>
      <c r="B12" s="66" t="s">
        <v>129</v>
      </c>
      <c r="C12" s="97">
        <v>36</v>
      </c>
      <c r="D12" s="57">
        <f>(120/141)*100</f>
        <v>85.1063829787234</v>
      </c>
      <c r="E12" s="96">
        <v>17</v>
      </c>
      <c r="F12" s="58">
        <f>(17/141)*100</f>
        <v>12.056737588652481</v>
      </c>
      <c r="G12" s="22" t="s">
        <v>7</v>
      </c>
      <c r="H12" s="65">
        <v>3</v>
      </c>
      <c r="I12" s="65">
        <v>3</v>
      </c>
      <c r="J12" s="65">
        <v>3</v>
      </c>
      <c r="K12" s="65">
        <v>3</v>
      </c>
      <c r="L12" s="65">
        <v>3</v>
      </c>
      <c r="M12" s="65">
        <v>3</v>
      </c>
      <c r="N12" s="65">
        <v>3</v>
      </c>
      <c r="O12" s="65">
        <v>3</v>
      </c>
      <c r="P12" s="65">
        <v>2</v>
      </c>
      <c r="Q12" s="65">
        <v>3</v>
      </c>
      <c r="R12" s="65">
        <v>3</v>
      </c>
      <c r="S12" s="65">
        <v>3</v>
      </c>
      <c r="T12" s="65">
        <v>3</v>
      </c>
      <c r="U12" s="65">
        <v>3</v>
      </c>
      <c r="V12" s="65">
        <v>2</v>
      </c>
      <c r="W12" s="65">
        <v>2</v>
      </c>
    </row>
    <row r="13" spans="1:23" ht="15.75" thickBot="1">
      <c r="A13" s="4">
        <v>3</v>
      </c>
      <c r="B13" s="66" t="s">
        <v>130</v>
      </c>
      <c r="C13" s="98">
        <v>31</v>
      </c>
      <c r="D13" s="10"/>
      <c r="E13" s="96">
        <v>12</v>
      </c>
      <c r="F13" s="29"/>
      <c r="G13" s="22" t="s">
        <v>111</v>
      </c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</row>
    <row r="14" spans="1:23" ht="15.75" thickBot="1">
      <c r="A14" s="4">
        <v>4</v>
      </c>
      <c r="B14" s="66" t="s">
        <v>131</v>
      </c>
      <c r="C14" s="98">
        <v>41</v>
      </c>
      <c r="D14" s="10"/>
      <c r="E14" s="96">
        <v>16</v>
      </c>
      <c r="F14" s="29"/>
      <c r="G14" s="22" t="s">
        <v>97</v>
      </c>
      <c r="H14" s="65">
        <v>3</v>
      </c>
      <c r="I14" s="65">
        <v>3</v>
      </c>
      <c r="J14" s="65">
        <v>3</v>
      </c>
      <c r="K14" s="65">
        <v>3</v>
      </c>
      <c r="L14" s="65">
        <v>3</v>
      </c>
      <c r="M14" s="65">
        <v>3</v>
      </c>
      <c r="N14" s="65">
        <v>3</v>
      </c>
      <c r="O14" s="65">
        <v>3</v>
      </c>
      <c r="P14" s="65">
        <v>2</v>
      </c>
      <c r="Q14" s="65">
        <v>3</v>
      </c>
      <c r="R14" s="65">
        <v>3</v>
      </c>
      <c r="S14" s="65">
        <v>3</v>
      </c>
      <c r="T14" s="65">
        <v>3</v>
      </c>
      <c r="U14" s="65">
        <v>3</v>
      </c>
      <c r="V14" s="65">
        <v>2</v>
      </c>
      <c r="W14" s="65">
        <v>2</v>
      </c>
    </row>
    <row r="15" spans="1:23" ht="15">
      <c r="A15" s="4">
        <v>5</v>
      </c>
      <c r="B15" s="66" t="s">
        <v>132</v>
      </c>
      <c r="C15" s="98">
        <v>36</v>
      </c>
      <c r="D15" s="10"/>
      <c r="E15" s="96">
        <v>17</v>
      </c>
      <c r="F15" s="29"/>
      <c r="G15" s="23" t="s">
        <v>42</v>
      </c>
      <c r="H15" s="17">
        <f>AVERAGE(H11:H14)</f>
        <v>3</v>
      </c>
      <c r="I15" s="17">
        <f aca="true" t="shared" si="0" ref="I15:W15">AVERAGE(I11:I14)</f>
        <v>3</v>
      </c>
      <c r="J15" s="17">
        <f t="shared" si="0"/>
        <v>3</v>
      </c>
      <c r="K15" s="17">
        <f t="shared" si="0"/>
        <v>3</v>
      </c>
      <c r="L15" s="17">
        <f t="shared" si="0"/>
        <v>3</v>
      </c>
      <c r="M15" s="17">
        <f t="shared" si="0"/>
        <v>3</v>
      </c>
      <c r="N15" s="17">
        <f t="shared" si="0"/>
        <v>3</v>
      </c>
      <c r="O15" s="17">
        <f t="shared" si="0"/>
        <v>3</v>
      </c>
      <c r="P15" s="17">
        <f t="shared" si="0"/>
        <v>2.3333333333333335</v>
      </c>
      <c r="Q15" s="17">
        <f t="shared" si="0"/>
        <v>3</v>
      </c>
      <c r="R15" s="17">
        <f t="shared" si="0"/>
        <v>3</v>
      </c>
      <c r="S15" s="17">
        <f t="shared" si="0"/>
        <v>3</v>
      </c>
      <c r="T15" s="17">
        <f t="shared" si="0"/>
        <v>3</v>
      </c>
      <c r="U15" s="17">
        <f t="shared" si="0"/>
        <v>3</v>
      </c>
      <c r="V15" s="17">
        <f t="shared" si="0"/>
        <v>2</v>
      </c>
      <c r="W15" s="17">
        <f t="shared" si="0"/>
        <v>2</v>
      </c>
    </row>
    <row r="16" spans="1:23" ht="15">
      <c r="A16" s="4">
        <v>6</v>
      </c>
      <c r="B16" s="66" t="s">
        <v>133</v>
      </c>
      <c r="C16" s="98">
        <v>29</v>
      </c>
      <c r="D16" s="10"/>
      <c r="E16" s="96">
        <v>12</v>
      </c>
      <c r="F16" s="29"/>
      <c r="G16" s="47" t="s">
        <v>44</v>
      </c>
      <c r="H16" s="63">
        <f>(48.58*H15)/100</f>
        <v>1.4574</v>
      </c>
      <c r="I16" s="63">
        <f aca="true" t="shared" si="1" ref="I16:W16">(48.58*I15)/100</f>
        <v>1.4574</v>
      </c>
      <c r="J16" s="63">
        <f t="shared" si="1"/>
        <v>1.4574</v>
      </c>
      <c r="K16" s="63">
        <f t="shared" si="1"/>
        <v>1.4574</v>
      </c>
      <c r="L16" s="63">
        <f t="shared" si="1"/>
        <v>1.4574</v>
      </c>
      <c r="M16" s="63">
        <f t="shared" si="1"/>
        <v>1.4574</v>
      </c>
      <c r="N16" s="63">
        <f t="shared" si="1"/>
        <v>1.4574</v>
      </c>
      <c r="O16" s="63">
        <f t="shared" si="1"/>
        <v>1.4574</v>
      </c>
      <c r="P16" s="63">
        <f t="shared" si="1"/>
        <v>1.1335333333333333</v>
      </c>
      <c r="Q16" s="63">
        <f t="shared" si="1"/>
        <v>1.4574</v>
      </c>
      <c r="R16" s="63">
        <f t="shared" si="1"/>
        <v>1.4574</v>
      </c>
      <c r="S16" s="63">
        <f t="shared" si="1"/>
        <v>1.4574</v>
      </c>
      <c r="T16" s="63">
        <f t="shared" si="1"/>
        <v>1.4574</v>
      </c>
      <c r="U16" s="63">
        <f t="shared" si="1"/>
        <v>1.4574</v>
      </c>
      <c r="V16" s="63">
        <f t="shared" si="1"/>
        <v>0.9716</v>
      </c>
      <c r="W16" s="63">
        <f t="shared" si="1"/>
        <v>0.9716</v>
      </c>
    </row>
    <row r="17" spans="1:23" ht="14.25">
      <c r="A17" s="4">
        <v>7</v>
      </c>
      <c r="B17" s="66" t="s">
        <v>189</v>
      </c>
      <c r="C17" s="98">
        <v>44</v>
      </c>
      <c r="D17" s="10"/>
      <c r="E17" s="96">
        <v>28</v>
      </c>
      <c r="F17" s="10"/>
      <c r="G17" s="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"/>
    </row>
    <row r="18" spans="1:23" ht="14.25">
      <c r="A18" s="4">
        <v>8</v>
      </c>
      <c r="B18" s="66" t="s">
        <v>190</v>
      </c>
      <c r="C18" s="98">
        <v>41</v>
      </c>
      <c r="D18" s="10"/>
      <c r="E18" s="96">
        <v>14</v>
      </c>
      <c r="F18" s="84"/>
      <c r="G18" s="8"/>
      <c r="H18" s="18"/>
      <c r="I18" s="18"/>
      <c r="J18" s="18"/>
      <c r="K18" s="18"/>
      <c r="L18" s="18"/>
      <c r="M18" s="18"/>
      <c r="N18" s="18"/>
      <c r="O18" s="18"/>
      <c r="P18" s="18"/>
      <c r="Q18" s="15"/>
      <c r="R18" s="15"/>
      <c r="S18" s="15"/>
      <c r="T18" s="15"/>
      <c r="U18" s="15"/>
      <c r="V18" s="15"/>
      <c r="W18" s="15"/>
    </row>
    <row r="19" spans="1:23" ht="14.25">
      <c r="A19" s="4">
        <v>9</v>
      </c>
      <c r="B19" s="66" t="s">
        <v>49</v>
      </c>
      <c r="C19" s="98">
        <v>47</v>
      </c>
      <c r="D19" s="10"/>
      <c r="E19" s="96">
        <v>36</v>
      </c>
      <c r="F19" s="84"/>
      <c r="G19" s="8"/>
      <c r="H19" s="18"/>
      <c r="I19" s="18"/>
      <c r="J19" s="18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5"/>
    </row>
    <row r="20" spans="1:23" ht="14.25">
      <c r="A20" s="4">
        <v>10</v>
      </c>
      <c r="B20" s="66" t="s">
        <v>50</v>
      </c>
      <c r="C20" s="98">
        <v>40</v>
      </c>
      <c r="D20" s="10"/>
      <c r="E20" s="96">
        <v>27</v>
      </c>
      <c r="F20" s="84"/>
      <c r="G20" s="8"/>
      <c r="H20" s="2"/>
      <c r="I20" s="56"/>
      <c r="J20" s="51"/>
      <c r="K20" s="51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66" t="s">
        <v>51</v>
      </c>
      <c r="C21" s="98">
        <v>44</v>
      </c>
      <c r="D21" s="10"/>
      <c r="E21" s="96">
        <v>25</v>
      </c>
      <c r="F21" s="84"/>
      <c r="G21" s="4"/>
      <c r="H21" s="70"/>
      <c r="I21" s="165"/>
      <c r="J21" s="165"/>
      <c r="K21" s="1"/>
      <c r="L21" s="1"/>
      <c r="M21" s="33"/>
      <c r="N21" s="33"/>
      <c r="O21" s="33"/>
      <c r="P21" s="33"/>
      <c r="Q21" s="33"/>
      <c r="R21" s="1"/>
      <c r="S21" s="1"/>
      <c r="T21" s="1"/>
      <c r="U21" s="1"/>
      <c r="V21" s="1"/>
      <c r="W21" s="1"/>
    </row>
    <row r="22" spans="1:23" ht="14.25">
      <c r="A22" s="4">
        <v>12</v>
      </c>
      <c r="B22" s="66" t="s">
        <v>52</v>
      </c>
      <c r="C22" s="98">
        <v>41</v>
      </c>
      <c r="D22" s="10"/>
      <c r="E22" s="96">
        <v>24</v>
      </c>
      <c r="F22" s="84"/>
      <c r="G22" s="4"/>
      <c r="H22" s="53"/>
      <c r="I22" s="64"/>
      <c r="J22" s="64"/>
      <c r="K22" s="1"/>
      <c r="L22" s="1"/>
      <c r="M22" s="33"/>
      <c r="N22" s="33"/>
      <c r="O22" s="33"/>
      <c r="P22" s="33"/>
      <c r="Q22" s="33"/>
      <c r="R22" s="1"/>
      <c r="S22" s="1"/>
      <c r="T22" s="1"/>
      <c r="U22" s="1"/>
      <c r="V22" s="1"/>
      <c r="W22" s="1"/>
    </row>
    <row r="23" spans="1:23" ht="14.25">
      <c r="A23" s="4">
        <v>13</v>
      </c>
      <c r="B23" s="66" t="s">
        <v>53</v>
      </c>
      <c r="C23" s="98">
        <v>39</v>
      </c>
      <c r="D23" s="10"/>
      <c r="E23" s="96">
        <v>16</v>
      </c>
      <c r="F23" s="84"/>
      <c r="G23" s="4"/>
      <c r="H23" s="50"/>
      <c r="I23" s="18"/>
      <c r="J23" s="18"/>
      <c r="K23" s="18"/>
      <c r="L23" s="18"/>
      <c r="M23" s="18"/>
      <c r="N23" s="51"/>
      <c r="O23" s="51"/>
      <c r="P23" s="51"/>
      <c r="Q23" s="51"/>
      <c r="R23" s="51"/>
      <c r="S23" s="18"/>
      <c r="T23" s="18"/>
      <c r="U23" s="18"/>
      <c r="V23" s="18"/>
      <c r="W23" s="18"/>
    </row>
    <row r="24" spans="1:23" ht="14.25">
      <c r="A24" s="4">
        <v>14</v>
      </c>
      <c r="B24" s="66" t="s">
        <v>54</v>
      </c>
      <c r="C24" s="98">
        <v>43</v>
      </c>
      <c r="D24" s="10"/>
      <c r="E24" s="96">
        <v>23</v>
      </c>
      <c r="F24" s="84"/>
      <c r="G24" s="4"/>
      <c r="H24" s="1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18"/>
    </row>
    <row r="25" spans="1:23" ht="15">
      <c r="A25" s="4">
        <v>15</v>
      </c>
      <c r="B25" s="66" t="s">
        <v>55</v>
      </c>
      <c r="C25" s="98">
        <v>42</v>
      </c>
      <c r="D25" s="14"/>
      <c r="E25" s="96">
        <v>26</v>
      </c>
      <c r="F25" s="86"/>
      <c r="G25" s="52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18"/>
    </row>
    <row r="26" spans="1:23" ht="15">
      <c r="A26" s="4">
        <v>16</v>
      </c>
      <c r="B26" s="66" t="s">
        <v>56</v>
      </c>
      <c r="C26" s="98">
        <v>40</v>
      </c>
      <c r="D26" s="10"/>
      <c r="E26" s="96">
        <v>25</v>
      </c>
      <c r="F26" s="84"/>
      <c r="G26" s="52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18"/>
    </row>
    <row r="27" spans="1:23" ht="15">
      <c r="A27" s="4">
        <v>17</v>
      </c>
      <c r="B27" s="66" t="s">
        <v>57</v>
      </c>
      <c r="C27" s="98">
        <v>38</v>
      </c>
      <c r="D27" s="10"/>
      <c r="E27" s="96">
        <v>18</v>
      </c>
      <c r="F27" s="84"/>
      <c r="G27" s="52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18"/>
    </row>
    <row r="28" spans="1:23" ht="15">
      <c r="A28" s="4">
        <v>18</v>
      </c>
      <c r="B28" s="66" t="s">
        <v>58</v>
      </c>
      <c r="C28" s="98">
        <v>42</v>
      </c>
      <c r="D28" s="10"/>
      <c r="E28" s="96">
        <v>29</v>
      </c>
      <c r="F28" s="84"/>
      <c r="G28" s="52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18"/>
    </row>
    <row r="29" spans="1:23" ht="15">
      <c r="A29" s="4">
        <v>19</v>
      </c>
      <c r="B29" s="66" t="s">
        <v>59</v>
      </c>
      <c r="C29" s="98">
        <v>41</v>
      </c>
      <c r="D29" s="10"/>
      <c r="E29" s="96">
        <v>23</v>
      </c>
      <c r="F29" s="84"/>
      <c r="G29" s="52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18"/>
    </row>
    <row r="30" spans="1:23" ht="15">
      <c r="A30" s="4">
        <v>20</v>
      </c>
      <c r="B30" s="66" t="s">
        <v>60</v>
      </c>
      <c r="C30" s="98">
        <v>37</v>
      </c>
      <c r="D30" s="10"/>
      <c r="E30" s="96">
        <v>14</v>
      </c>
      <c r="F30" s="84"/>
      <c r="G30" s="52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18"/>
    </row>
    <row r="31" spans="1:23" ht="15">
      <c r="A31" s="4">
        <v>21</v>
      </c>
      <c r="B31" s="66" t="s">
        <v>61</v>
      </c>
      <c r="C31" s="98">
        <v>28</v>
      </c>
      <c r="D31" s="10"/>
      <c r="E31" s="96">
        <v>11</v>
      </c>
      <c r="F31" s="84"/>
      <c r="G31" s="52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18"/>
    </row>
    <row r="32" spans="1:23" ht="15">
      <c r="A32" s="4">
        <v>22</v>
      </c>
      <c r="B32" s="66" t="s">
        <v>62</v>
      </c>
      <c r="C32" s="98">
        <v>39</v>
      </c>
      <c r="D32" s="10"/>
      <c r="E32" s="96">
        <v>23</v>
      </c>
      <c r="F32" s="84"/>
      <c r="G32" s="52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18"/>
    </row>
    <row r="33" spans="1:23" ht="15">
      <c r="A33" s="4">
        <v>23</v>
      </c>
      <c r="B33" s="66" t="s">
        <v>135</v>
      </c>
      <c r="C33" s="98">
        <v>30</v>
      </c>
      <c r="D33" s="10"/>
      <c r="E33" s="96">
        <v>13</v>
      </c>
      <c r="F33" s="84"/>
      <c r="G33" s="52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18"/>
    </row>
    <row r="34" spans="1:23" ht="15">
      <c r="A34" s="4">
        <v>24</v>
      </c>
      <c r="B34" s="66" t="s">
        <v>136</v>
      </c>
      <c r="C34" s="98">
        <v>26</v>
      </c>
      <c r="D34" s="10"/>
      <c r="E34" s="96">
        <v>13</v>
      </c>
      <c r="F34" s="84"/>
      <c r="G34" s="52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</row>
    <row r="35" spans="1:23" ht="14.25">
      <c r="A35" s="4">
        <v>25</v>
      </c>
      <c r="B35" s="66" t="s">
        <v>137</v>
      </c>
      <c r="C35" s="98">
        <v>26</v>
      </c>
      <c r="D35" s="10"/>
      <c r="E35" s="96">
        <v>10</v>
      </c>
      <c r="F35" s="84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18"/>
    </row>
    <row r="36" spans="1:23" ht="14.25">
      <c r="A36" s="4">
        <v>26</v>
      </c>
      <c r="B36" s="66" t="s">
        <v>138</v>
      </c>
      <c r="C36" s="98">
        <v>24</v>
      </c>
      <c r="D36" s="10"/>
      <c r="E36" s="96">
        <v>17</v>
      </c>
      <c r="F36" s="84"/>
      <c r="G36" s="50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</row>
    <row r="37" spans="1:23" ht="14.25">
      <c r="A37" s="4">
        <v>27</v>
      </c>
      <c r="B37" s="66" t="s">
        <v>139</v>
      </c>
      <c r="C37" s="98">
        <v>26</v>
      </c>
      <c r="D37" s="10"/>
      <c r="E37" s="96">
        <v>16</v>
      </c>
      <c r="F37" s="84"/>
      <c r="G37" s="50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1:23" ht="15">
      <c r="A38" s="4">
        <v>28</v>
      </c>
      <c r="B38" s="66" t="s">
        <v>140</v>
      </c>
      <c r="C38" s="98">
        <v>32</v>
      </c>
      <c r="D38" s="10"/>
      <c r="E38" s="96">
        <v>15</v>
      </c>
      <c r="F38" s="84"/>
      <c r="G38" s="52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18"/>
    </row>
    <row r="39" spans="1:23" ht="15">
      <c r="A39" s="4">
        <v>29</v>
      </c>
      <c r="B39" s="66" t="s">
        <v>141</v>
      </c>
      <c r="C39" s="98">
        <v>34</v>
      </c>
      <c r="D39" s="10"/>
      <c r="E39" s="96">
        <v>12</v>
      </c>
      <c r="F39" s="84"/>
      <c r="G39" s="52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18"/>
    </row>
    <row r="40" spans="1:23" ht="15">
      <c r="A40" s="4">
        <v>30</v>
      </c>
      <c r="B40" s="66" t="s">
        <v>142</v>
      </c>
      <c r="C40" s="98">
        <v>4</v>
      </c>
      <c r="D40" s="10"/>
      <c r="E40" s="96">
        <v>11</v>
      </c>
      <c r="F40" s="84"/>
      <c r="G40" s="52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18"/>
    </row>
    <row r="41" spans="1:23" ht="15">
      <c r="A41" s="4">
        <v>31</v>
      </c>
      <c r="B41" s="66" t="s">
        <v>143</v>
      </c>
      <c r="C41" s="98">
        <v>27</v>
      </c>
      <c r="D41" s="10"/>
      <c r="E41" s="96">
        <v>18</v>
      </c>
      <c r="F41" s="84"/>
      <c r="G41" s="52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18"/>
    </row>
    <row r="42" spans="1:23" ht="15">
      <c r="A42" s="4">
        <v>32</v>
      </c>
      <c r="B42" s="66" t="s">
        <v>144</v>
      </c>
      <c r="C42" s="98">
        <v>39</v>
      </c>
      <c r="D42" s="10"/>
      <c r="E42" s="96">
        <v>17</v>
      </c>
      <c r="F42" s="84"/>
      <c r="G42" s="52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18"/>
    </row>
    <row r="43" spans="1:23" ht="15">
      <c r="A43" s="4">
        <v>33</v>
      </c>
      <c r="B43" s="66" t="s">
        <v>145</v>
      </c>
      <c r="C43" s="98">
        <v>35</v>
      </c>
      <c r="D43" s="10"/>
      <c r="E43" s="96">
        <v>20</v>
      </c>
      <c r="F43" s="84"/>
      <c r="G43" s="52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18"/>
    </row>
    <row r="44" spans="1:23" ht="15">
      <c r="A44" s="4">
        <v>34</v>
      </c>
      <c r="B44" s="66" t="s">
        <v>146</v>
      </c>
      <c r="C44" s="98">
        <v>32</v>
      </c>
      <c r="D44" s="10"/>
      <c r="E44" s="96">
        <v>13</v>
      </c>
      <c r="F44" s="84"/>
      <c r="G44" s="52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18"/>
    </row>
    <row r="45" spans="1:23" ht="15">
      <c r="A45" s="4">
        <v>35</v>
      </c>
      <c r="B45" s="66" t="s">
        <v>147</v>
      </c>
      <c r="C45" s="98">
        <v>30</v>
      </c>
      <c r="D45" s="10"/>
      <c r="E45" s="96">
        <v>18</v>
      </c>
      <c r="F45" s="84"/>
      <c r="G45" s="52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18"/>
    </row>
    <row r="46" spans="1:23" ht="15">
      <c r="A46" s="4">
        <v>36</v>
      </c>
      <c r="B46" s="66" t="s">
        <v>148</v>
      </c>
      <c r="C46" s="98">
        <v>28</v>
      </c>
      <c r="D46" s="10"/>
      <c r="E46" s="96">
        <v>14</v>
      </c>
      <c r="F46" s="84"/>
      <c r="G46" s="52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18"/>
    </row>
    <row r="47" spans="1:23" ht="15">
      <c r="A47" s="4">
        <v>37</v>
      </c>
      <c r="B47" s="66" t="s">
        <v>149</v>
      </c>
      <c r="C47" s="98">
        <v>34</v>
      </c>
      <c r="D47" s="10"/>
      <c r="E47" s="96">
        <v>17</v>
      </c>
      <c r="F47" s="84"/>
      <c r="G47" s="52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18"/>
    </row>
    <row r="48" spans="1:23" ht="15">
      <c r="A48" s="4">
        <v>38</v>
      </c>
      <c r="B48" s="66" t="s">
        <v>150</v>
      </c>
      <c r="C48" s="98">
        <v>30</v>
      </c>
      <c r="D48" s="10"/>
      <c r="E48" s="96">
        <v>12</v>
      </c>
      <c r="F48" s="84"/>
      <c r="G48" s="52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18"/>
    </row>
    <row r="49" spans="1:23" ht="14.25">
      <c r="A49" s="4">
        <v>39</v>
      </c>
      <c r="B49" s="66" t="s">
        <v>151</v>
      </c>
      <c r="C49" s="98">
        <v>34</v>
      </c>
      <c r="D49" s="10"/>
      <c r="E49" s="96">
        <v>10</v>
      </c>
      <c r="F49" s="84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18"/>
    </row>
    <row r="50" spans="1:23" ht="14.25">
      <c r="A50" s="4">
        <v>40</v>
      </c>
      <c r="B50" s="66" t="s">
        <v>152</v>
      </c>
      <c r="C50" s="98">
        <v>30</v>
      </c>
      <c r="D50" s="10"/>
      <c r="E50" s="96">
        <v>11</v>
      </c>
      <c r="F50" s="84"/>
      <c r="G50" s="50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3" ht="14.25">
      <c r="A51" s="4">
        <v>41</v>
      </c>
      <c r="B51" s="66" t="s">
        <v>153</v>
      </c>
      <c r="C51" s="98">
        <v>29</v>
      </c>
      <c r="D51" s="10"/>
      <c r="E51" s="96">
        <v>15</v>
      </c>
      <c r="F51" s="84"/>
      <c r="G51" s="50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1:23" ht="15">
      <c r="A52" s="4">
        <v>42</v>
      </c>
      <c r="B52" s="66" t="s">
        <v>154</v>
      </c>
      <c r="C52" s="98">
        <v>30</v>
      </c>
      <c r="D52" s="14"/>
      <c r="E52" s="96">
        <v>16</v>
      </c>
      <c r="F52" s="86"/>
      <c r="G52" s="52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18"/>
    </row>
    <row r="53" spans="1:23" ht="15">
      <c r="A53" s="4">
        <v>43</v>
      </c>
      <c r="B53" s="66" t="s">
        <v>155</v>
      </c>
      <c r="C53" s="98">
        <v>25</v>
      </c>
      <c r="D53" s="14"/>
      <c r="E53" s="96">
        <v>11</v>
      </c>
      <c r="F53" s="86"/>
      <c r="G53" s="52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18"/>
    </row>
    <row r="54" spans="1:23" ht="15">
      <c r="A54" s="4">
        <v>44</v>
      </c>
      <c r="B54" s="66" t="s">
        <v>156</v>
      </c>
      <c r="C54" s="98">
        <v>28</v>
      </c>
      <c r="D54" s="10"/>
      <c r="E54" s="96">
        <v>14</v>
      </c>
      <c r="F54" s="84"/>
      <c r="G54" s="52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18"/>
    </row>
    <row r="55" spans="1:23" ht="15">
      <c r="A55" s="4">
        <v>45</v>
      </c>
      <c r="B55" s="66" t="s">
        <v>157</v>
      </c>
      <c r="C55" s="98">
        <v>26</v>
      </c>
      <c r="D55" s="10"/>
      <c r="E55" s="96">
        <v>13</v>
      </c>
      <c r="F55" s="84"/>
      <c r="G55" s="52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18"/>
    </row>
    <row r="56" spans="1:23" ht="15">
      <c r="A56" s="4">
        <v>46</v>
      </c>
      <c r="B56" s="66" t="s">
        <v>158</v>
      </c>
      <c r="C56" s="98">
        <v>33</v>
      </c>
      <c r="D56" s="10"/>
      <c r="E56" s="96">
        <v>13</v>
      </c>
      <c r="F56" s="84"/>
      <c r="G56" s="52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18"/>
    </row>
    <row r="57" spans="1:23" ht="15">
      <c r="A57" s="4">
        <v>47</v>
      </c>
      <c r="B57" s="66" t="s">
        <v>191</v>
      </c>
      <c r="C57" s="98">
        <v>31</v>
      </c>
      <c r="D57" s="10"/>
      <c r="E57" s="96">
        <v>12</v>
      </c>
      <c r="F57" s="84"/>
      <c r="G57" s="52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18"/>
    </row>
    <row r="58" spans="1:23" ht="15">
      <c r="A58" s="4">
        <v>48</v>
      </c>
      <c r="B58" s="66" t="s">
        <v>159</v>
      </c>
      <c r="C58" s="98">
        <v>40</v>
      </c>
      <c r="D58" s="10"/>
      <c r="E58" s="96">
        <v>13</v>
      </c>
      <c r="F58" s="84"/>
      <c r="G58" s="52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18"/>
    </row>
    <row r="59" spans="1:23" ht="15">
      <c r="A59" s="4">
        <v>49</v>
      </c>
      <c r="B59" s="66" t="s">
        <v>160</v>
      </c>
      <c r="C59" s="98">
        <v>25</v>
      </c>
      <c r="D59" s="87"/>
      <c r="E59" s="96">
        <v>11</v>
      </c>
      <c r="F59" s="87"/>
      <c r="G59" s="1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3"/>
    </row>
    <row r="60" spans="1:23" ht="15">
      <c r="A60" s="4">
        <v>50</v>
      </c>
      <c r="B60" s="66" t="s">
        <v>161</v>
      </c>
      <c r="C60" s="98">
        <v>32</v>
      </c>
      <c r="D60" s="88"/>
      <c r="E60" s="96">
        <v>17</v>
      </c>
      <c r="F60" s="88"/>
      <c r="G60" s="11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1"/>
    </row>
    <row r="61" spans="1:23" ht="14.25">
      <c r="A61" s="4">
        <v>51</v>
      </c>
      <c r="B61" s="66" t="s">
        <v>162</v>
      </c>
      <c r="C61" s="98">
        <v>24</v>
      </c>
      <c r="D61" s="87"/>
      <c r="E61" s="96">
        <v>10</v>
      </c>
      <c r="F61" s="87"/>
      <c r="G61" s="1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4.25">
      <c r="A62" s="4">
        <v>52</v>
      </c>
      <c r="B62" s="66" t="s">
        <v>163</v>
      </c>
      <c r="C62" s="98">
        <v>26</v>
      </c>
      <c r="D62" s="87"/>
      <c r="E62" s="96">
        <v>11</v>
      </c>
      <c r="F62" s="87"/>
      <c r="G62" s="1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4.25">
      <c r="A63" s="4">
        <v>53</v>
      </c>
      <c r="B63" s="66" t="s">
        <v>164</v>
      </c>
      <c r="C63" s="98">
        <v>35</v>
      </c>
      <c r="D63" s="87"/>
      <c r="E63" s="96">
        <v>18</v>
      </c>
      <c r="F63" s="87"/>
      <c r="G63" s="1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4.25">
      <c r="A64" s="4">
        <v>54</v>
      </c>
      <c r="B64" s="66" t="s">
        <v>192</v>
      </c>
      <c r="C64" s="98">
        <v>0</v>
      </c>
      <c r="D64" s="87"/>
      <c r="E64" s="96">
        <v>0</v>
      </c>
      <c r="F64" s="87"/>
      <c r="G64" s="1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4.25">
      <c r="A65" s="4">
        <v>55</v>
      </c>
      <c r="B65" s="66" t="s">
        <v>165</v>
      </c>
      <c r="C65" s="98">
        <v>26</v>
      </c>
      <c r="D65" s="87"/>
      <c r="E65" s="96">
        <v>18</v>
      </c>
      <c r="F65" s="87"/>
      <c r="G65" s="1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">
      <c r="A66" s="4">
        <v>56</v>
      </c>
      <c r="B66" s="66" t="s">
        <v>166</v>
      </c>
      <c r="C66" s="98">
        <v>32</v>
      </c>
      <c r="D66" s="87"/>
      <c r="E66" s="96">
        <v>11</v>
      </c>
      <c r="F66" s="87"/>
      <c r="G66" s="1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3"/>
    </row>
    <row r="67" spans="1:23" ht="15">
      <c r="A67" s="4">
        <v>57</v>
      </c>
      <c r="B67" s="66" t="s">
        <v>167</v>
      </c>
      <c r="C67" s="97">
        <v>34</v>
      </c>
      <c r="D67" s="87"/>
      <c r="E67" s="10">
        <v>12</v>
      </c>
      <c r="F67" s="87"/>
      <c r="G67" s="1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1"/>
    </row>
    <row r="68" spans="1:23" ht="14.25">
      <c r="A68" s="4">
        <v>58</v>
      </c>
      <c r="B68" s="66" t="s">
        <v>63</v>
      </c>
      <c r="C68" s="97">
        <v>44</v>
      </c>
      <c r="D68" s="87"/>
      <c r="E68" s="10">
        <v>17</v>
      </c>
      <c r="F68" s="87"/>
      <c r="G68" s="1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4.25">
      <c r="A69" s="4">
        <v>59</v>
      </c>
      <c r="B69" s="66" t="s">
        <v>64</v>
      </c>
      <c r="C69" s="97">
        <v>43</v>
      </c>
      <c r="D69" s="87"/>
      <c r="E69" s="10">
        <v>20</v>
      </c>
      <c r="F69" s="87"/>
      <c r="G69" s="1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4.25">
      <c r="A70" s="4">
        <v>60</v>
      </c>
      <c r="B70" s="66" t="s">
        <v>65</v>
      </c>
      <c r="C70" s="97">
        <v>42</v>
      </c>
      <c r="D70" s="87"/>
      <c r="E70" s="10">
        <v>21</v>
      </c>
      <c r="F70" s="87"/>
      <c r="G70" s="1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4.25">
      <c r="A71" s="4">
        <v>61</v>
      </c>
      <c r="B71" s="66" t="s">
        <v>66</v>
      </c>
      <c r="C71" s="97">
        <v>44</v>
      </c>
      <c r="D71" s="87"/>
      <c r="E71" s="10">
        <v>22</v>
      </c>
      <c r="F71" s="87"/>
      <c r="G71" s="1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4.25">
      <c r="A72" s="4">
        <v>62</v>
      </c>
      <c r="B72" s="66" t="s">
        <v>67</v>
      </c>
      <c r="C72" s="97">
        <v>46</v>
      </c>
      <c r="D72" s="87"/>
      <c r="E72" s="10">
        <v>22</v>
      </c>
      <c r="F72" s="87"/>
      <c r="G72" s="1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4.25">
      <c r="A73" s="4">
        <v>63</v>
      </c>
      <c r="B73" s="66" t="s">
        <v>68</v>
      </c>
      <c r="C73" s="97">
        <v>42</v>
      </c>
      <c r="D73" s="87"/>
      <c r="E73" s="10">
        <v>21</v>
      </c>
      <c r="F73" s="87"/>
      <c r="G73" s="1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">
      <c r="A74" s="4">
        <v>64</v>
      </c>
      <c r="B74" s="66" t="s">
        <v>69</v>
      </c>
      <c r="C74" s="97">
        <v>48</v>
      </c>
      <c r="D74" s="87"/>
      <c r="E74" s="10">
        <v>26</v>
      </c>
      <c r="F74" s="87"/>
      <c r="G74" s="1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3"/>
    </row>
    <row r="75" spans="1:23" ht="15">
      <c r="A75" s="4">
        <v>65</v>
      </c>
      <c r="B75" s="66" t="s">
        <v>70</v>
      </c>
      <c r="C75" s="97">
        <v>49</v>
      </c>
      <c r="D75" s="87"/>
      <c r="E75" s="10">
        <v>29</v>
      </c>
      <c r="F75" s="87"/>
      <c r="G75" s="11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1"/>
    </row>
    <row r="76" spans="1:23" ht="14.25">
      <c r="A76" s="4">
        <v>66</v>
      </c>
      <c r="B76" s="66" t="s">
        <v>71</v>
      </c>
      <c r="C76" s="97">
        <v>48</v>
      </c>
      <c r="D76" s="87"/>
      <c r="E76" s="10">
        <v>34</v>
      </c>
      <c r="F76" s="87"/>
      <c r="G76" s="1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4.25">
      <c r="A77" s="4">
        <v>67</v>
      </c>
      <c r="B77" s="66" t="s">
        <v>72</v>
      </c>
      <c r="C77" s="97">
        <v>49</v>
      </c>
      <c r="D77" s="89"/>
      <c r="E77" s="10">
        <v>28</v>
      </c>
      <c r="F77" s="89"/>
      <c r="G77" s="1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4.25">
      <c r="A78" s="4">
        <v>68</v>
      </c>
      <c r="B78" s="66" t="s">
        <v>73</v>
      </c>
      <c r="C78" s="97">
        <v>40</v>
      </c>
      <c r="D78" s="89"/>
      <c r="E78" s="10">
        <v>24</v>
      </c>
      <c r="F78" s="89"/>
      <c r="G78" s="4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4.25">
      <c r="A79" s="4">
        <v>69</v>
      </c>
      <c r="B79" s="66" t="s">
        <v>74</v>
      </c>
      <c r="C79" s="97">
        <v>50</v>
      </c>
      <c r="D79" s="89"/>
      <c r="E79" s="10">
        <v>32</v>
      </c>
      <c r="F79" s="89"/>
      <c r="G79" s="4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4.25">
      <c r="A80" s="4">
        <v>70</v>
      </c>
      <c r="B80" s="66" t="s">
        <v>75</v>
      </c>
      <c r="C80" s="97">
        <v>42</v>
      </c>
      <c r="D80" s="89"/>
      <c r="E80" s="10">
        <v>25</v>
      </c>
      <c r="F80" s="89"/>
      <c r="G80" s="4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4.25">
      <c r="A81" s="4">
        <v>71</v>
      </c>
      <c r="B81" s="66" t="s">
        <v>76</v>
      </c>
      <c r="C81" s="97">
        <v>40</v>
      </c>
      <c r="D81" s="89"/>
      <c r="E81" s="10">
        <v>22</v>
      </c>
      <c r="F81" s="89"/>
      <c r="G81" s="4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4.25">
      <c r="A82" s="4">
        <v>72</v>
      </c>
      <c r="B82" s="66" t="s">
        <v>77</v>
      </c>
      <c r="C82" s="97">
        <v>43</v>
      </c>
      <c r="D82" s="89"/>
      <c r="E82" s="10">
        <v>22</v>
      </c>
      <c r="F82" s="89"/>
      <c r="G82" s="4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4.25">
      <c r="A83" s="4">
        <v>73</v>
      </c>
      <c r="B83" s="66" t="s">
        <v>78</v>
      </c>
      <c r="C83" s="97">
        <v>46</v>
      </c>
      <c r="D83" s="89"/>
      <c r="E83" s="10">
        <v>21</v>
      </c>
      <c r="F83" s="89"/>
      <c r="G83" s="4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4.25">
      <c r="A84" s="4">
        <v>74</v>
      </c>
      <c r="B84" s="66" t="s">
        <v>79</v>
      </c>
      <c r="C84" s="97">
        <v>40</v>
      </c>
      <c r="D84" s="89"/>
      <c r="E84" s="10">
        <v>23</v>
      </c>
      <c r="F84" s="89"/>
      <c r="G84" s="4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4.25">
      <c r="A85" s="4">
        <v>75</v>
      </c>
      <c r="B85" s="66" t="s">
        <v>80</v>
      </c>
      <c r="C85" s="97">
        <v>45</v>
      </c>
      <c r="D85" s="89"/>
      <c r="E85" s="10">
        <v>30</v>
      </c>
      <c r="F85" s="89"/>
      <c r="G85" s="4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4.25">
      <c r="A86" s="4">
        <v>76</v>
      </c>
      <c r="B86" s="66" t="s">
        <v>170</v>
      </c>
      <c r="C86" s="97">
        <v>42</v>
      </c>
      <c r="D86" s="89"/>
      <c r="E86" s="10">
        <v>18</v>
      </c>
      <c r="F86" s="89"/>
      <c r="G86" s="4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4.25">
      <c r="A87" s="4">
        <v>77</v>
      </c>
      <c r="B87" s="66" t="s">
        <v>193</v>
      </c>
      <c r="C87" s="97">
        <v>41</v>
      </c>
      <c r="D87" s="89"/>
      <c r="E87" s="10">
        <v>17</v>
      </c>
      <c r="F87" s="89"/>
      <c r="G87" s="4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4.25">
      <c r="A88" s="4">
        <v>78</v>
      </c>
      <c r="B88" s="66" t="s">
        <v>171</v>
      </c>
      <c r="C88" s="97">
        <v>47</v>
      </c>
      <c r="D88" s="89"/>
      <c r="E88" s="10">
        <v>27</v>
      </c>
      <c r="F88" s="89"/>
      <c r="G88" s="4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4.25">
      <c r="A89" s="4">
        <v>79</v>
      </c>
      <c r="B89" s="66" t="s">
        <v>172</v>
      </c>
      <c r="C89" s="97">
        <v>40</v>
      </c>
      <c r="D89" s="89"/>
      <c r="E89" s="10">
        <v>16</v>
      </c>
      <c r="F89" s="89"/>
      <c r="G89" s="4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4.25">
      <c r="A90" s="4">
        <v>80</v>
      </c>
      <c r="B90" s="66">
        <v>182204100002</v>
      </c>
      <c r="C90" s="97">
        <v>47</v>
      </c>
      <c r="D90" s="89"/>
      <c r="E90" s="10">
        <v>28</v>
      </c>
      <c r="F90" s="89"/>
      <c r="G90" s="4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4.25">
      <c r="A91" s="4">
        <v>81</v>
      </c>
      <c r="B91" s="66" t="s">
        <v>194</v>
      </c>
      <c r="C91" s="97">
        <v>46</v>
      </c>
      <c r="D91" s="89"/>
      <c r="E91" s="10">
        <v>23</v>
      </c>
      <c r="F91" s="89"/>
      <c r="G91" s="4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4.25">
      <c r="A92" s="4">
        <v>82</v>
      </c>
      <c r="B92" s="66" t="s">
        <v>81</v>
      </c>
      <c r="C92" s="97">
        <v>45</v>
      </c>
      <c r="D92" s="89"/>
      <c r="E92" s="10">
        <v>23</v>
      </c>
      <c r="F92" s="89"/>
      <c r="G92" s="4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4.25">
      <c r="A93" s="4">
        <v>83</v>
      </c>
      <c r="B93" s="66" t="s">
        <v>82</v>
      </c>
      <c r="C93" s="97">
        <v>45</v>
      </c>
      <c r="D93" s="89"/>
      <c r="E93" s="10">
        <v>27</v>
      </c>
      <c r="F93" s="89"/>
      <c r="G93" s="4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4.25">
      <c r="A94" s="4">
        <v>84</v>
      </c>
      <c r="B94" s="66" t="s">
        <v>83</v>
      </c>
      <c r="C94" s="97">
        <v>43</v>
      </c>
      <c r="D94" s="89"/>
      <c r="E94" s="10">
        <v>23</v>
      </c>
      <c r="F94" s="89"/>
      <c r="G94" s="4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4.25">
      <c r="A95" s="4">
        <v>85</v>
      </c>
      <c r="B95" s="66" t="s">
        <v>84</v>
      </c>
      <c r="C95" s="97">
        <v>44</v>
      </c>
      <c r="D95" s="89"/>
      <c r="E95" s="10">
        <v>16</v>
      </c>
      <c r="F95" s="89"/>
      <c r="G95" s="4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4.25">
      <c r="A96" s="4">
        <v>86</v>
      </c>
      <c r="B96" s="66" t="s">
        <v>85</v>
      </c>
      <c r="C96" s="97">
        <v>48</v>
      </c>
      <c r="D96" s="89"/>
      <c r="E96" s="10">
        <v>45</v>
      </c>
      <c r="F96" s="89"/>
      <c r="G96" s="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4.25">
      <c r="A97" s="4">
        <v>87</v>
      </c>
      <c r="B97" s="66" t="s">
        <v>86</v>
      </c>
      <c r="C97" s="97">
        <v>43</v>
      </c>
      <c r="D97" s="89"/>
      <c r="E97" s="10">
        <v>20</v>
      </c>
      <c r="F97" s="89"/>
      <c r="G97" s="4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4.25">
      <c r="A98" s="4">
        <v>88</v>
      </c>
      <c r="B98" s="66" t="s">
        <v>87</v>
      </c>
      <c r="C98" s="97">
        <v>45</v>
      </c>
      <c r="D98" s="89"/>
      <c r="E98" s="10">
        <v>22</v>
      </c>
      <c r="F98" s="89"/>
      <c r="G98" s="4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4.25">
      <c r="A99" s="4">
        <v>89</v>
      </c>
      <c r="B99" s="66" t="s">
        <v>88</v>
      </c>
      <c r="C99" s="97">
        <v>47</v>
      </c>
      <c r="D99" s="89"/>
      <c r="E99" s="10">
        <v>32</v>
      </c>
      <c r="F99" s="89"/>
      <c r="G99" s="4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4.25">
      <c r="A100" s="4">
        <v>90</v>
      </c>
      <c r="B100" s="66" t="s">
        <v>89</v>
      </c>
      <c r="C100" s="97">
        <v>41</v>
      </c>
      <c r="D100" s="89"/>
      <c r="E100" s="10">
        <v>17</v>
      </c>
      <c r="F100" s="89"/>
      <c r="G100" s="4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4.25">
      <c r="A101" s="4">
        <v>91</v>
      </c>
      <c r="B101" s="66" t="s">
        <v>90</v>
      </c>
      <c r="C101" s="97">
        <v>48</v>
      </c>
      <c r="D101" s="89"/>
      <c r="E101" s="10">
        <v>32</v>
      </c>
      <c r="F101" s="89"/>
      <c r="G101" s="4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4.25">
      <c r="A102" s="4">
        <v>92</v>
      </c>
      <c r="B102" s="66" t="s">
        <v>195</v>
      </c>
      <c r="C102" s="97">
        <v>42</v>
      </c>
      <c r="D102" s="89"/>
      <c r="E102" s="10">
        <v>19</v>
      </c>
      <c r="F102" s="89"/>
      <c r="G102" s="4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4.25">
      <c r="A103" s="4">
        <v>93</v>
      </c>
      <c r="B103" s="66" t="s">
        <v>196</v>
      </c>
      <c r="C103" s="97">
        <v>44</v>
      </c>
      <c r="D103" s="89"/>
      <c r="E103" s="10">
        <v>24</v>
      </c>
      <c r="F103" s="89"/>
      <c r="G103" s="4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4.25">
      <c r="A104" s="4">
        <v>94</v>
      </c>
      <c r="B104" s="66" t="s">
        <v>197</v>
      </c>
      <c r="C104" s="97">
        <v>46</v>
      </c>
      <c r="D104" s="89"/>
      <c r="E104" s="97">
        <v>20</v>
      </c>
      <c r="F104" s="89"/>
      <c r="G104" s="4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4.25">
      <c r="A105" s="4">
        <v>95</v>
      </c>
      <c r="B105" s="66" t="s">
        <v>198</v>
      </c>
      <c r="C105" s="97">
        <v>45</v>
      </c>
      <c r="D105" s="89"/>
      <c r="E105" s="97">
        <v>24</v>
      </c>
      <c r="F105" s="89"/>
      <c r="G105" s="4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4.25">
      <c r="A106" s="4">
        <v>96</v>
      </c>
      <c r="B106" s="66" t="s">
        <v>199</v>
      </c>
      <c r="C106" s="97">
        <v>43</v>
      </c>
      <c r="D106" s="89"/>
      <c r="E106" s="97">
        <v>20</v>
      </c>
      <c r="F106" s="89"/>
      <c r="G106" s="4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4.25">
      <c r="A107" s="4">
        <v>97</v>
      </c>
      <c r="B107" s="66" t="s">
        <v>200</v>
      </c>
      <c r="C107" s="97">
        <v>44</v>
      </c>
      <c r="D107" s="89"/>
      <c r="E107" s="97">
        <v>18</v>
      </c>
      <c r="F107" s="89"/>
      <c r="G107" s="4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4.25">
      <c r="A108" s="4">
        <v>98</v>
      </c>
      <c r="B108" s="66" t="s">
        <v>201</v>
      </c>
      <c r="C108" s="97">
        <v>0</v>
      </c>
      <c r="D108" s="89"/>
      <c r="E108" s="97">
        <v>0</v>
      </c>
      <c r="F108" s="89"/>
      <c r="G108" s="4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4.25">
      <c r="A109" s="4">
        <v>99</v>
      </c>
      <c r="B109" s="66" t="s">
        <v>202</v>
      </c>
      <c r="C109" s="97">
        <v>0</v>
      </c>
      <c r="D109" s="89"/>
      <c r="E109" s="97">
        <v>0</v>
      </c>
      <c r="F109" s="89"/>
      <c r="G109" s="4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4.25">
      <c r="A110" s="4">
        <v>100</v>
      </c>
      <c r="B110" s="66" t="s">
        <v>203</v>
      </c>
      <c r="C110" s="97">
        <v>49</v>
      </c>
      <c r="D110" s="89"/>
      <c r="E110" s="97">
        <v>37</v>
      </c>
      <c r="F110" s="89"/>
      <c r="G110" s="4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4.25">
      <c r="A111" s="4">
        <v>101</v>
      </c>
      <c r="B111" s="66" t="s">
        <v>204</v>
      </c>
      <c r="C111" s="97">
        <v>49</v>
      </c>
      <c r="D111" s="89"/>
      <c r="E111" s="97">
        <v>22</v>
      </c>
      <c r="F111" s="89"/>
      <c r="G111" s="4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4.25">
      <c r="A112" s="4">
        <v>102</v>
      </c>
      <c r="B112" s="66" t="s">
        <v>205</v>
      </c>
      <c r="C112" s="97">
        <v>48</v>
      </c>
      <c r="D112" s="89"/>
      <c r="E112" s="97">
        <v>26</v>
      </c>
      <c r="F112" s="89"/>
      <c r="G112" s="4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4.25">
      <c r="A113" s="4">
        <v>103</v>
      </c>
      <c r="B113" s="66" t="s">
        <v>206</v>
      </c>
      <c r="C113" s="97">
        <v>45</v>
      </c>
      <c r="D113" s="89"/>
      <c r="E113" s="97">
        <v>20</v>
      </c>
      <c r="F113" s="89"/>
      <c r="G113" s="4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4.25">
      <c r="A114" s="4">
        <v>104</v>
      </c>
      <c r="B114" s="66" t="s">
        <v>207</v>
      </c>
      <c r="C114" s="97">
        <v>44</v>
      </c>
      <c r="D114" s="89"/>
      <c r="E114" s="97">
        <v>17</v>
      </c>
      <c r="F114" s="89"/>
      <c r="G114" s="4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4.25">
      <c r="A115" s="4">
        <v>105</v>
      </c>
      <c r="B115" s="66" t="s">
        <v>208</v>
      </c>
      <c r="C115" s="97">
        <v>44</v>
      </c>
      <c r="D115" s="89"/>
      <c r="E115" s="97">
        <v>22</v>
      </c>
      <c r="F115" s="89"/>
      <c r="G115" s="4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4.25">
      <c r="A116" s="4">
        <v>106</v>
      </c>
      <c r="B116" s="66" t="s">
        <v>209</v>
      </c>
      <c r="C116" s="97">
        <v>46</v>
      </c>
      <c r="D116" s="89"/>
      <c r="E116" s="97">
        <v>24</v>
      </c>
      <c r="F116" s="89"/>
      <c r="G116" s="4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4.25">
      <c r="A117" s="4">
        <v>107</v>
      </c>
      <c r="B117" s="66" t="s">
        <v>210</v>
      </c>
      <c r="C117" s="97">
        <v>46</v>
      </c>
      <c r="D117" s="89"/>
      <c r="E117" s="97">
        <v>18</v>
      </c>
      <c r="F117" s="89"/>
      <c r="G117" s="4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4.25">
      <c r="A118" s="4">
        <v>108</v>
      </c>
      <c r="B118" s="66" t="s">
        <v>211</v>
      </c>
      <c r="C118" s="99">
        <v>46</v>
      </c>
      <c r="D118" s="89"/>
      <c r="E118" s="99">
        <v>18</v>
      </c>
      <c r="F118" s="89"/>
      <c r="G118" s="4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4.25">
      <c r="A119" s="4">
        <v>109</v>
      </c>
      <c r="B119" s="66" t="s">
        <v>212</v>
      </c>
      <c r="C119" s="99">
        <v>45</v>
      </c>
      <c r="D119" s="89"/>
      <c r="E119" s="99">
        <v>18</v>
      </c>
      <c r="F119" s="89"/>
      <c r="G119" s="4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4.25">
      <c r="A120" s="4">
        <v>110</v>
      </c>
      <c r="B120" s="66" t="s">
        <v>213</v>
      </c>
      <c r="C120" s="99">
        <v>0</v>
      </c>
      <c r="D120" s="89"/>
      <c r="E120" s="99">
        <v>0</v>
      </c>
      <c r="F120" s="89"/>
      <c r="G120" s="4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4.25">
      <c r="A121" s="4">
        <v>111</v>
      </c>
      <c r="B121" s="66" t="s">
        <v>214</v>
      </c>
      <c r="C121" s="99">
        <v>45</v>
      </c>
      <c r="D121" s="89"/>
      <c r="E121" s="99">
        <v>17</v>
      </c>
      <c r="F121" s="89"/>
      <c r="G121" s="4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4.25">
      <c r="A122" s="4">
        <v>112</v>
      </c>
      <c r="B122" s="66" t="s">
        <v>215</v>
      </c>
      <c r="C122" s="99">
        <v>45</v>
      </c>
      <c r="D122" s="89"/>
      <c r="E122" s="99">
        <v>20</v>
      </c>
      <c r="F122" s="89"/>
      <c r="G122" s="4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4.25">
      <c r="A123" s="4">
        <v>113</v>
      </c>
      <c r="B123" s="66" t="s">
        <v>216</v>
      </c>
      <c r="C123" s="99">
        <v>46</v>
      </c>
      <c r="D123" s="89"/>
      <c r="E123" s="99">
        <v>25</v>
      </c>
      <c r="F123" s="89"/>
      <c r="G123" s="4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4.25">
      <c r="A124" s="4">
        <v>114</v>
      </c>
      <c r="B124" s="66" t="s">
        <v>217</v>
      </c>
      <c r="C124" s="99">
        <v>45</v>
      </c>
      <c r="D124" s="89"/>
      <c r="E124" s="99">
        <v>20</v>
      </c>
      <c r="F124" s="89"/>
      <c r="G124" s="4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4.25">
      <c r="A125" s="4">
        <v>115</v>
      </c>
      <c r="B125" s="66" t="s">
        <v>218</v>
      </c>
      <c r="C125" s="99">
        <v>48</v>
      </c>
      <c r="D125" s="89"/>
      <c r="E125" s="99">
        <v>23</v>
      </c>
      <c r="F125" s="89"/>
      <c r="G125" s="4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4.25">
      <c r="A126" s="4">
        <v>116</v>
      </c>
      <c r="B126" s="66" t="s">
        <v>219</v>
      </c>
      <c r="C126" s="99">
        <v>48</v>
      </c>
      <c r="D126" s="89"/>
      <c r="E126" s="99">
        <v>27</v>
      </c>
      <c r="F126" s="89"/>
      <c r="G126" s="4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4.25">
      <c r="A127" s="4">
        <v>117</v>
      </c>
      <c r="B127" s="66" t="s">
        <v>220</v>
      </c>
      <c r="C127" s="99">
        <v>48</v>
      </c>
      <c r="D127" s="89"/>
      <c r="E127" s="99">
        <v>27</v>
      </c>
      <c r="F127" s="89"/>
      <c r="G127" s="4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4.25">
      <c r="A128" s="4">
        <v>118</v>
      </c>
      <c r="B128" s="66" t="s">
        <v>221</v>
      </c>
      <c r="C128" s="99">
        <v>49</v>
      </c>
      <c r="D128" s="89"/>
      <c r="E128" s="99">
        <v>25</v>
      </c>
      <c r="F128" s="89"/>
      <c r="G128" s="4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4.25">
      <c r="A129" s="4">
        <v>119</v>
      </c>
      <c r="B129" s="66" t="s">
        <v>222</v>
      </c>
      <c r="C129" s="99">
        <v>48</v>
      </c>
      <c r="D129" s="89"/>
      <c r="E129" s="99">
        <v>29</v>
      </c>
      <c r="F129" s="89"/>
      <c r="G129" s="4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4.25">
      <c r="A130" s="4">
        <v>120</v>
      </c>
      <c r="B130" s="66" t="s">
        <v>223</v>
      </c>
      <c r="C130" s="99">
        <v>48</v>
      </c>
      <c r="D130" s="89"/>
      <c r="E130" s="99">
        <v>22</v>
      </c>
      <c r="F130" s="89"/>
      <c r="G130" s="4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4.25">
      <c r="A131" s="4">
        <v>121</v>
      </c>
      <c r="B131" s="66" t="s">
        <v>224</v>
      </c>
      <c r="C131" s="99">
        <v>47</v>
      </c>
      <c r="D131" s="89"/>
      <c r="E131" s="99">
        <v>21</v>
      </c>
      <c r="F131" s="89"/>
      <c r="G131" s="4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4.25">
      <c r="A132" s="4">
        <v>122</v>
      </c>
      <c r="B132" s="66" t="s">
        <v>225</v>
      </c>
      <c r="C132" s="99">
        <v>45</v>
      </c>
      <c r="D132" s="89"/>
      <c r="E132" s="99">
        <v>25</v>
      </c>
      <c r="F132" s="89"/>
      <c r="G132" s="4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4.25">
      <c r="A133" s="4">
        <v>123</v>
      </c>
      <c r="B133" s="66" t="s">
        <v>226</v>
      </c>
      <c r="C133" s="99">
        <v>0</v>
      </c>
      <c r="D133" s="89"/>
      <c r="E133" s="99">
        <v>0</v>
      </c>
      <c r="F133" s="89"/>
      <c r="G133" s="4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4.25">
      <c r="A134" s="4">
        <v>124</v>
      </c>
      <c r="B134" s="66" t="s">
        <v>227</v>
      </c>
      <c r="C134" s="99">
        <v>48</v>
      </c>
      <c r="D134" s="89"/>
      <c r="E134" s="99">
        <v>29</v>
      </c>
      <c r="F134" s="89"/>
      <c r="G134" s="4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4.25">
      <c r="A135" s="4">
        <v>125</v>
      </c>
      <c r="B135" s="66" t="s">
        <v>228</v>
      </c>
      <c r="C135" s="99">
        <v>48</v>
      </c>
      <c r="D135" s="89"/>
      <c r="E135" s="99">
        <v>19</v>
      </c>
      <c r="F135" s="89"/>
      <c r="G135" s="4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4.25">
      <c r="A136" s="4">
        <v>126</v>
      </c>
      <c r="B136" s="66" t="s">
        <v>229</v>
      </c>
      <c r="C136" s="99">
        <v>0</v>
      </c>
      <c r="D136" s="89"/>
      <c r="E136" s="99">
        <v>0</v>
      </c>
      <c r="F136" s="89"/>
      <c r="G136" s="4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4.25">
      <c r="A137" s="4">
        <v>127</v>
      </c>
      <c r="B137" s="66" t="s">
        <v>230</v>
      </c>
      <c r="C137" s="99">
        <v>46</v>
      </c>
      <c r="D137" s="89"/>
      <c r="E137" s="99">
        <v>18</v>
      </c>
      <c r="F137" s="89"/>
      <c r="G137" s="4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4.25">
      <c r="A138" s="4">
        <v>128</v>
      </c>
      <c r="B138" s="66" t="s">
        <v>231</v>
      </c>
      <c r="C138" s="99">
        <v>49</v>
      </c>
      <c r="D138" s="89"/>
      <c r="E138" s="99">
        <v>27</v>
      </c>
      <c r="F138" s="89"/>
      <c r="G138" s="4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4.25">
      <c r="A139" s="4">
        <v>129</v>
      </c>
      <c r="B139" s="66" t="s">
        <v>91</v>
      </c>
      <c r="C139" s="99">
        <v>47</v>
      </c>
      <c r="D139" s="89"/>
      <c r="E139" s="99">
        <v>19</v>
      </c>
      <c r="F139" s="89"/>
      <c r="G139" s="4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4.25">
      <c r="A140" s="4">
        <v>130</v>
      </c>
      <c r="B140" s="66" t="s">
        <v>100</v>
      </c>
      <c r="C140" s="99">
        <v>0</v>
      </c>
      <c r="D140" s="89"/>
      <c r="E140" s="99">
        <v>0</v>
      </c>
      <c r="F140" s="89"/>
      <c r="G140" s="4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4.25">
      <c r="A141" s="4">
        <v>131</v>
      </c>
      <c r="B141" s="66" t="s">
        <v>101</v>
      </c>
      <c r="C141" s="99">
        <v>47</v>
      </c>
      <c r="D141" s="89"/>
      <c r="E141" s="99">
        <v>25</v>
      </c>
      <c r="F141" s="89"/>
      <c r="G141" s="4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4.25">
      <c r="A142" s="4">
        <v>132</v>
      </c>
      <c r="B142" s="66" t="s">
        <v>92</v>
      </c>
      <c r="C142" s="99">
        <v>46</v>
      </c>
      <c r="D142" s="89"/>
      <c r="E142" s="99">
        <v>22</v>
      </c>
      <c r="F142" s="89"/>
      <c r="G142" s="4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4.25">
      <c r="A143" s="4">
        <v>133</v>
      </c>
      <c r="B143" s="66" t="s">
        <v>182</v>
      </c>
      <c r="C143" s="99">
        <v>0</v>
      </c>
      <c r="D143" s="89"/>
      <c r="E143" s="99">
        <v>0</v>
      </c>
      <c r="F143" s="89"/>
      <c r="G143" s="4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4.25">
      <c r="A144" s="4">
        <v>134</v>
      </c>
      <c r="B144" s="66" t="s">
        <v>183</v>
      </c>
      <c r="C144" s="99">
        <v>0</v>
      </c>
      <c r="D144" s="89"/>
      <c r="E144" s="99">
        <v>0</v>
      </c>
      <c r="F144" s="89"/>
      <c r="G144" s="4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4.25">
      <c r="A145" s="4">
        <v>135</v>
      </c>
      <c r="B145" s="66" t="s">
        <v>102</v>
      </c>
      <c r="C145" s="99">
        <v>47</v>
      </c>
      <c r="D145" s="89"/>
      <c r="E145" s="99">
        <v>32</v>
      </c>
      <c r="F145" s="89"/>
      <c r="G145" s="4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4.25">
      <c r="A146" s="4">
        <v>136</v>
      </c>
      <c r="B146" s="66" t="s">
        <v>93</v>
      </c>
      <c r="C146" s="99">
        <v>49</v>
      </c>
      <c r="D146" s="89"/>
      <c r="E146" s="99">
        <v>26</v>
      </c>
      <c r="F146" s="89"/>
      <c r="G146" s="4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4.25">
      <c r="A147" s="4">
        <v>137</v>
      </c>
      <c r="B147" s="66" t="s">
        <v>103</v>
      </c>
      <c r="C147" s="99">
        <v>48</v>
      </c>
      <c r="D147" s="89"/>
      <c r="E147" s="99">
        <v>28</v>
      </c>
      <c r="F147" s="89"/>
      <c r="G147" s="4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4.25">
      <c r="A148" s="4">
        <v>138</v>
      </c>
      <c r="B148" s="66" t="s">
        <v>104</v>
      </c>
      <c r="C148" s="99">
        <v>46</v>
      </c>
      <c r="D148" s="89"/>
      <c r="E148" s="99">
        <v>25</v>
      </c>
      <c r="F148" s="89"/>
      <c r="G148" s="4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4.25">
      <c r="A149" s="4">
        <v>139</v>
      </c>
      <c r="B149" s="66" t="s">
        <v>105</v>
      </c>
      <c r="C149" s="99">
        <v>47</v>
      </c>
      <c r="D149" s="89"/>
      <c r="E149" s="99">
        <v>24</v>
      </c>
      <c r="F149" s="89"/>
      <c r="G149" s="4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4.25">
      <c r="A150" s="4">
        <v>140</v>
      </c>
      <c r="B150" s="66" t="s">
        <v>94</v>
      </c>
      <c r="C150" s="99">
        <v>49</v>
      </c>
      <c r="D150" s="89"/>
      <c r="E150" s="99">
        <v>19</v>
      </c>
      <c r="F150" s="89"/>
      <c r="G150" s="4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4.25">
      <c r="A151" s="4">
        <v>141</v>
      </c>
      <c r="B151" s="66" t="s">
        <v>95</v>
      </c>
      <c r="C151" s="99">
        <v>47</v>
      </c>
      <c r="D151" s="89"/>
      <c r="E151" s="99">
        <v>18</v>
      </c>
      <c r="F151" s="89"/>
      <c r="G151" s="4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8"/>
  <sheetViews>
    <sheetView zoomScalePageLayoutView="0" workbookViewId="0" topLeftCell="A7">
      <selection activeCell="M59" sqref="M59"/>
    </sheetView>
  </sheetViews>
  <sheetFormatPr defaultColWidth="9.140625" defaultRowHeight="15"/>
  <cols>
    <col min="2" max="2" width="17.421875" style="0" customWidth="1"/>
  </cols>
  <sheetData>
    <row r="1" spans="1:23" ht="14.25">
      <c r="A1" s="168" t="s">
        <v>27</v>
      </c>
      <c r="B1" s="169"/>
      <c r="C1" s="169"/>
      <c r="D1" s="169"/>
      <c r="E1" s="170"/>
      <c r="F1" s="25"/>
      <c r="G1" s="164"/>
      <c r="H1" s="164"/>
      <c r="I1" s="164"/>
      <c r="J1" s="164"/>
      <c r="K1" s="164"/>
      <c r="L1" s="164"/>
      <c r="M1" s="164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67" t="s">
        <v>0</v>
      </c>
      <c r="B2" s="167"/>
      <c r="C2" s="167"/>
      <c r="D2" s="167"/>
      <c r="E2" s="167"/>
      <c r="F2" s="74"/>
      <c r="G2" s="38" t="s">
        <v>35</v>
      </c>
      <c r="H2" s="39"/>
      <c r="I2" s="3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67" t="s">
        <v>48</v>
      </c>
      <c r="B3" s="167"/>
      <c r="C3" s="167"/>
      <c r="D3" s="167"/>
      <c r="E3" s="167"/>
      <c r="F3" s="74"/>
      <c r="G3" s="38" t="s">
        <v>37</v>
      </c>
      <c r="H3" s="39"/>
      <c r="I3" s="49" t="s">
        <v>45</v>
      </c>
      <c r="J3" s="1"/>
      <c r="K3" s="42" t="s">
        <v>40</v>
      </c>
      <c r="L3" s="42" t="s">
        <v>46</v>
      </c>
      <c r="M3" s="1"/>
      <c r="N3" s="42" t="s">
        <v>41</v>
      </c>
      <c r="O3" s="163" t="s">
        <v>108</v>
      </c>
      <c r="P3" s="163"/>
      <c r="Q3" s="163"/>
      <c r="R3" s="163"/>
      <c r="S3" s="163"/>
      <c r="T3" s="163"/>
      <c r="U3" s="163"/>
      <c r="V3" s="163"/>
      <c r="W3" s="163"/>
    </row>
    <row r="4" spans="1:23" ht="29.25" customHeight="1">
      <c r="A4" s="174" t="s">
        <v>232</v>
      </c>
      <c r="B4" s="174"/>
      <c r="C4" s="174"/>
      <c r="D4" s="174"/>
      <c r="E4" s="174"/>
      <c r="F4" s="74"/>
      <c r="G4" s="38" t="s">
        <v>36</v>
      </c>
      <c r="H4" s="39"/>
      <c r="I4" s="35"/>
      <c r="J4" s="1"/>
      <c r="K4" s="43" t="s">
        <v>31</v>
      </c>
      <c r="L4" s="43">
        <v>3</v>
      </c>
      <c r="M4" s="1"/>
      <c r="N4" s="59">
        <v>3</v>
      </c>
      <c r="O4" s="163"/>
      <c r="P4" s="163"/>
      <c r="Q4" s="163"/>
      <c r="R4" s="163"/>
      <c r="S4" s="163"/>
      <c r="T4" s="163"/>
      <c r="U4" s="163"/>
      <c r="V4" s="163"/>
      <c r="W4" s="163"/>
    </row>
    <row r="5" spans="1:23" ht="21">
      <c r="A5" s="71" t="s">
        <v>28</v>
      </c>
      <c r="B5" s="71"/>
      <c r="C5" s="71"/>
      <c r="D5" s="71"/>
      <c r="E5" s="71"/>
      <c r="F5" s="74"/>
      <c r="G5" s="38" t="s">
        <v>29</v>
      </c>
      <c r="H5" s="32">
        <f>48/48*100</f>
        <v>100</v>
      </c>
      <c r="I5" s="35"/>
      <c r="J5" s="1"/>
      <c r="K5" s="44" t="s">
        <v>32</v>
      </c>
      <c r="L5" s="44">
        <v>2</v>
      </c>
      <c r="M5" s="1"/>
      <c r="N5" s="60">
        <v>2</v>
      </c>
      <c r="O5" s="163"/>
      <c r="P5" s="163"/>
      <c r="Q5" s="163"/>
      <c r="R5" s="163"/>
      <c r="S5" s="163"/>
      <c r="T5" s="163"/>
      <c r="U5" s="163"/>
      <c r="V5" s="163"/>
      <c r="W5" s="163"/>
    </row>
    <row r="6" spans="1:23" ht="21">
      <c r="A6" s="4"/>
      <c r="B6" s="76" t="s">
        <v>1</v>
      </c>
      <c r="C6" s="6" t="s">
        <v>47</v>
      </c>
      <c r="D6" s="6" t="s">
        <v>39</v>
      </c>
      <c r="E6" s="6" t="s">
        <v>30</v>
      </c>
      <c r="F6" s="6" t="s">
        <v>39</v>
      </c>
      <c r="G6" s="38" t="s">
        <v>30</v>
      </c>
      <c r="H6" s="31">
        <f>48/48*100</f>
        <v>100</v>
      </c>
      <c r="I6" s="35"/>
      <c r="J6" s="1"/>
      <c r="K6" s="45" t="s">
        <v>33</v>
      </c>
      <c r="L6" s="45">
        <v>1</v>
      </c>
      <c r="M6" s="1"/>
      <c r="N6" s="61">
        <v>1</v>
      </c>
      <c r="O6" s="163"/>
      <c r="P6" s="163"/>
      <c r="Q6" s="163"/>
      <c r="R6" s="163"/>
      <c r="S6" s="163"/>
      <c r="T6" s="163"/>
      <c r="U6" s="163"/>
      <c r="V6" s="163"/>
      <c r="W6" s="163"/>
    </row>
    <row r="7" spans="1:23" ht="57.75">
      <c r="A7" s="4"/>
      <c r="B7" s="77" t="s">
        <v>2</v>
      </c>
      <c r="C7" s="79" t="s">
        <v>9</v>
      </c>
      <c r="D7" s="79"/>
      <c r="E7" s="16" t="s">
        <v>9</v>
      </c>
      <c r="F7" s="16"/>
      <c r="G7" s="37" t="s">
        <v>43</v>
      </c>
      <c r="H7" s="48">
        <f>AVERAGE(H5:H6)</f>
        <v>100</v>
      </c>
      <c r="I7" s="41">
        <v>0.6</v>
      </c>
      <c r="J7" s="1"/>
      <c r="K7" s="46" t="s">
        <v>34</v>
      </c>
      <c r="L7" s="46">
        <v>0</v>
      </c>
      <c r="M7" s="1"/>
      <c r="N7" s="62"/>
      <c r="O7" s="163"/>
      <c r="P7" s="163"/>
      <c r="Q7" s="163"/>
      <c r="R7" s="163"/>
      <c r="S7" s="163"/>
      <c r="T7" s="163"/>
      <c r="U7" s="163"/>
      <c r="V7" s="163"/>
      <c r="W7" s="163"/>
    </row>
    <row r="8" spans="1:23" ht="14.25">
      <c r="A8" s="4"/>
      <c r="B8" s="77" t="s">
        <v>3</v>
      </c>
      <c r="C8" s="16" t="s">
        <v>4</v>
      </c>
      <c r="D8" s="16"/>
      <c r="E8" s="16" t="s">
        <v>11</v>
      </c>
      <c r="F8" s="16"/>
      <c r="G8" s="37" t="s">
        <v>38</v>
      </c>
      <c r="H8" s="38" t="s">
        <v>96</v>
      </c>
      <c r="I8" s="3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77" t="s">
        <v>5</v>
      </c>
      <c r="C9" s="16" t="s">
        <v>110</v>
      </c>
      <c r="D9" s="16"/>
      <c r="E9" s="16" t="s">
        <v>110</v>
      </c>
      <c r="F9" s="27"/>
      <c r="G9" s="4"/>
      <c r="H9" s="33"/>
      <c r="I9" s="3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8"/>
    </row>
    <row r="10" spans="1:23" ht="15">
      <c r="A10" s="8"/>
      <c r="B10" s="77" t="s">
        <v>8</v>
      </c>
      <c r="C10" s="16">
        <v>50</v>
      </c>
      <c r="D10" s="81">
        <f>(0.55*50)</f>
        <v>27.500000000000004</v>
      </c>
      <c r="E10" s="9">
        <v>50</v>
      </c>
      <c r="F10" s="30">
        <f>0.55*50</f>
        <v>27.500000000000004</v>
      </c>
      <c r="G10" s="19"/>
      <c r="H10" s="12" t="s">
        <v>10</v>
      </c>
      <c r="I10" s="12" t="s">
        <v>12</v>
      </c>
      <c r="J10" s="13" t="s">
        <v>13</v>
      </c>
      <c r="K10" s="13" t="s">
        <v>14</v>
      </c>
      <c r="L10" s="13" t="s">
        <v>15</v>
      </c>
      <c r="M10" s="13" t="s">
        <v>16</v>
      </c>
      <c r="N10" s="13" t="s">
        <v>17</v>
      </c>
      <c r="O10" s="13" t="s">
        <v>18</v>
      </c>
      <c r="P10" s="13" t="s">
        <v>19</v>
      </c>
      <c r="Q10" s="13" t="s">
        <v>20</v>
      </c>
      <c r="R10" s="13" t="s">
        <v>25</v>
      </c>
      <c r="S10" s="13" t="s">
        <v>21</v>
      </c>
      <c r="T10" s="13" t="s">
        <v>98</v>
      </c>
      <c r="U10" s="13" t="s">
        <v>22</v>
      </c>
      <c r="V10" s="13" t="s">
        <v>23</v>
      </c>
      <c r="W10" s="13" t="s">
        <v>24</v>
      </c>
    </row>
    <row r="11" spans="1:23" ht="15.75" thickBot="1">
      <c r="A11" s="4">
        <v>1</v>
      </c>
      <c r="B11" s="66" t="s">
        <v>49</v>
      </c>
      <c r="C11" s="83">
        <v>48</v>
      </c>
      <c r="D11" s="10">
        <f>COUNTIF(C11:C58,"&gt;="&amp;D10)</f>
        <v>48</v>
      </c>
      <c r="E11" s="83">
        <v>47</v>
      </c>
      <c r="F11" s="28">
        <f>COUNTIF(E11:E58,"&gt;="&amp;F10)</f>
        <v>48</v>
      </c>
      <c r="G11" s="22" t="s">
        <v>6</v>
      </c>
      <c r="H11" s="65">
        <v>3</v>
      </c>
      <c r="I11" s="65">
        <v>3</v>
      </c>
      <c r="J11" s="65">
        <v>3</v>
      </c>
      <c r="K11" s="65">
        <v>3</v>
      </c>
      <c r="L11" s="65">
        <v>3</v>
      </c>
      <c r="M11" s="65">
        <v>3</v>
      </c>
      <c r="N11" s="65">
        <v>3</v>
      </c>
      <c r="O11" s="65">
        <v>3</v>
      </c>
      <c r="P11" s="65">
        <v>3</v>
      </c>
      <c r="Q11" s="65">
        <v>3</v>
      </c>
      <c r="R11" s="65">
        <v>3</v>
      </c>
      <c r="S11" s="65">
        <v>3</v>
      </c>
      <c r="T11" s="65">
        <v>3</v>
      </c>
      <c r="U11" s="65">
        <v>2</v>
      </c>
      <c r="V11" s="65">
        <v>2</v>
      </c>
      <c r="W11" s="65">
        <v>2</v>
      </c>
    </row>
    <row r="12" spans="1:23" ht="15.75" thickBot="1">
      <c r="A12" s="4">
        <v>2</v>
      </c>
      <c r="B12" s="66" t="s">
        <v>50</v>
      </c>
      <c r="C12" s="83">
        <v>44</v>
      </c>
      <c r="D12" s="57">
        <f>(48/48)*100</f>
        <v>100</v>
      </c>
      <c r="E12" s="83">
        <v>44</v>
      </c>
      <c r="F12" s="58">
        <f>(48/48)*100</f>
        <v>100</v>
      </c>
      <c r="G12" s="22" t="s">
        <v>7</v>
      </c>
      <c r="H12" s="65">
        <v>3</v>
      </c>
      <c r="I12" s="65">
        <v>3</v>
      </c>
      <c r="J12" s="65">
        <v>3</v>
      </c>
      <c r="K12" s="65">
        <v>3</v>
      </c>
      <c r="L12" s="65">
        <v>3</v>
      </c>
      <c r="M12" s="65">
        <v>3</v>
      </c>
      <c r="N12" s="65">
        <v>3</v>
      </c>
      <c r="O12" s="65">
        <v>3</v>
      </c>
      <c r="P12" s="65">
        <v>2</v>
      </c>
      <c r="Q12" s="65">
        <v>3</v>
      </c>
      <c r="R12" s="65">
        <v>3</v>
      </c>
      <c r="S12" s="65">
        <v>3</v>
      </c>
      <c r="T12" s="65">
        <v>3</v>
      </c>
      <c r="U12" s="65">
        <v>2</v>
      </c>
      <c r="V12" s="65">
        <v>2</v>
      </c>
      <c r="W12" s="65">
        <v>2</v>
      </c>
    </row>
    <row r="13" spans="1:23" ht="15.75" thickBot="1">
      <c r="A13" s="4">
        <v>3</v>
      </c>
      <c r="B13" s="66" t="s">
        <v>51</v>
      </c>
      <c r="C13" s="83">
        <v>41</v>
      </c>
      <c r="D13" s="10"/>
      <c r="E13" s="83">
        <v>41</v>
      </c>
      <c r="F13" s="29"/>
      <c r="G13" s="22" t="s">
        <v>111</v>
      </c>
      <c r="H13" s="65">
        <v>2</v>
      </c>
      <c r="I13" s="65">
        <v>3</v>
      </c>
      <c r="J13" s="65">
        <v>3</v>
      </c>
      <c r="K13" s="65">
        <v>2</v>
      </c>
      <c r="L13" s="65">
        <v>3</v>
      </c>
      <c r="M13" s="65">
        <v>3</v>
      </c>
      <c r="N13" s="65">
        <v>3</v>
      </c>
      <c r="O13" s="65">
        <v>2</v>
      </c>
      <c r="P13" s="65">
        <v>2</v>
      </c>
      <c r="Q13" s="65">
        <v>3</v>
      </c>
      <c r="R13" s="65">
        <v>3</v>
      </c>
      <c r="S13" s="65">
        <v>3</v>
      </c>
      <c r="T13" s="65">
        <v>3</v>
      </c>
      <c r="U13" s="65">
        <v>2</v>
      </c>
      <c r="V13" s="65">
        <v>2</v>
      </c>
      <c r="W13" s="65">
        <v>2</v>
      </c>
    </row>
    <row r="14" spans="1:23" ht="15.75" thickBot="1">
      <c r="A14" s="4">
        <v>4</v>
      </c>
      <c r="B14" s="66" t="s">
        <v>52</v>
      </c>
      <c r="C14" s="83">
        <v>42</v>
      </c>
      <c r="D14" s="10"/>
      <c r="E14" s="83">
        <v>44</v>
      </c>
      <c r="F14" s="29"/>
      <c r="G14" s="22" t="s">
        <v>97</v>
      </c>
      <c r="H14" s="65">
        <v>3</v>
      </c>
      <c r="I14" s="65">
        <v>3</v>
      </c>
      <c r="J14" s="65">
        <v>3</v>
      </c>
      <c r="K14" s="65">
        <v>3</v>
      </c>
      <c r="L14" s="65">
        <v>3</v>
      </c>
      <c r="M14" s="65">
        <v>3</v>
      </c>
      <c r="N14" s="65">
        <v>3</v>
      </c>
      <c r="O14" s="65">
        <v>3</v>
      </c>
      <c r="P14" s="65">
        <v>2</v>
      </c>
      <c r="Q14" s="65">
        <v>3</v>
      </c>
      <c r="R14" s="65">
        <v>3</v>
      </c>
      <c r="S14" s="65">
        <v>3</v>
      </c>
      <c r="T14" s="65">
        <v>3</v>
      </c>
      <c r="U14" s="65">
        <v>2</v>
      </c>
      <c r="V14" s="65">
        <v>2</v>
      </c>
      <c r="W14" s="65">
        <v>2</v>
      </c>
    </row>
    <row r="15" spans="1:23" ht="15">
      <c r="A15" s="4">
        <v>5</v>
      </c>
      <c r="B15" s="66" t="s">
        <v>53</v>
      </c>
      <c r="C15" s="83">
        <v>42</v>
      </c>
      <c r="D15" s="10"/>
      <c r="E15" s="83">
        <v>33</v>
      </c>
      <c r="F15" s="29"/>
      <c r="G15" s="23" t="s">
        <v>42</v>
      </c>
      <c r="H15" s="17">
        <f>AVERAGE(H11:H14)</f>
        <v>2.75</v>
      </c>
      <c r="I15" s="17">
        <f aca="true" t="shared" si="0" ref="I15:W15">AVERAGE(I11:I14)</f>
        <v>3</v>
      </c>
      <c r="J15" s="17">
        <f t="shared" si="0"/>
        <v>3</v>
      </c>
      <c r="K15" s="17">
        <f t="shared" si="0"/>
        <v>2.75</v>
      </c>
      <c r="L15" s="17">
        <f t="shared" si="0"/>
        <v>3</v>
      </c>
      <c r="M15" s="17">
        <f t="shared" si="0"/>
        <v>3</v>
      </c>
      <c r="N15" s="17">
        <f t="shared" si="0"/>
        <v>3</v>
      </c>
      <c r="O15" s="17">
        <f t="shared" si="0"/>
        <v>2.75</v>
      </c>
      <c r="P15" s="17">
        <f t="shared" si="0"/>
        <v>2.25</v>
      </c>
      <c r="Q15" s="17">
        <f t="shared" si="0"/>
        <v>3</v>
      </c>
      <c r="R15" s="17">
        <f t="shared" si="0"/>
        <v>3</v>
      </c>
      <c r="S15" s="17">
        <f t="shared" si="0"/>
        <v>3</v>
      </c>
      <c r="T15" s="17">
        <f t="shared" si="0"/>
        <v>3</v>
      </c>
      <c r="U15" s="17">
        <f t="shared" si="0"/>
        <v>2</v>
      </c>
      <c r="V15" s="17">
        <f t="shared" si="0"/>
        <v>2</v>
      </c>
      <c r="W15" s="17">
        <f t="shared" si="0"/>
        <v>2</v>
      </c>
    </row>
    <row r="16" spans="1:23" ht="15">
      <c r="A16" s="4">
        <v>6</v>
      </c>
      <c r="B16" s="66" t="s">
        <v>54</v>
      </c>
      <c r="C16" s="83">
        <v>43</v>
      </c>
      <c r="D16" s="10"/>
      <c r="E16" s="83">
        <v>44</v>
      </c>
      <c r="F16" s="29"/>
      <c r="G16" s="47" t="s">
        <v>44</v>
      </c>
      <c r="H16" s="63">
        <f>(100*H15)/100</f>
        <v>2.75</v>
      </c>
      <c r="I16" s="63">
        <f aca="true" t="shared" si="1" ref="I16:W16">(100*I15)/100</f>
        <v>3</v>
      </c>
      <c r="J16" s="63">
        <f t="shared" si="1"/>
        <v>3</v>
      </c>
      <c r="K16" s="63">
        <f t="shared" si="1"/>
        <v>2.75</v>
      </c>
      <c r="L16" s="63">
        <f t="shared" si="1"/>
        <v>3</v>
      </c>
      <c r="M16" s="63">
        <f t="shared" si="1"/>
        <v>3</v>
      </c>
      <c r="N16" s="63">
        <f t="shared" si="1"/>
        <v>3</v>
      </c>
      <c r="O16" s="63">
        <f t="shared" si="1"/>
        <v>2.75</v>
      </c>
      <c r="P16" s="63">
        <f t="shared" si="1"/>
        <v>2.25</v>
      </c>
      <c r="Q16" s="63">
        <f t="shared" si="1"/>
        <v>3</v>
      </c>
      <c r="R16" s="63">
        <f t="shared" si="1"/>
        <v>3</v>
      </c>
      <c r="S16" s="63">
        <f t="shared" si="1"/>
        <v>3</v>
      </c>
      <c r="T16" s="63">
        <f t="shared" si="1"/>
        <v>3</v>
      </c>
      <c r="U16" s="63">
        <f t="shared" si="1"/>
        <v>2</v>
      </c>
      <c r="V16" s="63">
        <f t="shared" si="1"/>
        <v>2</v>
      </c>
      <c r="W16" s="63">
        <f t="shared" si="1"/>
        <v>2</v>
      </c>
    </row>
    <row r="17" spans="1:23" ht="14.25">
      <c r="A17" s="4">
        <v>7</v>
      </c>
      <c r="B17" s="66" t="s">
        <v>55</v>
      </c>
      <c r="C17" s="83">
        <v>43</v>
      </c>
      <c r="D17" s="10"/>
      <c r="E17" s="83">
        <v>41</v>
      </c>
      <c r="F17" s="10"/>
      <c r="G17" s="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"/>
    </row>
    <row r="18" spans="1:23" ht="14.25">
      <c r="A18" s="4">
        <v>8</v>
      </c>
      <c r="B18" s="66" t="s">
        <v>56</v>
      </c>
      <c r="C18" s="83">
        <v>43</v>
      </c>
      <c r="D18" s="10"/>
      <c r="E18" s="83">
        <v>44</v>
      </c>
      <c r="F18" s="84"/>
      <c r="G18" s="8"/>
      <c r="H18" s="18"/>
      <c r="I18" s="18"/>
      <c r="J18" s="18"/>
      <c r="K18" s="18"/>
      <c r="L18" s="18"/>
      <c r="M18" s="18"/>
      <c r="N18" s="18"/>
      <c r="O18" s="18"/>
      <c r="P18" s="18"/>
      <c r="Q18" s="15"/>
      <c r="R18" s="15"/>
      <c r="S18" s="15"/>
      <c r="T18" s="15"/>
      <c r="U18" s="15"/>
      <c r="V18" s="15"/>
      <c r="W18" s="15"/>
    </row>
    <row r="19" spans="1:23" ht="14.25">
      <c r="A19" s="4">
        <v>9</v>
      </c>
      <c r="B19" s="66" t="s">
        <v>57</v>
      </c>
      <c r="C19" s="83">
        <v>43</v>
      </c>
      <c r="D19" s="10"/>
      <c r="E19" s="83">
        <v>45</v>
      </c>
      <c r="F19" s="84"/>
      <c r="G19" s="8"/>
      <c r="H19" s="18"/>
      <c r="I19" s="18"/>
      <c r="J19" s="18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5"/>
    </row>
    <row r="20" spans="1:23" ht="14.25">
      <c r="A20" s="4">
        <v>10</v>
      </c>
      <c r="B20" s="66" t="s">
        <v>58</v>
      </c>
      <c r="C20" s="83">
        <v>42</v>
      </c>
      <c r="D20" s="10"/>
      <c r="E20" s="83">
        <v>44</v>
      </c>
      <c r="F20" s="84"/>
      <c r="G20" s="8"/>
      <c r="H20" s="2"/>
      <c r="I20" s="56"/>
      <c r="J20" s="51"/>
      <c r="K20" s="51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66" t="s">
        <v>59</v>
      </c>
      <c r="C21" s="83">
        <v>40</v>
      </c>
      <c r="D21" s="10"/>
      <c r="E21" s="83">
        <v>40</v>
      </c>
      <c r="F21" s="84"/>
      <c r="G21" s="4"/>
      <c r="H21" s="70"/>
      <c r="I21" s="165"/>
      <c r="J21" s="165"/>
      <c r="K21" s="1"/>
      <c r="L21" s="1"/>
      <c r="M21" s="33"/>
      <c r="N21" s="33"/>
      <c r="O21" s="33"/>
      <c r="P21" s="33"/>
      <c r="Q21" s="33"/>
      <c r="R21" s="1"/>
      <c r="S21" s="1"/>
      <c r="T21" s="1"/>
      <c r="U21" s="1"/>
      <c r="V21" s="1"/>
      <c r="W21" s="1"/>
    </row>
    <row r="22" spans="1:23" ht="14.25">
      <c r="A22" s="4">
        <v>12</v>
      </c>
      <c r="B22" s="66" t="s">
        <v>60</v>
      </c>
      <c r="C22" s="83">
        <v>40</v>
      </c>
      <c r="D22" s="10"/>
      <c r="E22" s="83">
        <v>39</v>
      </c>
      <c r="F22" s="84"/>
      <c r="G22" s="4"/>
      <c r="H22" s="53"/>
      <c r="I22" s="64"/>
      <c r="J22" s="64"/>
      <c r="K22" s="1"/>
      <c r="L22" s="1"/>
      <c r="M22" s="33"/>
      <c r="N22" s="33"/>
      <c r="O22" s="33"/>
      <c r="P22" s="33"/>
      <c r="Q22" s="33"/>
      <c r="R22" s="1"/>
      <c r="S22" s="1"/>
      <c r="T22" s="1"/>
      <c r="U22" s="1"/>
      <c r="V22" s="1"/>
      <c r="W22" s="1"/>
    </row>
    <row r="23" spans="1:23" ht="14.25">
      <c r="A23" s="4">
        <v>13</v>
      </c>
      <c r="B23" s="66" t="s">
        <v>61</v>
      </c>
      <c r="C23" s="83">
        <v>40</v>
      </c>
      <c r="D23" s="10"/>
      <c r="E23" s="83">
        <v>30</v>
      </c>
      <c r="F23" s="84"/>
      <c r="G23" s="4"/>
      <c r="H23" s="50"/>
      <c r="I23" s="18"/>
      <c r="J23" s="18"/>
      <c r="K23" s="18"/>
      <c r="L23" s="18"/>
      <c r="M23" s="18"/>
      <c r="N23" s="51"/>
      <c r="O23" s="51"/>
      <c r="P23" s="51"/>
      <c r="Q23" s="51"/>
      <c r="R23" s="51"/>
      <c r="S23" s="18"/>
      <c r="T23" s="18"/>
      <c r="U23" s="18"/>
      <c r="V23" s="18"/>
      <c r="W23" s="18"/>
    </row>
    <row r="24" spans="1:23" ht="14.25">
      <c r="A24" s="4">
        <v>14</v>
      </c>
      <c r="B24" s="66" t="s">
        <v>62</v>
      </c>
      <c r="C24" s="83">
        <v>41</v>
      </c>
      <c r="D24" s="10"/>
      <c r="E24" s="83">
        <v>41</v>
      </c>
      <c r="F24" s="84"/>
      <c r="G24" s="4"/>
      <c r="H24" s="1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18"/>
    </row>
    <row r="25" spans="1:23" ht="15">
      <c r="A25" s="4">
        <v>15</v>
      </c>
      <c r="B25" s="66" t="s">
        <v>63</v>
      </c>
      <c r="C25" s="83">
        <v>42</v>
      </c>
      <c r="D25" s="14"/>
      <c r="E25" s="83">
        <v>37</v>
      </c>
      <c r="F25" s="86"/>
      <c r="G25" s="52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18"/>
    </row>
    <row r="26" spans="1:23" ht="15">
      <c r="A26" s="4">
        <v>16</v>
      </c>
      <c r="B26" s="66" t="s">
        <v>64</v>
      </c>
      <c r="C26" s="83">
        <v>44</v>
      </c>
      <c r="D26" s="10"/>
      <c r="E26" s="83">
        <v>36</v>
      </c>
      <c r="F26" s="84"/>
      <c r="G26" s="52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18"/>
    </row>
    <row r="27" spans="1:23" ht="15">
      <c r="A27" s="4">
        <v>17</v>
      </c>
      <c r="B27" s="66" t="s">
        <v>65</v>
      </c>
      <c r="C27" s="83">
        <v>40</v>
      </c>
      <c r="D27" s="10"/>
      <c r="E27" s="83">
        <v>34</v>
      </c>
      <c r="F27" s="84"/>
      <c r="G27" s="52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18"/>
    </row>
    <row r="28" spans="1:23" ht="15">
      <c r="A28" s="4">
        <v>18</v>
      </c>
      <c r="B28" s="66" t="s">
        <v>66</v>
      </c>
      <c r="C28" s="83">
        <v>40</v>
      </c>
      <c r="D28" s="10"/>
      <c r="E28" s="83">
        <v>34</v>
      </c>
      <c r="F28" s="84"/>
      <c r="G28" s="52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18"/>
    </row>
    <row r="29" spans="1:23" ht="15">
      <c r="A29" s="4">
        <v>19</v>
      </c>
      <c r="B29" s="66" t="s">
        <v>67</v>
      </c>
      <c r="C29" s="83">
        <v>49</v>
      </c>
      <c r="D29" s="10"/>
      <c r="E29" s="83">
        <v>45</v>
      </c>
      <c r="F29" s="84"/>
      <c r="G29" s="52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18"/>
    </row>
    <row r="30" spans="1:23" ht="15">
      <c r="A30" s="4">
        <v>20</v>
      </c>
      <c r="B30" s="66" t="s">
        <v>68</v>
      </c>
      <c r="C30" s="83">
        <v>43</v>
      </c>
      <c r="D30" s="10"/>
      <c r="E30" s="83">
        <v>34</v>
      </c>
      <c r="F30" s="84"/>
      <c r="G30" s="52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18"/>
    </row>
    <row r="31" spans="1:23" ht="15">
      <c r="A31" s="4">
        <v>21</v>
      </c>
      <c r="B31" s="66" t="s">
        <v>69</v>
      </c>
      <c r="C31" s="83">
        <v>40</v>
      </c>
      <c r="D31" s="10"/>
      <c r="E31" s="83">
        <v>38</v>
      </c>
      <c r="F31" s="84"/>
      <c r="G31" s="52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18"/>
    </row>
    <row r="32" spans="1:23" ht="15">
      <c r="A32" s="4">
        <v>22</v>
      </c>
      <c r="B32" s="66" t="s">
        <v>70</v>
      </c>
      <c r="C32" s="83">
        <v>47</v>
      </c>
      <c r="D32" s="10"/>
      <c r="E32" s="83">
        <v>47</v>
      </c>
      <c r="F32" s="84"/>
      <c r="G32" s="52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18"/>
    </row>
    <row r="33" spans="1:23" ht="15">
      <c r="A33" s="4">
        <v>23</v>
      </c>
      <c r="B33" s="66" t="s">
        <v>71</v>
      </c>
      <c r="C33" s="83">
        <v>41</v>
      </c>
      <c r="D33" s="10"/>
      <c r="E33" s="83">
        <v>39</v>
      </c>
      <c r="F33" s="84"/>
      <c r="G33" s="52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18"/>
    </row>
    <row r="34" spans="1:23" ht="15">
      <c r="A34" s="4">
        <v>24</v>
      </c>
      <c r="B34" s="66" t="s">
        <v>72</v>
      </c>
      <c r="C34" s="83">
        <v>49</v>
      </c>
      <c r="D34" s="10"/>
      <c r="E34" s="83">
        <v>47</v>
      </c>
      <c r="F34" s="84"/>
      <c r="G34" s="52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</row>
    <row r="35" spans="1:23" ht="14.25">
      <c r="A35" s="4">
        <v>25</v>
      </c>
      <c r="B35" s="66" t="s">
        <v>73</v>
      </c>
      <c r="C35" s="83">
        <v>48</v>
      </c>
      <c r="D35" s="10"/>
      <c r="E35" s="83">
        <v>48</v>
      </c>
      <c r="F35" s="84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18"/>
    </row>
    <row r="36" spans="1:23" ht="14.25">
      <c r="A36" s="4">
        <v>26</v>
      </c>
      <c r="B36" s="66" t="s">
        <v>74</v>
      </c>
      <c r="C36" s="83">
        <v>44</v>
      </c>
      <c r="D36" s="10"/>
      <c r="E36" s="83">
        <v>45</v>
      </c>
      <c r="F36" s="84"/>
      <c r="G36" s="50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</row>
    <row r="37" spans="1:23" ht="14.25">
      <c r="A37" s="4">
        <v>27</v>
      </c>
      <c r="B37" s="66" t="s">
        <v>75</v>
      </c>
      <c r="C37" s="83">
        <v>44</v>
      </c>
      <c r="D37" s="10"/>
      <c r="E37" s="83">
        <v>44</v>
      </c>
      <c r="F37" s="84"/>
      <c r="G37" s="50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1:23" ht="15">
      <c r="A38" s="4">
        <v>28</v>
      </c>
      <c r="B38" s="66" t="s">
        <v>76</v>
      </c>
      <c r="C38" s="83">
        <v>43</v>
      </c>
      <c r="D38" s="10"/>
      <c r="E38" s="83">
        <v>44</v>
      </c>
      <c r="F38" s="84"/>
      <c r="G38" s="52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18"/>
    </row>
    <row r="39" spans="1:23" ht="15">
      <c r="A39" s="4">
        <v>29</v>
      </c>
      <c r="B39" s="66" t="s">
        <v>77</v>
      </c>
      <c r="C39" s="83">
        <v>47</v>
      </c>
      <c r="D39" s="10"/>
      <c r="E39" s="83">
        <v>50</v>
      </c>
      <c r="F39" s="84"/>
      <c r="G39" s="52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18"/>
    </row>
    <row r="40" spans="1:23" ht="15">
      <c r="A40" s="4">
        <v>30</v>
      </c>
      <c r="B40" s="66" t="s">
        <v>78</v>
      </c>
      <c r="C40" s="83">
        <v>46</v>
      </c>
      <c r="D40" s="10"/>
      <c r="E40" s="83">
        <v>48</v>
      </c>
      <c r="F40" s="84"/>
      <c r="G40" s="52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18"/>
    </row>
    <row r="41" spans="1:23" ht="15">
      <c r="A41" s="4">
        <v>31</v>
      </c>
      <c r="B41" s="66" t="s">
        <v>79</v>
      </c>
      <c r="C41" s="83">
        <v>45</v>
      </c>
      <c r="D41" s="10"/>
      <c r="E41" s="83">
        <v>47</v>
      </c>
      <c r="F41" s="84"/>
      <c r="G41" s="52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18"/>
    </row>
    <row r="42" spans="1:23" ht="15">
      <c r="A42" s="4">
        <v>32</v>
      </c>
      <c r="B42" s="66" t="s">
        <v>80</v>
      </c>
      <c r="C42" s="83">
        <v>48</v>
      </c>
      <c r="D42" s="10"/>
      <c r="E42" s="83">
        <v>49</v>
      </c>
      <c r="F42" s="84"/>
      <c r="G42" s="52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18"/>
    </row>
    <row r="43" spans="1:23" ht="15">
      <c r="A43" s="4">
        <v>33</v>
      </c>
      <c r="B43" s="66" t="s">
        <v>81</v>
      </c>
      <c r="C43" s="83">
        <v>44</v>
      </c>
      <c r="D43" s="10"/>
      <c r="E43" s="83">
        <v>44</v>
      </c>
      <c r="F43" s="84"/>
      <c r="G43" s="52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18"/>
    </row>
    <row r="44" spans="1:23" ht="15">
      <c r="A44" s="4">
        <v>34</v>
      </c>
      <c r="B44" s="66" t="s">
        <v>82</v>
      </c>
      <c r="C44" s="83">
        <v>49</v>
      </c>
      <c r="D44" s="10"/>
      <c r="E44" s="83">
        <v>49</v>
      </c>
      <c r="F44" s="84"/>
      <c r="G44" s="52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18"/>
    </row>
    <row r="45" spans="1:23" ht="15">
      <c r="A45" s="4">
        <v>35</v>
      </c>
      <c r="B45" s="66" t="s">
        <v>83</v>
      </c>
      <c r="C45" s="83">
        <v>41</v>
      </c>
      <c r="D45" s="10"/>
      <c r="E45" s="83">
        <v>44</v>
      </c>
      <c r="F45" s="84"/>
      <c r="G45" s="52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18"/>
    </row>
    <row r="46" spans="1:23" ht="15">
      <c r="A46" s="4">
        <v>36</v>
      </c>
      <c r="B46" s="66" t="s">
        <v>84</v>
      </c>
      <c r="C46" s="83">
        <v>40</v>
      </c>
      <c r="D46" s="10"/>
      <c r="E46" s="83">
        <v>45</v>
      </c>
      <c r="F46" s="84"/>
      <c r="G46" s="52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18"/>
    </row>
    <row r="47" spans="1:23" ht="15">
      <c r="A47" s="4">
        <v>37</v>
      </c>
      <c r="B47" s="66" t="s">
        <v>85</v>
      </c>
      <c r="C47" s="83">
        <v>45</v>
      </c>
      <c r="D47" s="10"/>
      <c r="E47" s="83">
        <v>48</v>
      </c>
      <c r="F47" s="84"/>
      <c r="G47" s="52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18"/>
    </row>
    <row r="48" spans="1:23" ht="15">
      <c r="A48" s="4">
        <v>38</v>
      </c>
      <c r="B48" s="66" t="s">
        <v>86</v>
      </c>
      <c r="C48" s="83">
        <v>39</v>
      </c>
      <c r="D48" s="10"/>
      <c r="E48" s="83">
        <v>42</v>
      </c>
      <c r="F48" s="84"/>
      <c r="G48" s="52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18"/>
    </row>
    <row r="49" spans="1:23" ht="14.25">
      <c r="A49" s="4">
        <v>39</v>
      </c>
      <c r="B49" s="66" t="s">
        <v>87</v>
      </c>
      <c r="C49" s="83">
        <v>43</v>
      </c>
      <c r="D49" s="10"/>
      <c r="E49" s="83">
        <v>45</v>
      </c>
      <c r="F49" s="84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18"/>
    </row>
    <row r="50" spans="1:23" ht="14.25">
      <c r="A50" s="4">
        <v>40</v>
      </c>
      <c r="B50" s="66" t="s">
        <v>88</v>
      </c>
      <c r="C50" s="83">
        <v>46</v>
      </c>
      <c r="D50" s="10"/>
      <c r="E50" s="83">
        <v>46</v>
      </c>
      <c r="F50" s="84"/>
      <c r="G50" s="50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3" ht="14.25">
      <c r="A51" s="4">
        <v>41</v>
      </c>
      <c r="B51" s="66" t="s">
        <v>89</v>
      </c>
      <c r="C51" s="83">
        <v>39</v>
      </c>
      <c r="D51" s="10"/>
      <c r="E51" s="83">
        <v>44</v>
      </c>
      <c r="F51" s="84"/>
      <c r="G51" s="50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1:23" ht="15">
      <c r="A52" s="4">
        <v>42</v>
      </c>
      <c r="B52" s="66" t="s">
        <v>90</v>
      </c>
      <c r="C52" s="83">
        <v>45</v>
      </c>
      <c r="D52" s="14"/>
      <c r="E52" s="83">
        <v>44</v>
      </c>
      <c r="F52" s="86"/>
      <c r="G52" s="52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18"/>
    </row>
    <row r="53" spans="1:23" ht="15">
      <c r="A53" s="4">
        <v>43</v>
      </c>
      <c r="B53" s="66" t="s">
        <v>91</v>
      </c>
      <c r="C53" s="83">
        <v>40</v>
      </c>
      <c r="D53" s="14"/>
      <c r="E53" s="83">
        <v>34</v>
      </c>
      <c r="F53" s="86"/>
      <c r="G53" s="52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18"/>
    </row>
    <row r="54" spans="1:23" ht="15">
      <c r="A54" s="4">
        <v>44</v>
      </c>
      <c r="B54" s="66" t="s">
        <v>101</v>
      </c>
      <c r="C54" s="83">
        <v>35</v>
      </c>
      <c r="D54" s="10"/>
      <c r="E54" s="83">
        <v>37</v>
      </c>
      <c r="F54" s="84"/>
      <c r="G54" s="52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18"/>
    </row>
    <row r="55" spans="1:23" ht="15">
      <c r="A55" s="4">
        <v>45</v>
      </c>
      <c r="B55" s="66" t="s">
        <v>92</v>
      </c>
      <c r="C55" s="83">
        <v>41</v>
      </c>
      <c r="D55" s="10"/>
      <c r="E55" s="83">
        <v>34</v>
      </c>
      <c r="F55" s="84"/>
      <c r="G55" s="52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18"/>
    </row>
    <row r="56" spans="1:23" ht="15">
      <c r="A56" s="4">
        <v>46</v>
      </c>
      <c r="B56" s="66" t="s">
        <v>93</v>
      </c>
      <c r="C56" s="83">
        <v>42</v>
      </c>
      <c r="D56" s="10"/>
      <c r="E56" s="83">
        <v>38</v>
      </c>
      <c r="F56" s="84"/>
      <c r="G56" s="52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18"/>
    </row>
    <row r="57" spans="1:23" ht="15">
      <c r="A57" s="4">
        <v>47</v>
      </c>
      <c r="B57" s="66" t="s">
        <v>94</v>
      </c>
      <c r="C57" s="83">
        <v>43</v>
      </c>
      <c r="D57" s="10"/>
      <c r="E57" s="83">
        <v>33</v>
      </c>
      <c r="F57" s="84"/>
      <c r="G57" s="52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18"/>
    </row>
    <row r="58" spans="1:23" ht="15">
      <c r="A58" s="4">
        <v>48</v>
      </c>
      <c r="B58" s="66" t="s">
        <v>95</v>
      </c>
      <c r="C58" s="83">
        <v>40</v>
      </c>
      <c r="D58" s="10"/>
      <c r="E58" s="83">
        <v>30</v>
      </c>
      <c r="F58" s="84"/>
      <c r="G58" s="52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18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70"/>
  <sheetViews>
    <sheetView zoomScale="75" zoomScaleNormal="75" zoomScalePageLayoutView="0" workbookViewId="0" topLeftCell="A2">
      <selection activeCell="A4" sqref="A4:E4"/>
    </sheetView>
  </sheetViews>
  <sheetFormatPr defaultColWidth="9.140625" defaultRowHeight="15"/>
  <sheetData>
    <row r="1" spans="1:23" ht="14.25">
      <c r="A1" s="168" t="s">
        <v>27</v>
      </c>
      <c r="B1" s="169"/>
      <c r="C1" s="169"/>
      <c r="D1" s="169"/>
      <c r="E1" s="170"/>
      <c r="F1" s="25"/>
      <c r="G1" s="164"/>
      <c r="H1" s="164"/>
      <c r="I1" s="164"/>
      <c r="J1" s="164"/>
      <c r="K1" s="164"/>
      <c r="L1" s="164"/>
      <c r="M1" s="164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67" t="s">
        <v>0</v>
      </c>
      <c r="B2" s="167"/>
      <c r="C2" s="167"/>
      <c r="D2" s="167"/>
      <c r="E2" s="167"/>
      <c r="F2" s="74"/>
      <c r="G2" s="38" t="s">
        <v>35</v>
      </c>
      <c r="H2" s="39"/>
      <c r="I2" s="3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72">
      <c r="A3" s="167" t="s">
        <v>48</v>
      </c>
      <c r="B3" s="167"/>
      <c r="C3" s="167"/>
      <c r="D3" s="167"/>
      <c r="E3" s="167"/>
      <c r="F3" s="74"/>
      <c r="G3" s="38" t="s">
        <v>37</v>
      </c>
      <c r="H3" s="39"/>
      <c r="I3" s="49" t="s">
        <v>45</v>
      </c>
      <c r="J3" s="1"/>
      <c r="K3" s="42" t="s">
        <v>40</v>
      </c>
      <c r="L3" s="42" t="s">
        <v>46</v>
      </c>
      <c r="M3" s="1"/>
      <c r="N3" s="42" t="s">
        <v>41</v>
      </c>
      <c r="O3" s="163" t="s">
        <v>108</v>
      </c>
      <c r="P3" s="163"/>
      <c r="Q3" s="163"/>
      <c r="R3" s="163"/>
      <c r="S3" s="163"/>
      <c r="T3" s="163"/>
      <c r="U3" s="163"/>
      <c r="V3" s="163"/>
      <c r="W3" s="163"/>
    </row>
    <row r="4" spans="1:23" ht="21">
      <c r="A4" s="167" t="s">
        <v>233</v>
      </c>
      <c r="B4" s="167"/>
      <c r="C4" s="167"/>
      <c r="D4" s="167"/>
      <c r="E4" s="167"/>
      <c r="F4" s="74"/>
      <c r="G4" s="38" t="s">
        <v>36</v>
      </c>
      <c r="H4" s="39"/>
      <c r="I4" s="35"/>
      <c r="J4" s="1"/>
      <c r="K4" s="43" t="s">
        <v>31</v>
      </c>
      <c r="L4" s="43">
        <v>3</v>
      </c>
      <c r="M4" s="1"/>
      <c r="N4" s="59">
        <v>3</v>
      </c>
      <c r="O4" s="163"/>
      <c r="P4" s="163"/>
      <c r="Q4" s="163"/>
      <c r="R4" s="163"/>
      <c r="S4" s="163"/>
      <c r="T4" s="163"/>
      <c r="U4" s="163"/>
      <c r="V4" s="163"/>
      <c r="W4" s="163"/>
    </row>
    <row r="5" spans="1:23" ht="21">
      <c r="A5" s="71" t="s">
        <v>28</v>
      </c>
      <c r="B5" s="71"/>
      <c r="C5" s="71"/>
      <c r="D5" s="71"/>
      <c r="E5" s="71"/>
      <c r="F5" s="74"/>
      <c r="G5" s="38" t="s">
        <v>29</v>
      </c>
      <c r="H5" s="32">
        <f>46/60*100</f>
        <v>76.66666666666667</v>
      </c>
      <c r="I5" s="35"/>
      <c r="J5" s="1"/>
      <c r="K5" s="44" t="s">
        <v>32</v>
      </c>
      <c r="L5" s="44">
        <v>2</v>
      </c>
      <c r="M5" s="1"/>
      <c r="N5" s="60">
        <v>2</v>
      </c>
      <c r="O5" s="163"/>
      <c r="P5" s="163"/>
      <c r="Q5" s="163"/>
      <c r="R5" s="163"/>
      <c r="S5" s="163"/>
      <c r="T5" s="163"/>
      <c r="U5" s="163"/>
      <c r="V5" s="163"/>
      <c r="W5" s="163"/>
    </row>
    <row r="6" spans="1:23" ht="21">
      <c r="A6" s="4"/>
      <c r="B6" s="76" t="s">
        <v>1</v>
      </c>
      <c r="C6" s="6" t="s">
        <v>47</v>
      </c>
      <c r="D6" s="6" t="s">
        <v>39</v>
      </c>
      <c r="E6" s="6" t="s">
        <v>30</v>
      </c>
      <c r="F6" s="6" t="s">
        <v>39</v>
      </c>
      <c r="G6" s="38" t="s">
        <v>30</v>
      </c>
      <c r="H6" s="31">
        <f>3/60*100</f>
        <v>5</v>
      </c>
      <c r="I6" s="35"/>
      <c r="J6" s="1"/>
      <c r="K6" s="45" t="s">
        <v>33</v>
      </c>
      <c r="L6" s="45">
        <v>1</v>
      </c>
      <c r="M6" s="1"/>
      <c r="N6" s="61">
        <v>1</v>
      </c>
      <c r="O6" s="163"/>
      <c r="P6" s="163"/>
      <c r="Q6" s="163"/>
      <c r="R6" s="163"/>
      <c r="S6" s="163"/>
      <c r="T6" s="163"/>
      <c r="U6" s="163"/>
      <c r="V6" s="163"/>
      <c r="W6" s="163"/>
    </row>
    <row r="7" spans="1:23" ht="57.75">
      <c r="A7" s="4"/>
      <c r="B7" s="77" t="s">
        <v>2</v>
      </c>
      <c r="C7" s="79" t="s">
        <v>9</v>
      </c>
      <c r="D7" s="79"/>
      <c r="E7" s="16" t="s">
        <v>9</v>
      </c>
      <c r="F7" s="16"/>
      <c r="G7" s="37" t="s">
        <v>43</v>
      </c>
      <c r="H7" s="48">
        <f>AVERAGE(H5:H6)</f>
        <v>40.833333333333336</v>
      </c>
      <c r="I7" s="41">
        <v>0.6</v>
      </c>
      <c r="J7" s="1"/>
      <c r="K7" s="46" t="s">
        <v>34</v>
      </c>
      <c r="L7" s="46">
        <v>0</v>
      </c>
      <c r="M7" s="1"/>
      <c r="N7" s="62"/>
      <c r="O7" s="163"/>
      <c r="P7" s="163"/>
      <c r="Q7" s="163"/>
      <c r="R7" s="163"/>
      <c r="S7" s="163"/>
      <c r="T7" s="163"/>
      <c r="U7" s="163"/>
      <c r="V7" s="163"/>
      <c r="W7" s="163"/>
    </row>
    <row r="8" spans="1:23" ht="14.25">
      <c r="A8" s="4"/>
      <c r="B8" s="77" t="s">
        <v>3</v>
      </c>
      <c r="C8" s="16" t="s">
        <v>4</v>
      </c>
      <c r="D8" s="16"/>
      <c r="E8" s="16" t="s">
        <v>11</v>
      </c>
      <c r="F8" s="16"/>
      <c r="G8" s="37" t="s">
        <v>38</v>
      </c>
      <c r="H8" s="38" t="s">
        <v>174</v>
      </c>
      <c r="I8" s="3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77" t="s">
        <v>5</v>
      </c>
      <c r="C9" s="16" t="s">
        <v>186</v>
      </c>
      <c r="D9" s="16"/>
      <c r="E9" s="16" t="s">
        <v>186</v>
      </c>
      <c r="F9" s="27"/>
      <c r="G9" s="4"/>
      <c r="H9" s="33"/>
      <c r="I9" s="3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8"/>
    </row>
    <row r="10" spans="1:23" ht="15">
      <c r="A10" s="8"/>
      <c r="B10" s="77" t="s">
        <v>8</v>
      </c>
      <c r="C10" s="16">
        <v>50</v>
      </c>
      <c r="D10" s="81">
        <f>(0.55*50)</f>
        <v>27.500000000000004</v>
      </c>
      <c r="E10" s="9">
        <v>50</v>
      </c>
      <c r="F10" s="30">
        <f>0.55*50</f>
        <v>27.500000000000004</v>
      </c>
      <c r="G10" s="19"/>
      <c r="H10" s="12" t="s">
        <v>10</v>
      </c>
      <c r="I10" s="12" t="s">
        <v>12</v>
      </c>
      <c r="J10" s="13" t="s">
        <v>13</v>
      </c>
      <c r="K10" s="13" t="s">
        <v>14</v>
      </c>
      <c r="L10" s="13" t="s">
        <v>15</v>
      </c>
      <c r="M10" s="13" t="s">
        <v>16</v>
      </c>
      <c r="N10" s="13" t="s">
        <v>17</v>
      </c>
      <c r="O10" s="13" t="s">
        <v>18</v>
      </c>
      <c r="P10" s="13" t="s">
        <v>19</v>
      </c>
      <c r="Q10" s="13" t="s">
        <v>20</v>
      </c>
      <c r="R10" s="13" t="s">
        <v>25</v>
      </c>
      <c r="S10" s="13" t="s">
        <v>21</v>
      </c>
      <c r="T10" s="13" t="s">
        <v>98</v>
      </c>
      <c r="U10" s="13" t="s">
        <v>22</v>
      </c>
      <c r="V10" s="13" t="s">
        <v>23</v>
      </c>
      <c r="W10" s="13" t="s">
        <v>24</v>
      </c>
    </row>
    <row r="11" spans="1:23" ht="15.75" thickBot="1">
      <c r="A11" s="4">
        <v>1</v>
      </c>
      <c r="B11" s="100" t="s">
        <v>81</v>
      </c>
      <c r="C11" s="10">
        <v>32</v>
      </c>
      <c r="D11" s="10">
        <f>COUNTIF(C11:C70,"&gt;="&amp;D10)</f>
        <v>46</v>
      </c>
      <c r="E11" s="10">
        <v>20</v>
      </c>
      <c r="F11" s="28">
        <f>COUNTIF(E11:E70,"&gt;="&amp;F10)</f>
        <v>3</v>
      </c>
      <c r="G11" s="22" t="s">
        <v>6</v>
      </c>
      <c r="H11" s="65">
        <v>3</v>
      </c>
      <c r="I11" s="65">
        <v>3</v>
      </c>
      <c r="J11" s="65">
        <v>3</v>
      </c>
      <c r="K11" s="65">
        <v>3</v>
      </c>
      <c r="L11" s="65">
        <v>3</v>
      </c>
      <c r="M11" s="65">
        <v>3</v>
      </c>
      <c r="N11" s="65">
        <v>3</v>
      </c>
      <c r="O11" s="65">
        <v>3</v>
      </c>
      <c r="P11" s="65">
        <v>3</v>
      </c>
      <c r="Q11" s="65">
        <v>3</v>
      </c>
      <c r="R11" s="65">
        <v>3</v>
      </c>
      <c r="S11" s="65">
        <v>3</v>
      </c>
      <c r="T11" s="65">
        <v>3</v>
      </c>
      <c r="U11" s="65">
        <v>3</v>
      </c>
      <c r="V11" s="65">
        <v>3</v>
      </c>
      <c r="W11" s="65"/>
    </row>
    <row r="12" spans="1:23" ht="15.75" thickBot="1">
      <c r="A12" s="4">
        <v>2</v>
      </c>
      <c r="B12" s="100" t="s">
        <v>82</v>
      </c>
      <c r="C12" s="10">
        <v>27</v>
      </c>
      <c r="D12" s="57">
        <f>(46/60)*100</f>
        <v>76.66666666666667</v>
      </c>
      <c r="E12" s="10">
        <v>18</v>
      </c>
      <c r="F12" s="58">
        <f>(3/60)*100</f>
        <v>5</v>
      </c>
      <c r="G12" s="22" t="s">
        <v>7</v>
      </c>
      <c r="H12" s="65">
        <v>3</v>
      </c>
      <c r="I12" s="65">
        <v>3</v>
      </c>
      <c r="J12" s="65">
        <v>3</v>
      </c>
      <c r="K12" s="65">
        <v>3</v>
      </c>
      <c r="L12" s="65">
        <v>3</v>
      </c>
      <c r="M12" s="65">
        <v>3</v>
      </c>
      <c r="N12" s="65">
        <v>3</v>
      </c>
      <c r="O12" s="65">
        <v>3</v>
      </c>
      <c r="P12" s="65">
        <v>2</v>
      </c>
      <c r="Q12" s="65">
        <v>3</v>
      </c>
      <c r="R12" s="65">
        <v>3</v>
      </c>
      <c r="S12" s="65">
        <v>3</v>
      </c>
      <c r="T12" s="65">
        <v>3</v>
      </c>
      <c r="U12" s="65">
        <v>3</v>
      </c>
      <c r="V12" s="65">
        <v>3</v>
      </c>
      <c r="W12" s="65"/>
    </row>
    <row r="13" spans="1:23" ht="15.75" thickBot="1">
      <c r="A13" s="4">
        <v>3</v>
      </c>
      <c r="B13" s="100" t="s">
        <v>83</v>
      </c>
      <c r="C13" s="10">
        <v>29</v>
      </c>
      <c r="D13" s="10"/>
      <c r="E13" s="10">
        <v>25</v>
      </c>
      <c r="F13" s="29"/>
      <c r="G13" s="22" t="s">
        <v>111</v>
      </c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</row>
    <row r="14" spans="1:23" ht="15.75" thickBot="1">
      <c r="A14" s="4">
        <v>4</v>
      </c>
      <c r="B14" s="100" t="s">
        <v>176</v>
      </c>
      <c r="C14" s="10">
        <v>24</v>
      </c>
      <c r="D14" s="10"/>
      <c r="E14" s="10">
        <v>23</v>
      </c>
      <c r="F14" s="29"/>
      <c r="G14" s="22" t="s">
        <v>97</v>
      </c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</row>
    <row r="15" spans="1:23" ht="15">
      <c r="A15" s="4">
        <v>5</v>
      </c>
      <c r="B15" s="100" t="s">
        <v>84</v>
      </c>
      <c r="C15" s="10">
        <v>29</v>
      </c>
      <c r="D15" s="10"/>
      <c r="E15" s="10">
        <v>18</v>
      </c>
      <c r="F15" s="29"/>
      <c r="G15" s="23" t="s">
        <v>42</v>
      </c>
      <c r="H15" s="17">
        <f>AVERAGE(H11:H14)</f>
        <v>3</v>
      </c>
      <c r="I15" s="17">
        <f aca="true" t="shared" si="0" ref="I15:V15">AVERAGE(I11:I14)</f>
        <v>3</v>
      </c>
      <c r="J15" s="17">
        <f t="shared" si="0"/>
        <v>3</v>
      </c>
      <c r="K15" s="17">
        <f t="shared" si="0"/>
        <v>3</v>
      </c>
      <c r="L15" s="17">
        <f t="shared" si="0"/>
        <v>3</v>
      </c>
      <c r="M15" s="17">
        <f t="shared" si="0"/>
        <v>3</v>
      </c>
      <c r="N15" s="17">
        <f t="shared" si="0"/>
        <v>3</v>
      </c>
      <c r="O15" s="17">
        <f t="shared" si="0"/>
        <v>3</v>
      </c>
      <c r="P15" s="17">
        <f t="shared" si="0"/>
        <v>2.5</v>
      </c>
      <c r="Q15" s="17">
        <f t="shared" si="0"/>
        <v>3</v>
      </c>
      <c r="R15" s="17">
        <f t="shared" si="0"/>
        <v>3</v>
      </c>
      <c r="S15" s="17">
        <f t="shared" si="0"/>
        <v>3</v>
      </c>
      <c r="T15" s="17">
        <f t="shared" si="0"/>
        <v>3</v>
      </c>
      <c r="U15" s="17">
        <f t="shared" si="0"/>
        <v>3</v>
      </c>
      <c r="V15" s="17">
        <f t="shared" si="0"/>
        <v>3</v>
      </c>
      <c r="W15" s="17"/>
    </row>
    <row r="16" spans="1:23" ht="15">
      <c r="A16" s="4">
        <v>6</v>
      </c>
      <c r="B16" s="100" t="s">
        <v>177</v>
      </c>
      <c r="C16" s="10">
        <v>15</v>
      </c>
      <c r="D16" s="10"/>
      <c r="E16" s="10">
        <v>0</v>
      </c>
      <c r="F16" s="29"/>
      <c r="G16" s="47" t="s">
        <v>44</v>
      </c>
      <c r="H16" s="63">
        <f>(40.83*H15)/100</f>
        <v>1.2248999999999999</v>
      </c>
      <c r="I16" s="63">
        <f aca="true" t="shared" si="1" ref="I16:W16">(40.83*I15)/100</f>
        <v>1.2248999999999999</v>
      </c>
      <c r="J16" s="63">
        <f t="shared" si="1"/>
        <v>1.2248999999999999</v>
      </c>
      <c r="K16" s="63">
        <f t="shared" si="1"/>
        <v>1.2248999999999999</v>
      </c>
      <c r="L16" s="63">
        <f t="shared" si="1"/>
        <v>1.2248999999999999</v>
      </c>
      <c r="M16" s="63">
        <f t="shared" si="1"/>
        <v>1.2248999999999999</v>
      </c>
      <c r="N16" s="63">
        <f t="shared" si="1"/>
        <v>1.2248999999999999</v>
      </c>
      <c r="O16" s="63">
        <f t="shared" si="1"/>
        <v>1.2248999999999999</v>
      </c>
      <c r="P16" s="63">
        <f t="shared" si="1"/>
        <v>1.0207499999999998</v>
      </c>
      <c r="Q16" s="63">
        <f t="shared" si="1"/>
        <v>1.2248999999999999</v>
      </c>
      <c r="R16" s="63">
        <f t="shared" si="1"/>
        <v>1.2248999999999999</v>
      </c>
      <c r="S16" s="63">
        <f t="shared" si="1"/>
        <v>1.2248999999999999</v>
      </c>
      <c r="T16" s="63">
        <f t="shared" si="1"/>
        <v>1.2248999999999999</v>
      </c>
      <c r="U16" s="63">
        <f t="shared" si="1"/>
        <v>1.2248999999999999</v>
      </c>
      <c r="V16" s="63">
        <f t="shared" si="1"/>
        <v>1.2248999999999999</v>
      </c>
      <c r="W16" s="63">
        <f t="shared" si="1"/>
        <v>0</v>
      </c>
    </row>
    <row r="17" spans="1:23" ht="14.25">
      <c r="A17" s="4">
        <v>7</v>
      </c>
      <c r="B17" s="100" t="s">
        <v>85</v>
      </c>
      <c r="C17" s="10">
        <v>34</v>
      </c>
      <c r="D17" s="10"/>
      <c r="E17" s="10">
        <v>31</v>
      </c>
      <c r="F17" s="10"/>
      <c r="G17" s="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"/>
    </row>
    <row r="18" spans="1:23" ht="14.25">
      <c r="A18" s="4">
        <v>8</v>
      </c>
      <c r="B18" s="100" t="s">
        <v>86</v>
      </c>
      <c r="C18" s="10">
        <v>27</v>
      </c>
      <c r="D18" s="10"/>
      <c r="E18" s="10">
        <v>23</v>
      </c>
      <c r="F18" s="84"/>
      <c r="G18" s="8"/>
      <c r="H18" s="18"/>
      <c r="I18" s="18"/>
      <c r="J18" s="18"/>
      <c r="K18" s="18"/>
      <c r="L18" s="18"/>
      <c r="M18" s="18"/>
      <c r="N18" s="18"/>
      <c r="O18" s="18"/>
      <c r="P18" s="18"/>
      <c r="Q18" s="15"/>
      <c r="R18" s="15"/>
      <c r="S18" s="15"/>
      <c r="T18" s="15"/>
      <c r="U18" s="15"/>
      <c r="V18" s="15"/>
      <c r="W18" s="15"/>
    </row>
    <row r="19" spans="1:23" ht="14.25">
      <c r="A19" s="4">
        <v>9</v>
      </c>
      <c r="B19" s="100" t="s">
        <v>87</v>
      </c>
      <c r="C19" s="10">
        <v>28</v>
      </c>
      <c r="D19" s="10"/>
      <c r="E19" s="10">
        <v>24</v>
      </c>
      <c r="F19" s="84"/>
      <c r="G19" s="8"/>
      <c r="H19" s="18"/>
      <c r="I19" s="18"/>
      <c r="J19" s="18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5"/>
    </row>
    <row r="20" spans="1:23" ht="14.25">
      <c r="A20" s="4">
        <v>10</v>
      </c>
      <c r="B20" s="100" t="s">
        <v>88</v>
      </c>
      <c r="C20" s="10">
        <v>29</v>
      </c>
      <c r="D20" s="10"/>
      <c r="E20" s="10">
        <v>18</v>
      </c>
      <c r="F20" s="84"/>
      <c r="G20" s="8"/>
      <c r="H20" s="2"/>
      <c r="I20" s="56"/>
      <c r="J20" s="51"/>
      <c r="K20" s="51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100" t="s">
        <v>89</v>
      </c>
      <c r="C21" s="10">
        <v>28</v>
      </c>
      <c r="D21" s="10"/>
      <c r="E21" s="10">
        <v>17</v>
      </c>
      <c r="F21" s="84"/>
      <c r="G21" s="4"/>
      <c r="H21" s="70"/>
      <c r="I21" s="165"/>
      <c r="J21" s="165"/>
      <c r="K21" s="1"/>
      <c r="L21" s="1"/>
      <c r="M21" s="33"/>
      <c r="N21" s="33"/>
      <c r="O21" s="33"/>
      <c r="P21" s="33"/>
      <c r="Q21" s="33"/>
      <c r="R21" s="1"/>
      <c r="S21" s="1"/>
      <c r="T21" s="1"/>
      <c r="U21" s="1"/>
      <c r="V21" s="1"/>
      <c r="W21" s="1"/>
    </row>
    <row r="22" spans="1:23" ht="14.25">
      <c r="A22" s="4">
        <v>12</v>
      </c>
      <c r="B22" s="100" t="s">
        <v>90</v>
      </c>
      <c r="C22" s="10">
        <v>27</v>
      </c>
      <c r="D22" s="10"/>
      <c r="E22" s="10">
        <v>25</v>
      </c>
      <c r="F22" s="84"/>
      <c r="G22" s="4"/>
      <c r="H22" s="53"/>
      <c r="I22" s="64"/>
      <c r="J22" s="64"/>
      <c r="K22" s="1"/>
      <c r="L22" s="1"/>
      <c r="M22" s="33"/>
      <c r="N22" s="33"/>
      <c r="O22" s="33"/>
      <c r="P22" s="33"/>
      <c r="Q22" s="33"/>
      <c r="R22" s="1"/>
      <c r="S22" s="1"/>
      <c r="T22" s="1"/>
      <c r="U22" s="1"/>
      <c r="V22" s="1"/>
      <c r="W22" s="1"/>
    </row>
    <row r="23" spans="1:23" ht="14.25">
      <c r="A23" s="4">
        <v>13</v>
      </c>
      <c r="B23" s="100" t="s">
        <v>178</v>
      </c>
      <c r="C23" s="10">
        <v>26</v>
      </c>
      <c r="D23" s="10"/>
      <c r="E23" s="10">
        <v>15</v>
      </c>
      <c r="F23" s="84"/>
      <c r="G23" s="4"/>
      <c r="H23" s="50"/>
      <c r="I23" s="18"/>
      <c r="J23" s="18"/>
      <c r="K23" s="18"/>
      <c r="L23" s="18"/>
      <c r="M23" s="18"/>
      <c r="N23" s="51"/>
      <c r="O23" s="51"/>
      <c r="P23" s="51"/>
      <c r="Q23" s="51"/>
      <c r="R23" s="51"/>
      <c r="S23" s="18"/>
      <c r="T23" s="18"/>
      <c r="U23" s="18"/>
      <c r="V23" s="18"/>
      <c r="W23" s="18"/>
    </row>
    <row r="24" spans="1:23" ht="14.25">
      <c r="A24" s="4">
        <v>14</v>
      </c>
      <c r="B24" s="100" t="s">
        <v>91</v>
      </c>
      <c r="C24" s="10">
        <v>34</v>
      </c>
      <c r="D24" s="10"/>
      <c r="E24" s="10">
        <v>17</v>
      </c>
      <c r="F24" s="84"/>
      <c r="G24" s="4"/>
      <c r="H24" s="1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18"/>
    </row>
    <row r="25" spans="1:23" ht="15">
      <c r="A25" s="4">
        <v>15</v>
      </c>
      <c r="B25" s="100" t="s">
        <v>100</v>
      </c>
      <c r="C25" s="10">
        <v>35</v>
      </c>
      <c r="D25" s="14"/>
      <c r="E25" s="10">
        <v>13</v>
      </c>
      <c r="F25" s="86"/>
      <c r="G25" s="52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18"/>
    </row>
    <row r="26" spans="1:23" ht="15">
      <c r="A26" s="4">
        <v>16</v>
      </c>
      <c r="B26" s="100" t="s">
        <v>101</v>
      </c>
      <c r="C26" s="10">
        <v>35</v>
      </c>
      <c r="D26" s="10"/>
      <c r="E26" s="10">
        <v>10</v>
      </c>
      <c r="F26" s="84"/>
      <c r="G26" s="52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18"/>
    </row>
    <row r="27" spans="1:23" ht="15">
      <c r="A27" s="4">
        <v>17</v>
      </c>
      <c r="B27" s="100" t="s">
        <v>92</v>
      </c>
      <c r="C27" s="10">
        <v>33</v>
      </c>
      <c r="D27" s="10"/>
      <c r="E27" s="10">
        <v>10</v>
      </c>
      <c r="F27" s="84"/>
      <c r="G27" s="52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18"/>
    </row>
    <row r="28" spans="1:23" ht="15">
      <c r="A28" s="4">
        <v>18</v>
      </c>
      <c r="B28" s="100" t="s">
        <v>182</v>
      </c>
      <c r="C28" s="10">
        <v>0</v>
      </c>
      <c r="D28" s="10"/>
      <c r="E28" s="10">
        <v>0</v>
      </c>
      <c r="F28" s="84"/>
      <c r="G28" s="52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18"/>
    </row>
    <row r="29" spans="1:23" ht="15">
      <c r="A29" s="4">
        <v>19</v>
      </c>
      <c r="B29" s="100" t="s">
        <v>183</v>
      </c>
      <c r="C29" s="10">
        <v>0</v>
      </c>
      <c r="D29" s="10"/>
      <c r="E29" s="10">
        <v>0</v>
      </c>
      <c r="F29" s="84"/>
      <c r="G29" s="52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18"/>
    </row>
    <row r="30" spans="1:23" ht="15">
      <c r="A30" s="4">
        <v>20</v>
      </c>
      <c r="B30" s="100" t="s">
        <v>102</v>
      </c>
      <c r="C30" s="10">
        <v>33</v>
      </c>
      <c r="D30" s="10"/>
      <c r="E30" s="10">
        <v>17</v>
      </c>
      <c r="F30" s="84"/>
      <c r="G30" s="52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18"/>
    </row>
    <row r="31" spans="1:23" ht="15">
      <c r="A31" s="4">
        <v>21</v>
      </c>
      <c r="B31" s="100" t="s">
        <v>93</v>
      </c>
      <c r="C31" s="10">
        <v>33</v>
      </c>
      <c r="D31" s="10"/>
      <c r="E31" s="10">
        <v>16</v>
      </c>
      <c r="F31" s="84"/>
      <c r="G31" s="52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18"/>
    </row>
    <row r="32" spans="1:23" ht="15">
      <c r="A32" s="4">
        <v>22</v>
      </c>
      <c r="B32" s="100" t="s">
        <v>103</v>
      </c>
      <c r="C32" s="10">
        <v>35</v>
      </c>
      <c r="D32" s="10"/>
      <c r="E32" s="10">
        <v>18</v>
      </c>
      <c r="F32" s="84"/>
      <c r="G32" s="52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18"/>
    </row>
    <row r="33" spans="1:23" ht="15">
      <c r="A33" s="4">
        <v>23</v>
      </c>
      <c r="B33" s="100" t="s">
        <v>104</v>
      </c>
      <c r="C33" s="10">
        <v>32</v>
      </c>
      <c r="D33" s="10"/>
      <c r="E33" s="10">
        <v>14</v>
      </c>
      <c r="F33" s="84"/>
      <c r="G33" s="52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18"/>
    </row>
    <row r="34" spans="1:23" ht="15">
      <c r="A34" s="4">
        <v>24</v>
      </c>
      <c r="B34" s="100" t="s">
        <v>105</v>
      </c>
      <c r="C34" s="10">
        <v>34</v>
      </c>
      <c r="D34" s="10"/>
      <c r="E34" s="10">
        <v>16</v>
      </c>
      <c r="F34" s="84"/>
      <c r="G34" s="52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</row>
    <row r="35" spans="1:23" ht="14.25">
      <c r="A35" s="4">
        <v>25</v>
      </c>
      <c r="B35" s="100" t="s">
        <v>94</v>
      </c>
      <c r="C35" s="10">
        <v>35</v>
      </c>
      <c r="D35" s="10"/>
      <c r="E35" s="10">
        <v>13</v>
      </c>
      <c r="F35" s="84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18"/>
    </row>
    <row r="36" spans="1:23" ht="14.25">
      <c r="A36" s="4">
        <v>26</v>
      </c>
      <c r="B36" s="100" t="s">
        <v>95</v>
      </c>
      <c r="C36" s="10">
        <v>34</v>
      </c>
      <c r="D36" s="10"/>
      <c r="E36" s="10">
        <v>18</v>
      </c>
      <c r="F36" s="84"/>
      <c r="G36" s="50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</row>
    <row r="37" spans="1:23" ht="14.25">
      <c r="A37" s="4">
        <v>27</v>
      </c>
      <c r="B37" s="100" t="s">
        <v>49</v>
      </c>
      <c r="C37" s="10">
        <v>36</v>
      </c>
      <c r="D37" s="10"/>
      <c r="E37" s="10">
        <v>30</v>
      </c>
      <c r="F37" s="84"/>
      <c r="G37" s="50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1:23" ht="15">
      <c r="A38" s="4">
        <v>28</v>
      </c>
      <c r="B38" s="100" t="s">
        <v>50</v>
      </c>
      <c r="C38" s="10">
        <v>32</v>
      </c>
      <c r="D38" s="10"/>
      <c r="E38" s="10">
        <v>23</v>
      </c>
      <c r="F38" s="84"/>
      <c r="G38" s="52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18"/>
    </row>
    <row r="39" spans="1:23" ht="15">
      <c r="A39" s="4">
        <v>29</v>
      </c>
      <c r="B39" s="100" t="s">
        <v>51</v>
      </c>
      <c r="C39" s="10">
        <v>20</v>
      </c>
      <c r="D39" s="10"/>
      <c r="E39" s="10">
        <v>17</v>
      </c>
      <c r="F39" s="84"/>
      <c r="G39" s="52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18"/>
    </row>
    <row r="40" spans="1:23" ht="15">
      <c r="A40" s="4">
        <v>30</v>
      </c>
      <c r="B40" s="100" t="s">
        <v>52</v>
      </c>
      <c r="C40" s="10">
        <v>31</v>
      </c>
      <c r="D40" s="10"/>
      <c r="E40" s="10">
        <v>16</v>
      </c>
      <c r="F40" s="84"/>
      <c r="G40" s="52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18"/>
    </row>
    <row r="41" spans="1:23" ht="15">
      <c r="A41" s="4">
        <v>31</v>
      </c>
      <c r="B41" s="100" t="s">
        <v>53</v>
      </c>
      <c r="C41" s="10">
        <v>29</v>
      </c>
      <c r="D41" s="10"/>
      <c r="E41" s="10">
        <v>9</v>
      </c>
      <c r="F41" s="84"/>
      <c r="G41" s="52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18"/>
    </row>
    <row r="42" spans="1:23" ht="15">
      <c r="A42" s="4">
        <v>32</v>
      </c>
      <c r="B42" s="100" t="s">
        <v>54</v>
      </c>
      <c r="C42" s="10">
        <v>26</v>
      </c>
      <c r="D42" s="10"/>
      <c r="E42" s="10">
        <v>23</v>
      </c>
      <c r="F42" s="84"/>
      <c r="G42" s="52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18"/>
    </row>
    <row r="43" spans="1:23" ht="15">
      <c r="A43" s="4">
        <v>33</v>
      </c>
      <c r="B43" s="100" t="s">
        <v>55</v>
      </c>
      <c r="C43" s="10">
        <v>26</v>
      </c>
      <c r="D43" s="10"/>
      <c r="E43" s="10">
        <v>22</v>
      </c>
      <c r="F43" s="84"/>
      <c r="G43" s="52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18"/>
    </row>
    <row r="44" spans="1:23" ht="15">
      <c r="A44" s="4">
        <v>34</v>
      </c>
      <c r="B44" s="100" t="s">
        <v>56</v>
      </c>
      <c r="C44" s="10">
        <v>28</v>
      </c>
      <c r="D44" s="10"/>
      <c r="E44" s="10">
        <v>12</v>
      </c>
      <c r="F44" s="84"/>
      <c r="G44" s="52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18"/>
    </row>
    <row r="45" spans="1:23" ht="15">
      <c r="A45" s="4">
        <v>35</v>
      </c>
      <c r="B45" s="100" t="s">
        <v>57</v>
      </c>
      <c r="C45" s="10">
        <v>32</v>
      </c>
      <c r="D45" s="10"/>
      <c r="E45" s="10">
        <v>15</v>
      </c>
      <c r="F45" s="84"/>
      <c r="G45" s="52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18"/>
    </row>
    <row r="46" spans="1:23" ht="15">
      <c r="A46" s="4">
        <v>36</v>
      </c>
      <c r="B46" s="100" t="s">
        <v>58</v>
      </c>
      <c r="C46" s="10">
        <v>30</v>
      </c>
      <c r="D46" s="10"/>
      <c r="E46" s="10">
        <v>28</v>
      </c>
      <c r="F46" s="84"/>
      <c r="G46" s="52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18"/>
    </row>
    <row r="47" spans="1:23" ht="15">
      <c r="A47" s="4">
        <v>37</v>
      </c>
      <c r="B47" s="100" t="s">
        <v>59</v>
      </c>
      <c r="C47" s="10">
        <v>27</v>
      </c>
      <c r="D47" s="10"/>
      <c r="E47" s="10">
        <v>0</v>
      </c>
      <c r="F47" s="84"/>
      <c r="G47" s="52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18"/>
    </row>
    <row r="48" spans="1:23" ht="15">
      <c r="A48" s="4">
        <v>38</v>
      </c>
      <c r="B48" s="100" t="s">
        <v>60</v>
      </c>
      <c r="C48" s="10">
        <v>24</v>
      </c>
      <c r="D48" s="10"/>
      <c r="E48" s="10">
        <v>2</v>
      </c>
      <c r="F48" s="84"/>
      <c r="G48" s="52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18"/>
    </row>
    <row r="49" spans="1:23" ht="14.25">
      <c r="A49" s="4">
        <v>39</v>
      </c>
      <c r="B49" s="100" t="s">
        <v>61</v>
      </c>
      <c r="C49" s="10">
        <v>22</v>
      </c>
      <c r="D49" s="10"/>
      <c r="E49" s="10">
        <v>6</v>
      </c>
      <c r="F49" s="84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18"/>
    </row>
    <row r="50" spans="1:23" ht="14.25">
      <c r="A50" s="4">
        <v>40</v>
      </c>
      <c r="B50" s="100" t="s">
        <v>62</v>
      </c>
      <c r="C50" s="10">
        <v>31</v>
      </c>
      <c r="D50" s="10"/>
      <c r="E50" s="10">
        <v>9</v>
      </c>
      <c r="F50" s="84"/>
      <c r="G50" s="50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3" ht="14.25">
      <c r="A51" s="4">
        <v>41</v>
      </c>
      <c r="B51" s="100" t="s">
        <v>63</v>
      </c>
      <c r="C51" s="10">
        <v>35</v>
      </c>
      <c r="D51" s="10"/>
      <c r="E51" s="10">
        <v>18</v>
      </c>
      <c r="F51" s="84"/>
      <c r="G51" s="50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1:23" ht="15">
      <c r="A52" s="4">
        <v>42</v>
      </c>
      <c r="B52" s="100" t="s">
        <v>64</v>
      </c>
      <c r="C52" s="10">
        <v>36</v>
      </c>
      <c r="D52" s="14"/>
      <c r="E52" s="10">
        <v>15</v>
      </c>
      <c r="F52" s="86"/>
      <c r="G52" s="52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18"/>
    </row>
    <row r="53" spans="1:23" ht="15">
      <c r="A53" s="4">
        <v>43</v>
      </c>
      <c r="B53" s="100" t="s">
        <v>65</v>
      </c>
      <c r="C53" s="10">
        <v>31</v>
      </c>
      <c r="D53" s="14"/>
      <c r="E53" s="10">
        <v>19</v>
      </c>
      <c r="F53" s="86"/>
      <c r="G53" s="52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18"/>
    </row>
    <row r="54" spans="1:23" ht="15">
      <c r="A54" s="4">
        <v>44</v>
      </c>
      <c r="B54" s="100" t="s">
        <v>66</v>
      </c>
      <c r="C54" s="10">
        <v>36</v>
      </c>
      <c r="D54" s="10"/>
      <c r="E54" s="10">
        <v>23</v>
      </c>
      <c r="F54" s="84"/>
      <c r="G54" s="52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18"/>
    </row>
    <row r="55" spans="1:23" ht="15">
      <c r="A55" s="4">
        <v>45</v>
      </c>
      <c r="B55" s="100" t="s">
        <v>67</v>
      </c>
      <c r="C55" s="10">
        <v>34</v>
      </c>
      <c r="D55" s="10"/>
      <c r="E55" s="10">
        <v>19</v>
      </c>
      <c r="F55" s="84"/>
      <c r="G55" s="52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18"/>
    </row>
    <row r="56" spans="1:23" ht="15">
      <c r="A56" s="4">
        <v>46</v>
      </c>
      <c r="B56" s="100" t="s">
        <v>179</v>
      </c>
      <c r="C56" s="10">
        <v>34</v>
      </c>
      <c r="D56" s="10"/>
      <c r="E56" s="10">
        <v>0</v>
      </c>
      <c r="F56" s="84"/>
      <c r="G56" s="52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18"/>
    </row>
    <row r="57" spans="1:23" ht="15">
      <c r="A57" s="4">
        <v>47</v>
      </c>
      <c r="B57" s="100" t="s">
        <v>68</v>
      </c>
      <c r="C57" s="10">
        <v>35</v>
      </c>
      <c r="D57" s="10"/>
      <c r="E57" s="10">
        <v>18</v>
      </c>
      <c r="F57" s="84"/>
      <c r="G57" s="52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18"/>
    </row>
    <row r="58" spans="1:23" ht="15">
      <c r="A58" s="4">
        <v>48</v>
      </c>
      <c r="B58" s="100" t="s">
        <v>69</v>
      </c>
      <c r="C58" s="10">
        <v>34</v>
      </c>
      <c r="D58" s="10"/>
      <c r="E58" s="10">
        <v>23</v>
      </c>
      <c r="F58" s="84"/>
      <c r="G58" s="52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18"/>
    </row>
    <row r="59" spans="1:23" ht="15">
      <c r="A59" s="4">
        <v>49</v>
      </c>
      <c r="B59" s="100" t="s">
        <v>70</v>
      </c>
      <c r="C59" s="10">
        <v>35</v>
      </c>
      <c r="D59" s="87"/>
      <c r="E59" s="10">
        <v>25</v>
      </c>
      <c r="F59" s="87"/>
      <c r="G59" s="1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3"/>
    </row>
    <row r="60" spans="1:23" ht="15">
      <c r="A60" s="4">
        <v>50</v>
      </c>
      <c r="B60" s="100" t="s">
        <v>71</v>
      </c>
      <c r="C60" s="10">
        <v>35</v>
      </c>
      <c r="D60" s="88"/>
      <c r="E60" s="10">
        <v>21</v>
      </c>
      <c r="F60" s="88"/>
      <c r="G60" s="11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1"/>
    </row>
    <row r="61" spans="1:23" ht="14.25">
      <c r="A61" s="4">
        <v>51</v>
      </c>
      <c r="B61" s="100" t="s">
        <v>72</v>
      </c>
      <c r="C61" s="10">
        <v>37</v>
      </c>
      <c r="D61" s="87"/>
      <c r="E61" s="10">
        <v>25</v>
      </c>
      <c r="F61" s="87"/>
      <c r="G61" s="1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4.25">
      <c r="A62" s="4">
        <v>52</v>
      </c>
      <c r="B62" s="100" t="s">
        <v>73</v>
      </c>
      <c r="C62" s="10">
        <v>32</v>
      </c>
      <c r="D62" s="87"/>
      <c r="E62" s="10">
        <v>16</v>
      </c>
      <c r="F62" s="87"/>
      <c r="G62" s="1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4.25">
      <c r="A63" s="4">
        <v>53</v>
      </c>
      <c r="B63" s="100" t="s">
        <v>74</v>
      </c>
      <c r="C63" s="10">
        <v>31</v>
      </c>
      <c r="D63" s="87"/>
      <c r="E63" s="10">
        <v>24</v>
      </c>
      <c r="F63" s="87"/>
      <c r="G63" s="1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4.25">
      <c r="A64" s="4">
        <v>54</v>
      </c>
      <c r="B64" s="100" t="s">
        <v>75</v>
      </c>
      <c r="C64" s="10">
        <v>31</v>
      </c>
      <c r="D64" s="87"/>
      <c r="E64" s="10">
        <v>12</v>
      </c>
      <c r="F64" s="87"/>
      <c r="G64" s="1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4.25">
      <c r="A65" s="4">
        <v>55</v>
      </c>
      <c r="B65" s="100" t="s">
        <v>76</v>
      </c>
      <c r="C65" s="10">
        <v>32</v>
      </c>
      <c r="D65" s="87"/>
      <c r="E65" s="10">
        <v>9</v>
      </c>
      <c r="F65" s="87"/>
      <c r="G65" s="1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">
      <c r="A66" s="4">
        <v>56</v>
      </c>
      <c r="B66" s="100" t="s">
        <v>77</v>
      </c>
      <c r="C66" s="10">
        <v>32</v>
      </c>
      <c r="D66" s="87"/>
      <c r="E66" s="10">
        <v>12</v>
      </c>
      <c r="F66" s="87"/>
      <c r="G66" s="1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3"/>
    </row>
    <row r="67" spans="1:23" ht="15">
      <c r="A67" s="4">
        <v>57</v>
      </c>
      <c r="B67" s="100" t="s">
        <v>78</v>
      </c>
      <c r="C67" s="10">
        <v>33</v>
      </c>
      <c r="D67" s="87"/>
      <c r="E67" s="10">
        <v>14</v>
      </c>
      <c r="F67" s="87"/>
      <c r="G67" s="1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1"/>
    </row>
    <row r="68" spans="1:23" ht="14.25">
      <c r="A68" s="4">
        <v>58</v>
      </c>
      <c r="B68" s="100" t="s">
        <v>79</v>
      </c>
      <c r="C68" s="10">
        <v>31</v>
      </c>
      <c r="D68" s="87"/>
      <c r="E68" s="10">
        <v>11</v>
      </c>
      <c r="F68" s="87"/>
      <c r="G68" s="1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4.25">
      <c r="A69" s="4">
        <v>59</v>
      </c>
      <c r="B69" s="100" t="s">
        <v>80</v>
      </c>
      <c r="C69" s="10">
        <v>35</v>
      </c>
      <c r="D69" s="87"/>
      <c r="E69" s="10">
        <v>24</v>
      </c>
      <c r="F69" s="87"/>
      <c r="G69" s="1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4.25">
      <c r="A70" s="4">
        <v>60</v>
      </c>
      <c r="B70" s="100" t="s">
        <v>180</v>
      </c>
      <c r="C70" s="10">
        <v>36</v>
      </c>
      <c r="D70" s="87"/>
      <c r="E70" s="10">
        <v>26</v>
      </c>
      <c r="F70" s="87"/>
      <c r="G70" s="1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9"/>
  <sheetViews>
    <sheetView zoomScale="82" zoomScaleNormal="82" zoomScalePageLayoutView="0" workbookViewId="0" topLeftCell="A1">
      <selection activeCell="A3" sqref="A3:E3"/>
    </sheetView>
  </sheetViews>
  <sheetFormatPr defaultColWidth="9.140625" defaultRowHeight="15"/>
  <cols>
    <col min="2" max="2" width="20.140625" style="0" customWidth="1"/>
  </cols>
  <sheetData>
    <row r="1" spans="1:23" ht="14.25">
      <c r="A1" s="168" t="s">
        <v>27</v>
      </c>
      <c r="B1" s="169"/>
      <c r="C1" s="169"/>
      <c r="D1" s="169"/>
      <c r="E1" s="170"/>
      <c r="F1" s="25"/>
      <c r="G1" s="164"/>
      <c r="H1" s="164"/>
      <c r="I1" s="164"/>
      <c r="J1" s="164"/>
      <c r="K1" s="164"/>
      <c r="L1" s="164"/>
      <c r="M1" s="164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167" t="s">
        <v>0</v>
      </c>
      <c r="B2" s="167"/>
      <c r="C2" s="167"/>
      <c r="D2" s="167"/>
      <c r="E2" s="167"/>
      <c r="F2" s="74"/>
      <c r="G2" s="38" t="s">
        <v>35</v>
      </c>
      <c r="H2" s="39"/>
      <c r="I2" s="3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50.25" customHeight="1">
      <c r="A3" s="167" t="s">
        <v>48</v>
      </c>
      <c r="B3" s="167"/>
      <c r="C3" s="167"/>
      <c r="D3" s="167"/>
      <c r="E3" s="167"/>
      <c r="F3" s="74"/>
      <c r="G3" s="38" t="s">
        <v>37</v>
      </c>
      <c r="H3" s="39"/>
      <c r="I3" s="49" t="s">
        <v>45</v>
      </c>
      <c r="J3" s="1"/>
      <c r="K3" s="42" t="s">
        <v>40</v>
      </c>
      <c r="L3" s="42" t="s">
        <v>46</v>
      </c>
      <c r="M3" s="1"/>
      <c r="N3" s="42" t="s">
        <v>41</v>
      </c>
      <c r="O3" s="163" t="s">
        <v>108</v>
      </c>
      <c r="P3" s="163"/>
      <c r="Q3" s="163"/>
      <c r="R3" s="163"/>
      <c r="S3" s="163"/>
      <c r="T3" s="163"/>
      <c r="U3" s="163"/>
      <c r="V3" s="163"/>
      <c r="W3" s="163"/>
    </row>
    <row r="4" spans="1:23" ht="21">
      <c r="A4" s="167" t="s">
        <v>109</v>
      </c>
      <c r="B4" s="167"/>
      <c r="C4" s="167"/>
      <c r="D4" s="167"/>
      <c r="E4" s="167"/>
      <c r="F4" s="74"/>
      <c r="G4" s="38" t="s">
        <v>36</v>
      </c>
      <c r="H4" s="39"/>
      <c r="I4" s="35"/>
      <c r="J4" s="1"/>
      <c r="K4" s="43" t="s">
        <v>31</v>
      </c>
      <c r="L4" s="43">
        <v>3</v>
      </c>
      <c r="M4" s="1"/>
      <c r="N4" s="59">
        <v>3</v>
      </c>
      <c r="O4" s="163"/>
      <c r="P4" s="163"/>
      <c r="Q4" s="163"/>
      <c r="R4" s="163"/>
      <c r="S4" s="163"/>
      <c r="T4" s="163"/>
      <c r="U4" s="163"/>
      <c r="V4" s="163"/>
      <c r="W4" s="163"/>
    </row>
    <row r="5" spans="1:23" ht="21">
      <c r="A5" s="71" t="s">
        <v>28</v>
      </c>
      <c r="B5" s="71"/>
      <c r="C5" s="75"/>
      <c r="D5" s="71"/>
      <c r="E5" s="71"/>
      <c r="F5" s="74"/>
      <c r="G5" s="38" t="s">
        <v>29</v>
      </c>
      <c r="H5" s="32">
        <f>59/59*100</f>
        <v>100</v>
      </c>
      <c r="I5" s="35"/>
      <c r="J5" s="1"/>
      <c r="K5" s="44" t="s">
        <v>32</v>
      </c>
      <c r="L5" s="44">
        <v>2</v>
      </c>
      <c r="M5" s="1"/>
      <c r="N5" s="60">
        <v>2</v>
      </c>
      <c r="O5" s="163"/>
      <c r="P5" s="163"/>
      <c r="Q5" s="163"/>
      <c r="R5" s="163"/>
      <c r="S5" s="163"/>
      <c r="T5" s="163"/>
      <c r="U5" s="163"/>
      <c r="V5" s="163"/>
      <c r="W5" s="163"/>
    </row>
    <row r="6" spans="1:23" ht="21">
      <c r="A6" s="4"/>
      <c r="B6" s="76" t="s">
        <v>1</v>
      </c>
      <c r="C6" s="6" t="s">
        <v>47</v>
      </c>
      <c r="D6" s="6" t="s">
        <v>39</v>
      </c>
      <c r="E6" s="6" t="s">
        <v>30</v>
      </c>
      <c r="F6" s="6" t="s">
        <v>39</v>
      </c>
      <c r="G6" s="38" t="s">
        <v>30</v>
      </c>
      <c r="H6" s="31">
        <f>48/59*100</f>
        <v>81.35593220338984</v>
      </c>
      <c r="I6" s="35"/>
      <c r="J6" s="1"/>
      <c r="K6" s="45" t="s">
        <v>33</v>
      </c>
      <c r="L6" s="45">
        <v>1</v>
      </c>
      <c r="M6" s="1"/>
      <c r="N6" s="61">
        <v>1</v>
      </c>
      <c r="O6" s="163"/>
      <c r="P6" s="163"/>
      <c r="Q6" s="163"/>
      <c r="R6" s="163"/>
      <c r="S6" s="163"/>
      <c r="T6" s="163"/>
      <c r="U6" s="163"/>
      <c r="V6" s="163"/>
      <c r="W6" s="163"/>
    </row>
    <row r="7" spans="1:23" ht="57.75">
      <c r="A7" s="4"/>
      <c r="B7" s="77" t="s">
        <v>2</v>
      </c>
      <c r="C7" s="78" t="s">
        <v>9</v>
      </c>
      <c r="D7" s="79"/>
      <c r="E7" s="16" t="s">
        <v>9</v>
      </c>
      <c r="F7" s="16"/>
      <c r="G7" s="37" t="s">
        <v>43</v>
      </c>
      <c r="H7" s="48">
        <f>AVERAGE(H5:H6)</f>
        <v>90.67796610169492</v>
      </c>
      <c r="I7" s="41">
        <v>0.6</v>
      </c>
      <c r="J7" s="1"/>
      <c r="K7" s="46" t="s">
        <v>34</v>
      </c>
      <c r="L7" s="46">
        <v>0</v>
      </c>
      <c r="M7" s="1"/>
      <c r="N7" s="62"/>
      <c r="O7" s="163"/>
      <c r="P7" s="163"/>
      <c r="Q7" s="163"/>
      <c r="R7" s="163"/>
      <c r="S7" s="163"/>
      <c r="T7" s="163"/>
      <c r="U7" s="163"/>
      <c r="V7" s="163"/>
      <c r="W7" s="163"/>
    </row>
    <row r="8" spans="1:23" ht="14.25">
      <c r="A8" s="4"/>
      <c r="B8" s="77" t="s">
        <v>3</v>
      </c>
      <c r="C8" s="80" t="s">
        <v>4</v>
      </c>
      <c r="D8" s="16"/>
      <c r="E8" s="16" t="s">
        <v>11</v>
      </c>
      <c r="F8" s="16"/>
      <c r="G8" s="37" t="s">
        <v>38</v>
      </c>
      <c r="H8" s="38" t="s">
        <v>96</v>
      </c>
      <c r="I8" s="3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4"/>
      <c r="B9" s="77" t="s">
        <v>5</v>
      </c>
      <c r="C9" s="80" t="s">
        <v>110</v>
      </c>
      <c r="D9" s="16"/>
      <c r="E9" s="16" t="s">
        <v>110</v>
      </c>
      <c r="F9" s="27"/>
      <c r="G9" s="4"/>
      <c r="H9" s="33"/>
      <c r="I9" s="3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8"/>
    </row>
    <row r="10" spans="1:23" ht="15">
      <c r="A10" s="8"/>
      <c r="B10" s="77" t="s">
        <v>8</v>
      </c>
      <c r="C10" s="80">
        <v>50</v>
      </c>
      <c r="D10" s="81">
        <f>(0.55*50)</f>
        <v>27.500000000000004</v>
      </c>
      <c r="E10" s="9">
        <v>50</v>
      </c>
      <c r="F10" s="30">
        <f>0.55*50</f>
        <v>27.500000000000004</v>
      </c>
      <c r="G10" s="19"/>
      <c r="H10" s="12" t="s">
        <v>10</v>
      </c>
      <c r="I10" s="12" t="s">
        <v>12</v>
      </c>
      <c r="J10" s="13" t="s">
        <v>13</v>
      </c>
      <c r="K10" s="13" t="s">
        <v>14</v>
      </c>
      <c r="L10" s="13" t="s">
        <v>15</v>
      </c>
      <c r="M10" s="13" t="s">
        <v>16</v>
      </c>
      <c r="N10" s="13" t="s">
        <v>17</v>
      </c>
      <c r="O10" s="13" t="s">
        <v>18</v>
      </c>
      <c r="P10" s="13" t="s">
        <v>19</v>
      </c>
      <c r="Q10" s="13" t="s">
        <v>20</v>
      </c>
      <c r="R10" s="13" t="s">
        <v>25</v>
      </c>
      <c r="S10" s="13" t="s">
        <v>21</v>
      </c>
      <c r="T10" s="13" t="s">
        <v>98</v>
      </c>
      <c r="U10" s="13" t="s">
        <v>22</v>
      </c>
      <c r="V10" s="13" t="s">
        <v>23</v>
      </c>
      <c r="W10" s="13" t="s">
        <v>24</v>
      </c>
    </row>
    <row r="11" spans="1:23" ht="15.75" thickBot="1">
      <c r="A11" s="4">
        <v>1</v>
      </c>
      <c r="B11" s="82" t="s">
        <v>49</v>
      </c>
      <c r="C11" s="83">
        <v>46</v>
      </c>
      <c r="D11" s="10">
        <f>COUNTIF(C11:C69,"&gt;="&amp;D10)</f>
        <v>59</v>
      </c>
      <c r="E11" s="83">
        <v>40</v>
      </c>
      <c r="F11" s="28">
        <f>COUNTIF(E11:E69,"&gt;="&amp;F10)</f>
        <v>48</v>
      </c>
      <c r="G11" s="22" t="s">
        <v>6</v>
      </c>
      <c r="H11" s="65">
        <v>3</v>
      </c>
      <c r="I11" s="65">
        <v>3</v>
      </c>
      <c r="J11" s="65">
        <v>3</v>
      </c>
      <c r="K11" s="65">
        <v>3</v>
      </c>
      <c r="L11" s="65">
        <v>3</v>
      </c>
      <c r="M11" s="65">
        <v>3</v>
      </c>
      <c r="N11" s="65">
        <v>3</v>
      </c>
      <c r="O11" s="65">
        <v>3</v>
      </c>
      <c r="P11" s="65">
        <v>3</v>
      </c>
      <c r="Q11" s="65">
        <v>3</v>
      </c>
      <c r="R11" s="65">
        <v>3</v>
      </c>
      <c r="S11" s="65">
        <v>3</v>
      </c>
      <c r="T11" s="65">
        <v>3</v>
      </c>
      <c r="U11" s="65">
        <v>3</v>
      </c>
      <c r="V11" s="65">
        <v>2</v>
      </c>
      <c r="W11" s="65">
        <v>3</v>
      </c>
    </row>
    <row r="12" spans="1:23" ht="15.75" thickBot="1">
      <c r="A12" s="4">
        <v>2</v>
      </c>
      <c r="B12" s="82" t="s">
        <v>50</v>
      </c>
      <c r="C12" s="83">
        <v>39</v>
      </c>
      <c r="D12" s="57">
        <f>(59/59)*100</f>
        <v>100</v>
      </c>
      <c r="E12" s="83">
        <v>33</v>
      </c>
      <c r="F12" s="58">
        <f>(48/59)*100</f>
        <v>81.35593220338984</v>
      </c>
      <c r="G12" s="22" t="s">
        <v>7</v>
      </c>
      <c r="H12" s="65">
        <v>3</v>
      </c>
      <c r="I12" s="65">
        <v>3</v>
      </c>
      <c r="J12" s="65">
        <v>3</v>
      </c>
      <c r="K12" s="65">
        <v>3</v>
      </c>
      <c r="L12" s="65">
        <v>3</v>
      </c>
      <c r="M12" s="65">
        <v>3</v>
      </c>
      <c r="N12" s="65">
        <v>3</v>
      </c>
      <c r="O12" s="65">
        <v>3</v>
      </c>
      <c r="P12" s="65">
        <v>2</v>
      </c>
      <c r="Q12" s="65">
        <v>3</v>
      </c>
      <c r="R12" s="65">
        <v>3</v>
      </c>
      <c r="S12" s="65">
        <v>3</v>
      </c>
      <c r="T12" s="65">
        <v>3</v>
      </c>
      <c r="U12" s="65">
        <v>3</v>
      </c>
      <c r="V12" s="65">
        <v>2</v>
      </c>
      <c r="W12" s="65">
        <v>3</v>
      </c>
    </row>
    <row r="13" spans="1:23" ht="15.75" thickBot="1">
      <c r="A13" s="4">
        <v>3</v>
      </c>
      <c r="B13" s="82" t="s">
        <v>51</v>
      </c>
      <c r="C13" s="83">
        <v>41</v>
      </c>
      <c r="D13" s="10"/>
      <c r="E13" s="83">
        <v>35</v>
      </c>
      <c r="F13" s="29"/>
      <c r="G13" s="22" t="s">
        <v>111</v>
      </c>
      <c r="H13" s="65">
        <v>2</v>
      </c>
      <c r="I13" s="65">
        <v>3</v>
      </c>
      <c r="J13" s="65">
        <v>3</v>
      </c>
      <c r="K13" s="65">
        <v>2</v>
      </c>
      <c r="L13" s="65">
        <v>3</v>
      </c>
      <c r="M13" s="65">
        <v>3</v>
      </c>
      <c r="N13" s="65">
        <v>3</v>
      </c>
      <c r="O13" s="65">
        <v>2</v>
      </c>
      <c r="P13" s="65">
        <v>2</v>
      </c>
      <c r="Q13" s="65">
        <v>3</v>
      </c>
      <c r="R13" s="65">
        <v>3</v>
      </c>
      <c r="S13" s="65">
        <v>3</v>
      </c>
      <c r="T13" s="65">
        <v>3</v>
      </c>
      <c r="U13" s="65">
        <v>3</v>
      </c>
      <c r="V13" s="65">
        <v>2</v>
      </c>
      <c r="W13" s="65">
        <v>3</v>
      </c>
    </row>
    <row r="14" spans="1:23" ht="15.75" thickBot="1">
      <c r="A14" s="4">
        <v>4</v>
      </c>
      <c r="B14" s="82" t="s">
        <v>52</v>
      </c>
      <c r="C14" s="83">
        <v>38</v>
      </c>
      <c r="D14" s="10"/>
      <c r="E14" s="83">
        <v>36</v>
      </c>
      <c r="F14" s="29"/>
      <c r="G14" s="22" t="s">
        <v>97</v>
      </c>
      <c r="H14" s="65">
        <v>3</v>
      </c>
      <c r="I14" s="65">
        <v>3</v>
      </c>
      <c r="J14" s="65">
        <v>3</v>
      </c>
      <c r="K14" s="65">
        <v>3</v>
      </c>
      <c r="L14" s="65">
        <v>3</v>
      </c>
      <c r="M14" s="65">
        <v>3</v>
      </c>
      <c r="N14" s="65">
        <v>3</v>
      </c>
      <c r="O14" s="65">
        <v>3</v>
      </c>
      <c r="P14" s="65">
        <v>2</v>
      </c>
      <c r="Q14" s="65">
        <v>3</v>
      </c>
      <c r="R14" s="65">
        <v>3</v>
      </c>
      <c r="S14" s="65">
        <v>3</v>
      </c>
      <c r="T14" s="65">
        <v>3</v>
      </c>
      <c r="U14" s="65">
        <v>3</v>
      </c>
      <c r="V14" s="65">
        <v>2</v>
      </c>
      <c r="W14" s="65">
        <v>3</v>
      </c>
    </row>
    <row r="15" spans="1:23" ht="15">
      <c r="A15" s="4">
        <v>5</v>
      </c>
      <c r="B15" s="82" t="s">
        <v>53</v>
      </c>
      <c r="C15" s="83">
        <v>36</v>
      </c>
      <c r="D15" s="10"/>
      <c r="E15" s="83">
        <v>29</v>
      </c>
      <c r="F15" s="29"/>
      <c r="G15" s="23" t="s">
        <v>42</v>
      </c>
      <c r="H15" s="17">
        <f>AVERAGE(H11:H14)</f>
        <v>2.75</v>
      </c>
      <c r="I15" s="17">
        <f aca="true" t="shared" si="0" ref="I15:W15">AVERAGE(I11:I14)</f>
        <v>3</v>
      </c>
      <c r="J15" s="17">
        <f t="shared" si="0"/>
        <v>3</v>
      </c>
      <c r="K15" s="17">
        <f t="shared" si="0"/>
        <v>2.75</v>
      </c>
      <c r="L15" s="17">
        <f t="shared" si="0"/>
        <v>3</v>
      </c>
      <c r="M15" s="17">
        <f t="shared" si="0"/>
        <v>3</v>
      </c>
      <c r="N15" s="17">
        <f t="shared" si="0"/>
        <v>3</v>
      </c>
      <c r="O15" s="17">
        <f t="shared" si="0"/>
        <v>2.75</v>
      </c>
      <c r="P15" s="17">
        <f t="shared" si="0"/>
        <v>2.25</v>
      </c>
      <c r="Q15" s="17">
        <f t="shared" si="0"/>
        <v>3</v>
      </c>
      <c r="R15" s="17">
        <f t="shared" si="0"/>
        <v>3</v>
      </c>
      <c r="S15" s="17">
        <f t="shared" si="0"/>
        <v>3</v>
      </c>
      <c r="T15" s="17">
        <f t="shared" si="0"/>
        <v>3</v>
      </c>
      <c r="U15" s="17">
        <f t="shared" si="0"/>
        <v>3</v>
      </c>
      <c r="V15" s="17">
        <f t="shared" si="0"/>
        <v>2</v>
      </c>
      <c r="W15" s="17">
        <f t="shared" si="0"/>
        <v>3</v>
      </c>
    </row>
    <row r="16" spans="1:23" ht="15">
      <c r="A16" s="4">
        <v>6</v>
      </c>
      <c r="B16" s="82" t="s">
        <v>54</v>
      </c>
      <c r="C16" s="83">
        <v>43</v>
      </c>
      <c r="D16" s="10"/>
      <c r="E16" s="83">
        <v>42</v>
      </c>
      <c r="F16" s="29"/>
      <c r="G16" s="47" t="s">
        <v>44</v>
      </c>
      <c r="H16" s="63">
        <f>(90.68*H15)/100</f>
        <v>2.4937</v>
      </c>
      <c r="I16" s="63">
        <f aca="true" t="shared" si="1" ref="I16:W16">(90.68*I15)/100</f>
        <v>2.7204</v>
      </c>
      <c r="J16" s="63">
        <f t="shared" si="1"/>
        <v>2.7204</v>
      </c>
      <c r="K16" s="63">
        <f t="shared" si="1"/>
        <v>2.4937</v>
      </c>
      <c r="L16" s="63">
        <f t="shared" si="1"/>
        <v>2.7204</v>
      </c>
      <c r="M16" s="63">
        <f t="shared" si="1"/>
        <v>2.7204</v>
      </c>
      <c r="N16" s="63">
        <f t="shared" si="1"/>
        <v>2.7204</v>
      </c>
      <c r="O16" s="63">
        <f t="shared" si="1"/>
        <v>2.4937</v>
      </c>
      <c r="P16" s="63">
        <f t="shared" si="1"/>
        <v>2.0403000000000002</v>
      </c>
      <c r="Q16" s="63">
        <f t="shared" si="1"/>
        <v>2.7204</v>
      </c>
      <c r="R16" s="63">
        <f t="shared" si="1"/>
        <v>2.7204</v>
      </c>
      <c r="S16" s="63">
        <f t="shared" si="1"/>
        <v>2.7204</v>
      </c>
      <c r="T16" s="63">
        <f t="shared" si="1"/>
        <v>2.7204</v>
      </c>
      <c r="U16" s="63">
        <f t="shared" si="1"/>
        <v>2.7204</v>
      </c>
      <c r="V16" s="63">
        <f t="shared" si="1"/>
        <v>1.8136</v>
      </c>
      <c r="W16" s="63">
        <f t="shared" si="1"/>
        <v>2.7204</v>
      </c>
    </row>
    <row r="17" spans="1:23" ht="14.25">
      <c r="A17" s="4">
        <v>7</v>
      </c>
      <c r="B17" s="82" t="s">
        <v>55</v>
      </c>
      <c r="C17" s="83">
        <v>40</v>
      </c>
      <c r="D17" s="10"/>
      <c r="E17" s="83">
        <v>35</v>
      </c>
      <c r="F17" s="10"/>
      <c r="G17" s="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"/>
    </row>
    <row r="18" spans="1:23" ht="14.25">
      <c r="A18" s="4">
        <v>8</v>
      </c>
      <c r="B18" s="82" t="s">
        <v>56</v>
      </c>
      <c r="C18" s="83">
        <v>40</v>
      </c>
      <c r="D18" s="10"/>
      <c r="E18" s="83">
        <v>36</v>
      </c>
      <c r="F18" s="84"/>
      <c r="G18" s="8"/>
      <c r="H18" s="18"/>
      <c r="I18" s="18"/>
      <c r="J18" s="18"/>
      <c r="K18" s="18"/>
      <c r="L18" s="18"/>
      <c r="M18" s="18"/>
      <c r="N18" s="18"/>
      <c r="O18" s="18"/>
      <c r="P18" s="18"/>
      <c r="Q18" s="15"/>
      <c r="R18" s="15"/>
      <c r="S18" s="15"/>
      <c r="T18" s="15"/>
      <c r="U18" s="15"/>
      <c r="V18" s="15"/>
      <c r="W18" s="15"/>
    </row>
    <row r="19" spans="1:23" ht="14.25">
      <c r="A19" s="4">
        <v>9</v>
      </c>
      <c r="B19" s="82" t="s">
        <v>57</v>
      </c>
      <c r="C19" s="83">
        <v>37</v>
      </c>
      <c r="D19" s="10"/>
      <c r="E19" s="83">
        <v>35</v>
      </c>
      <c r="F19" s="84"/>
      <c r="G19" s="8"/>
      <c r="H19" s="18"/>
      <c r="I19" s="18"/>
      <c r="J19" s="18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5"/>
    </row>
    <row r="20" spans="1:23" ht="14.25">
      <c r="A20" s="4">
        <v>10</v>
      </c>
      <c r="B20" s="82" t="s">
        <v>58</v>
      </c>
      <c r="C20" s="83">
        <v>44</v>
      </c>
      <c r="D20" s="10"/>
      <c r="E20" s="83">
        <v>42</v>
      </c>
      <c r="F20" s="84"/>
      <c r="G20" s="8"/>
      <c r="H20" s="2"/>
      <c r="I20" s="56"/>
      <c r="J20" s="51"/>
      <c r="K20" s="51"/>
      <c r="L20" s="2"/>
      <c r="M20" s="2"/>
      <c r="N20" s="2"/>
      <c r="O20" s="2"/>
      <c r="P20" s="2"/>
      <c r="Q20" s="1"/>
      <c r="R20" s="1"/>
      <c r="S20" s="1"/>
      <c r="T20" s="1"/>
      <c r="U20" s="1"/>
      <c r="V20" s="1"/>
      <c r="W20" s="1"/>
    </row>
    <row r="21" spans="1:23" ht="14.25">
      <c r="A21" s="4">
        <v>11</v>
      </c>
      <c r="B21" s="82" t="s">
        <v>59</v>
      </c>
      <c r="C21" s="83">
        <v>38</v>
      </c>
      <c r="D21" s="10"/>
      <c r="E21" s="83">
        <v>32</v>
      </c>
      <c r="F21" s="84"/>
      <c r="G21" s="4"/>
      <c r="H21" s="70"/>
      <c r="I21" s="165"/>
      <c r="J21" s="165"/>
      <c r="K21" s="1"/>
      <c r="L21" s="1"/>
      <c r="M21" s="33"/>
      <c r="N21" s="33"/>
      <c r="O21" s="33"/>
      <c r="P21" s="33"/>
      <c r="Q21" s="33"/>
      <c r="R21" s="1"/>
      <c r="S21" s="1"/>
      <c r="T21" s="1"/>
      <c r="U21" s="1"/>
      <c r="V21" s="1"/>
      <c r="W21" s="1"/>
    </row>
    <row r="22" spans="1:23" ht="14.25">
      <c r="A22" s="4">
        <v>12</v>
      </c>
      <c r="B22" s="82" t="s">
        <v>60</v>
      </c>
      <c r="C22" s="83">
        <v>34</v>
      </c>
      <c r="D22" s="10"/>
      <c r="E22" s="83">
        <v>27</v>
      </c>
      <c r="F22" s="84"/>
      <c r="G22" s="4"/>
      <c r="H22" s="53"/>
      <c r="I22" s="64"/>
      <c r="J22" s="64"/>
      <c r="K22" s="1"/>
      <c r="L22" s="1"/>
      <c r="M22" s="33"/>
      <c r="N22" s="33"/>
      <c r="O22" s="33"/>
      <c r="P22" s="33"/>
      <c r="Q22" s="33"/>
      <c r="R22" s="1"/>
      <c r="S22" s="1"/>
      <c r="T22" s="1"/>
      <c r="U22" s="1"/>
      <c r="V22" s="1"/>
      <c r="W22" s="1"/>
    </row>
    <row r="23" spans="1:23" ht="14.25">
      <c r="A23" s="4">
        <v>13</v>
      </c>
      <c r="B23" s="82" t="s">
        <v>61</v>
      </c>
      <c r="C23" s="83">
        <v>34</v>
      </c>
      <c r="D23" s="10"/>
      <c r="E23" s="83">
        <v>27</v>
      </c>
      <c r="F23" s="84"/>
      <c r="G23" s="4"/>
      <c r="H23" s="50"/>
      <c r="I23" s="18"/>
      <c r="J23" s="18"/>
      <c r="K23" s="18"/>
      <c r="L23" s="18"/>
      <c r="M23" s="18"/>
      <c r="N23" s="51"/>
      <c r="O23" s="51"/>
      <c r="P23" s="51"/>
      <c r="Q23" s="51"/>
      <c r="R23" s="51"/>
      <c r="S23" s="18"/>
      <c r="T23" s="18"/>
      <c r="U23" s="18"/>
      <c r="V23" s="18"/>
      <c r="W23" s="18"/>
    </row>
    <row r="24" spans="1:23" ht="14.25">
      <c r="A24" s="4">
        <v>14</v>
      </c>
      <c r="B24" s="82" t="s">
        <v>62</v>
      </c>
      <c r="C24" s="85">
        <v>46</v>
      </c>
      <c r="D24" s="10"/>
      <c r="E24" s="85">
        <v>37</v>
      </c>
      <c r="F24" s="84"/>
      <c r="G24" s="4"/>
      <c r="H24" s="1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18"/>
    </row>
    <row r="25" spans="1:23" ht="15">
      <c r="A25" s="4">
        <v>15</v>
      </c>
      <c r="B25" s="82" t="s">
        <v>112</v>
      </c>
      <c r="C25" s="83">
        <v>44</v>
      </c>
      <c r="D25" s="14"/>
      <c r="E25" s="83">
        <v>41</v>
      </c>
      <c r="F25" s="86"/>
      <c r="G25" s="52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18"/>
    </row>
    <row r="26" spans="1:23" ht="15">
      <c r="A26" s="4">
        <v>16</v>
      </c>
      <c r="B26" s="82" t="s">
        <v>113</v>
      </c>
      <c r="C26" s="83">
        <v>44</v>
      </c>
      <c r="D26" s="10"/>
      <c r="E26" s="83">
        <v>40</v>
      </c>
      <c r="F26" s="84"/>
      <c r="G26" s="52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18"/>
    </row>
    <row r="27" spans="1:23" ht="15">
      <c r="A27" s="4">
        <v>17</v>
      </c>
      <c r="B27" s="82" t="s">
        <v>114</v>
      </c>
      <c r="C27" s="83">
        <v>44</v>
      </c>
      <c r="D27" s="10"/>
      <c r="E27" s="83">
        <v>36</v>
      </c>
      <c r="F27" s="84"/>
      <c r="G27" s="52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18"/>
    </row>
    <row r="28" spans="1:23" ht="15">
      <c r="A28" s="4">
        <v>18</v>
      </c>
      <c r="B28" s="82" t="s">
        <v>115</v>
      </c>
      <c r="C28" s="83">
        <v>46</v>
      </c>
      <c r="D28" s="10"/>
      <c r="E28" s="83">
        <v>34</v>
      </c>
      <c r="F28" s="84"/>
      <c r="G28" s="52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18"/>
    </row>
    <row r="29" spans="1:23" ht="15">
      <c r="A29" s="4">
        <v>19</v>
      </c>
      <c r="B29" s="82" t="s">
        <v>116</v>
      </c>
      <c r="C29" s="83">
        <v>49</v>
      </c>
      <c r="D29" s="10"/>
      <c r="E29" s="83">
        <v>37</v>
      </c>
      <c r="F29" s="84"/>
      <c r="G29" s="52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18"/>
    </row>
    <row r="30" spans="1:23" ht="15">
      <c r="A30" s="4">
        <v>20</v>
      </c>
      <c r="B30" s="82" t="s">
        <v>117</v>
      </c>
      <c r="C30" s="83">
        <v>50</v>
      </c>
      <c r="D30" s="10"/>
      <c r="E30" s="83">
        <v>41</v>
      </c>
      <c r="F30" s="84"/>
      <c r="G30" s="52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18"/>
    </row>
    <row r="31" spans="1:23" ht="15">
      <c r="A31" s="4">
        <v>21</v>
      </c>
      <c r="B31" s="82" t="s">
        <v>118</v>
      </c>
      <c r="C31" s="83">
        <v>50</v>
      </c>
      <c r="D31" s="10"/>
      <c r="E31" s="83">
        <v>41</v>
      </c>
      <c r="F31" s="84"/>
      <c r="G31" s="52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18"/>
    </row>
    <row r="32" spans="1:23" ht="15">
      <c r="A32" s="4">
        <v>22</v>
      </c>
      <c r="B32" s="82" t="s">
        <v>119</v>
      </c>
      <c r="C32" s="83">
        <v>46</v>
      </c>
      <c r="D32" s="10"/>
      <c r="E32" s="83">
        <v>42</v>
      </c>
      <c r="F32" s="84"/>
      <c r="G32" s="52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18"/>
    </row>
    <row r="33" spans="1:23" ht="15">
      <c r="A33" s="4">
        <v>23</v>
      </c>
      <c r="B33" s="82" t="s">
        <v>120</v>
      </c>
      <c r="C33" s="83">
        <v>49</v>
      </c>
      <c r="D33" s="10"/>
      <c r="E33" s="83">
        <v>38</v>
      </c>
      <c r="F33" s="84"/>
      <c r="G33" s="52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18"/>
    </row>
    <row r="34" spans="1:23" ht="15">
      <c r="A34" s="4">
        <v>24</v>
      </c>
      <c r="B34" s="82" t="s">
        <v>63</v>
      </c>
      <c r="C34" s="83">
        <v>49</v>
      </c>
      <c r="D34" s="10"/>
      <c r="E34" s="83">
        <v>39</v>
      </c>
      <c r="F34" s="84"/>
      <c r="G34" s="52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</row>
    <row r="35" spans="1:23" ht="14.25">
      <c r="A35" s="4">
        <v>25</v>
      </c>
      <c r="B35" s="82" t="s">
        <v>64</v>
      </c>
      <c r="C35" s="83">
        <v>44</v>
      </c>
      <c r="D35" s="10"/>
      <c r="E35" s="83">
        <v>34</v>
      </c>
      <c r="F35" s="84"/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18"/>
    </row>
    <row r="36" spans="1:23" ht="14.25">
      <c r="A36" s="4">
        <v>26</v>
      </c>
      <c r="B36" s="82" t="s">
        <v>65</v>
      </c>
      <c r="C36" s="83">
        <v>44</v>
      </c>
      <c r="D36" s="10"/>
      <c r="E36" s="83">
        <v>38</v>
      </c>
      <c r="F36" s="84"/>
      <c r="G36" s="50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</row>
    <row r="37" spans="1:23" ht="14.25">
      <c r="A37" s="4">
        <v>27</v>
      </c>
      <c r="B37" s="82" t="s">
        <v>66</v>
      </c>
      <c r="C37" s="83">
        <v>47</v>
      </c>
      <c r="D37" s="10"/>
      <c r="E37" s="83">
        <v>23</v>
      </c>
      <c r="F37" s="84"/>
      <c r="G37" s="50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1:23" ht="15">
      <c r="A38" s="4">
        <v>28</v>
      </c>
      <c r="B38" s="82" t="s">
        <v>67</v>
      </c>
      <c r="C38" s="83">
        <v>50</v>
      </c>
      <c r="D38" s="10"/>
      <c r="E38" s="83">
        <v>36</v>
      </c>
      <c r="F38" s="84"/>
      <c r="G38" s="52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18"/>
    </row>
    <row r="39" spans="1:23" ht="15">
      <c r="A39" s="4">
        <v>29</v>
      </c>
      <c r="B39" s="82" t="s">
        <v>68</v>
      </c>
      <c r="C39" s="83">
        <v>49</v>
      </c>
      <c r="D39" s="10"/>
      <c r="E39" s="83">
        <v>35</v>
      </c>
      <c r="F39" s="84"/>
      <c r="G39" s="52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18"/>
    </row>
    <row r="40" spans="1:23" ht="15">
      <c r="A40" s="4">
        <v>30</v>
      </c>
      <c r="B40" s="82" t="s">
        <v>69</v>
      </c>
      <c r="C40" s="83">
        <v>49</v>
      </c>
      <c r="D40" s="10"/>
      <c r="E40" s="83">
        <v>37</v>
      </c>
      <c r="F40" s="84"/>
      <c r="G40" s="52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18"/>
    </row>
    <row r="41" spans="1:23" ht="15">
      <c r="A41" s="4">
        <v>31</v>
      </c>
      <c r="B41" s="82" t="s">
        <v>70</v>
      </c>
      <c r="C41" s="83">
        <v>50</v>
      </c>
      <c r="D41" s="10"/>
      <c r="E41" s="83">
        <v>43</v>
      </c>
      <c r="F41" s="84"/>
      <c r="G41" s="52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18"/>
    </row>
    <row r="42" spans="1:23" ht="15">
      <c r="A42" s="4">
        <v>32</v>
      </c>
      <c r="B42" s="82" t="s">
        <v>71</v>
      </c>
      <c r="C42" s="83">
        <v>47</v>
      </c>
      <c r="D42" s="10"/>
      <c r="E42" s="83">
        <v>35</v>
      </c>
      <c r="F42" s="84"/>
      <c r="G42" s="52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18"/>
    </row>
    <row r="43" spans="1:23" ht="15">
      <c r="A43" s="4">
        <v>33</v>
      </c>
      <c r="B43" s="82" t="s">
        <v>72</v>
      </c>
      <c r="C43" s="83">
        <v>50</v>
      </c>
      <c r="D43" s="10"/>
      <c r="E43" s="83">
        <v>43</v>
      </c>
      <c r="F43" s="84"/>
      <c r="G43" s="52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18"/>
    </row>
    <row r="44" spans="1:23" ht="15">
      <c r="A44" s="4">
        <v>34</v>
      </c>
      <c r="B44" s="82" t="s">
        <v>73</v>
      </c>
      <c r="C44" s="83">
        <v>45</v>
      </c>
      <c r="D44" s="10"/>
      <c r="E44" s="83">
        <v>34</v>
      </c>
      <c r="F44" s="84"/>
      <c r="G44" s="52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18"/>
    </row>
    <row r="45" spans="1:23" ht="15">
      <c r="A45" s="4">
        <v>35</v>
      </c>
      <c r="B45" s="82" t="s">
        <v>74</v>
      </c>
      <c r="C45" s="83">
        <v>45</v>
      </c>
      <c r="D45" s="10"/>
      <c r="E45" s="83">
        <v>38</v>
      </c>
      <c r="F45" s="84"/>
      <c r="G45" s="52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18"/>
    </row>
    <row r="46" spans="1:23" ht="15">
      <c r="A46" s="4">
        <v>36</v>
      </c>
      <c r="B46" s="82" t="s">
        <v>75</v>
      </c>
      <c r="C46" s="83">
        <v>45</v>
      </c>
      <c r="D46" s="10"/>
      <c r="E46" s="83">
        <v>38</v>
      </c>
      <c r="F46" s="84"/>
      <c r="G46" s="52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18"/>
    </row>
    <row r="47" spans="1:23" ht="15">
      <c r="A47" s="4">
        <v>37</v>
      </c>
      <c r="B47" s="82" t="s">
        <v>76</v>
      </c>
      <c r="C47" s="83">
        <v>44</v>
      </c>
      <c r="D47" s="10"/>
      <c r="E47" s="83">
        <v>22</v>
      </c>
      <c r="F47" s="84"/>
      <c r="G47" s="52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18"/>
    </row>
    <row r="48" spans="1:23" ht="15">
      <c r="A48" s="4">
        <v>38</v>
      </c>
      <c r="B48" s="82" t="s">
        <v>77</v>
      </c>
      <c r="C48" s="83">
        <v>46</v>
      </c>
      <c r="D48" s="10"/>
      <c r="E48" s="83">
        <v>35</v>
      </c>
      <c r="F48" s="84"/>
      <c r="G48" s="52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18"/>
    </row>
    <row r="49" spans="1:23" ht="14.25">
      <c r="A49" s="4">
        <v>39</v>
      </c>
      <c r="B49" s="82" t="s">
        <v>78</v>
      </c>
      <c r="C49" s="83">
        <v>46</v>
      </c>
      <c r="D49" s="10"/>
      <c r="E49" s="83">
        <v>37</v>
      </c>
      <c r="F49" s="84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18"/>
    </row>
    <row r="50" spans="1:23" ht="14.25">
      <c r="A50" s="4">
        <v>40</v>
      </c>
      <c r="B50" s="82" t="s">
        <v>79</v>
      </c>
      <c r="C50" s="83">
        <v>44</v>
      </c>
      <c r="D50" s="10"/>
      <c r="E50" s="83">
        <v>38</v>
      </c>
      <c r="F50" s="84"/>
      <c r="G50" s="50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3" ht="14.25">
      <c r="A51" s="4">
        <v>41</v>
      </c>
      <c r="B51" s="82" t="s">
        <v>80</v>
      </c>
      <c r="C51" s="83">
        <v>49</v>
      </c>
      <c r="D51" s="10"/>
      <c r="E51" s="83">
        <v>37</v>
      </c>
      <c r="F51" s="84"/>
      <c r="G51" s="50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1:23" ht="15">
      <c r="A52" s="4">
        <v>42</v>
      </c>
      <c r="B52" s="82" t="s">
        <v>81</v>
      </c>
      <c r="C52" s="83">
        <v>39</v>
      </c>
      <c r="D52" s="14"/>
      <c r="E52" s="83">
        <v>27</v>
      </c>
      <c r="F52" s="86"/>
      <c r="G52" s="52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18"/>
    </row>
    <row r="53" spans="1:23" ht="15">
      <c r="A53" s="4">
        <v>43</v>
      </c>
      <c r="B53" s="82" t="s">
        <v>82</v>
      </c>
      <c r="C53" s="83">
        <v>44</v>
      </c>
      <c r="D53" s="14"/>
      <c r="E53" s="83">
        <v>26</v>
      </c>
      <c r="F53" s="86"/>
      <c r="G53" s="52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18"/>
    </row>
    <row r="54" spans="1:23" ht="15">
      <c r="A54" s="4">
        <v>44</v>
      </c>
      <c r="B54" s="82" t="s">
        <v>83</v>
      </c>
      <c r="C54" s="83">
        <v>42</v>
      </c>
      <c r="D54" s="10"/>
      <c r="E54" s="83">
        <v>27</v>
      </c>
      <c r="F54" s="84"/>
      <c r="G54" s="52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18"/>
    </row>
    <row r="55" spans="1:23" ht="15">
      <c r="A55" s="4">
        <v>45</v>
      </c>
      <c r="B55" s="82" t="s">
        <v>84</v>
      </c>
      <c r="C55" s="83">
        <v>41</v>
      </c>
      <c r="D55" s="10"/>
      <c r="E55" s="83">
        <v>26</v>
      </c>
      <c r="F55" s="84"/>
      <c r="G55" s="52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18"/>
    </row>
    <row r="56" spans="1:23" ht="15">
      <c r="A56" s="4">
        <v>46</v>
      </c>
      <c r="B56" s="82" t="s">
        <v>85</v>
      </c>
      <c r="C56" s="83">
        <v>48</v>
      </c>
      <c r="D56" s="10"/>
      <c r="E56" s="83">
        <v>44</v>
      </c>
      <c r="F56" s="84"/>
      <c r="G56" s="52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18"/>
    </row>
    <row r="57" spans="1:23" ht="15">
      <c r="A57" s="4">
        <v>47</v>
      </c>
      <c r="B57" s="82" t="s">
        <v>86</v>
      </c>
      <c r="C57" s="83">
        <v>39</v>
      </c>
      <c r="D57" s="10"/>
      <c r="E57" s="83">
        <v>26</v>
      </c>
      <c r="F57" s="84"/>
      <c r="G57" s="52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18"/>
    </row>
    <row r="58" spans="1:23" ht="15">
      <c r="A58" s="4">
        <v>48</v>
      </c>
      <c r="B58" s="82" t="s">
        <v>87</v>
      </c>
      <c r="C58" s="83">
        <v>41</v>
      </c>
      <c r="D58" s="10"/>
      <c r="E58" s="83">
        <v>35</v>
      </c>
      <c r="F58" s="84"/>
      <c r="G58" s="52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18"/>
    </row>
    <row r="59" spans="1:23" ht="15">
      <c r="A59" s="4">
        <v>49</v>
      </c>
      <c r="B59" s="82" t="s">
        <v>88</v>
      </c>
      <c r="C59" s="83">
        <v>48</v>
      </c>
      <c r="D59" s="87"/>
      <c r="E59" s="83">
        <v>42</v>
      </c>
      <c r="F59" s="87"/>
      <c r="G59" s="1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3"/>
    </row>
    <row r="60" spans="1:23" ht="15">
      <c r="A60" s="4">
        <v>50</v>
      </c>
      <c r="B60" s="82" t="s">
        <v>89</v>
      </c>
      <c r="C60" s="83">
        <v>40</v>
      </c>
      <c r="D60" s="88"/>
      <c r="E60" s="83">
        <v>29</v>
      </c>
      <c r="F60" s="88"/>
      <c r="G60" s="11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1"/>
    </row>
    <row r="61" spans="1:23" ht="14.25">
      <c r="A61" s="4">
        <v>51</v>
      </c>
      <c r="B61" s="82" t="s">
        <v>90</v>
      </c>
      <c r="C61" s="83">
        <v>47</v>
      </c>
      <c r="D61" s="87"/>
      <c r="E61" s="83">
        <v>41</v>
      </c>
      <c r="F61" s="87"/>
      <c r="G61" s="1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4.25">
      <c r="A62" s="4">
        <v>52</v>
      </c>
      <c r="B62" s="82" t="s">
        <v>121</v>
      </c>
      <c r="C62" s="83">
        <v>49</v>
      </c>
      <c r="D62" s="87"/>
      <c r="E62" s="83">
        <v>28</v>
      </c>
      <c r="F62" s="87"/>
      <c r="G62" s="1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4.25">
      <c r="A63" s="4">
        <v>53</v>
      </c>
      <c r="B63" s="82" t="s">
        <v>122</v>
      </c>
      <c r="C63" s="83">
        <v>50</v>
      </c>
      <c r="D63" s="87"/>
      <c r="E63" s="83">
        <v>39</v>
      </c>
      <c r="F63" s="87"/>
      <c r="G63" s="1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4.25">
      <c r="A64" s="4">
        <v>54</v>
      </c>
      <c r="B64" s="82" t="s">
        <v>123</v>
      </c>
      <c r="C64" s="83">
        <v>48</v>
      </c>
      <c r="D64" s="87"/>
      <c r="E64" s="83">
        <v>33</v>
      </c>
      <c r="F64" s="87"/>
      <c r="G64" s="1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4.25">
      <c r="A65" s="4">
        <v>55</v>
      </c>
      <c r="B65" s="82" t="s">
        <v>91</v>
      </c>
      <c r="C65" s="83">
        <v>49</v>
      </c>
      <c r="D65" s="87"/>
      <c r="E65" s="83">
        <v>27</v>
      </c>
      <c r="F65" s="87"/>
      <c r="G65" s="1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">
      <c r="A66" s="4">
        <v>56</v>
      </c>
      <c r="B66" s="82" t="s">
        <v>92</v>
      </c>
      <c r="C66" s="83">
        <v>48</v>
      </c>
      <c r="D66" s="87"/>
      <c r="E66" s="83">
        <v>36</v>
      </c>
      <c r="F66" s="87"/>
      <c r="G66" s="1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3"/>
    </row>
    <row r="67" spans="1:23" ht="15">
      <c r="A67" s="4">
        <v>57</v>
      </c>
      <c r="B67" s="82" t="s">
        <v>93</v>
      </c>
      <c r="C67" s="83">
        <v>50</v>
      </c>
      <c r="D67" s="87"/>
      <c r="E67" s="83">
        <v>30</v>
      </c>
      <c r="F67" s="87"/>
      <c r="G67" s="1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1"/>
    </row>
    <row r="68" spans="1:23" ht="14.25">
      <c r="A68" s="4">
        <v>58</v>
      </c>
      <c r="B68" s="82" t="s">
        <v>94</v>
      </c>
      <c r="C68" s="83">
        <v>50</v>
      </c>
      <c r="D68" s="87"/>
      <c r="E68" s="83">
        <v>34</v>
      </c>
      <c r="F68" s="87"/>
      <c r="G68" s="1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4.25">
      <c r="A69" s="4">
        <v>59</v>
      </c>
      <c r="B69" s="82" t="s">
        <v>95</v>
      </c>
      <c r="C69" s="83">
        <v>49</v>
      </c>
      <c r="D69" s="87"/>
      <c r="E69" s="83">
        <v>23</v>
      </c>
      <c r="F69" s="87"/>
      <c r="G69" s="1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01"/>
  <sheetViews>
    <sheetView zoomScale="55" zoomScaleNormal="55" zoomScalePageLayoutView="0" workbookViewId="0" topLeftCell="A1">
      <selection activeCell="F14" sqref="F14"/>
    </sheetView>
  </sheetViews>
  <sheetFormatPr defaultColWidth="5.8515625" defaultRowHeight="15"/>
  <cols>
    <col min="1" max="1" width="12.57421875" style="112" customWidth="1"/>
    <col min="2" max="2" width="20.8515625" style="112" customWidth="1"/>
    <col min="3" max="4" width="17.140625" style="112" customWidth="1"/>
    <col min="5" max="5" width="32.57421875" style="112" customWidth="1"/>
    <col min="6" max="6" width="29.140625" style="112" customWidth="1"/>
    <col min="7" max="7" width="26.421875" style="112" customWidth="1"/>
    <col min="8" max="8" width="16.421875" style="110" customWidth="1"/>
    <col min="9" max="9" width="14.421875" style="110" customWidth="1"/>
    <col min="10" max="10" width="9.421875" style="110" customWidth="1"/>
    <col min="11" max="11" width="16.57421875" style="110" customWidth="1"/>
    <col min="12" max="12" width="12.421875" style="110" customWidth="1"/>
    <col min="13" max="13" width="9.57421875" style="110" customWidth="1"/>
    <col min="14" max="14" width="15.57421875" style="110" customWidth="1"/>
    <col min="15" max="246" width="8.8515625" style="110" customWidth="1"/>
    <col min="247" max="247" width="24.57421875" style="110" customWidth="1"/>
    <col min="248" max="248" width="6.00390625" style="110" bestFit="1" customWidth="1"/>
    <col min="249" max="16384" width="5.8515625" style="110" customWidth="1"/>
  </cols>
  <sheetData>
    <row r="1" spans="1:23" ht="20.25" customHeight="1">
      <c r="A1" s="176" t="s">
        <v>27</v>
      </c>
      <c r="B1" s="177"/>
      <c r="C1" s="177"/>
      <c r="D1" s="177"/>
      <c r="E1" s="178"/>
      <c r="F1" s="114"/>
      <c r="G1" s="164"/>
      <c r="H1" s="164"/>
      <c r="I1" s="164"/>
      <c r="J1" s="164"/>
      <c r="K1" s="164"/>
      <c r="L1" s="164"/>
      <c r="M1" s="164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3" ht="19.5" customHeight="1">
      <c r="A2" s="179" t="s">
        <v>0</v>
      </c>
      <c r="B2" s="179"/>
      <c r="C2" s="179"/>
      <c r="D2" s="179"/>
      <c r="E2" s="179"/>
      <c r="F2" s="115"/>
      <c r="G2" s="38" t="s">
        <v>35</v>
      </c>
      <c r="H2" s="38"/>
      <c r="I2" s="116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1:23" ht="43.5" customHeight="1">
      <c r="A3" s="179" t="s">
        <v>48</v>
      </c>
      <c r="B3" s="179"/>
      <c r="C3" s="179"/>
      <c r="D3" s="179"/>
      <c r="E3" s="179"/>
      <c r="F3" s="115"/>
      <c r="G3" s="38" t="s">
        <v>37</v>
      </c>
      <c r="H3" s="38"/>
      <c r="I3" s="49" t="s">
        <v>45</v>
      </c>
      <c r="J3" s="33"/>
      <c r="K3" s="42" t="s">
        <v>40</v>
      </c>
      <c r="L3" s="42" t="s">
        <v>46</v>
      </c>
      <c r="M3" s="33"/>
      <c r="N3" s="42" t="s">
        <v>41</v>
      </c>
      <c r="O3" s="180" t="s">
        <v>270</v>
      </c>
      <c r="P3" s="180"/>
      <c r="Q3" s="180"/>
      <c r="R3" s="180"/>
      <c r="S3" s="180"/>
      <c r="T3" s="180"/>
      <c r="U3" s="180"/>
      <c r="V3" s="180"/>
      <c r="W3" s="180"/>
    </row>
    <row r="4" spans="1:23" ht="32.25" customHeight="1">
      <c r="A4" s="179" t="s">
        <v>124</v>
      </c>
      <c r="B4" s="179"/>
      <c r="C4" s="179"/>
      <c r="D4" s="179"/>
      <c r="E4" s="179"/>
      <c r="F4" s="115"/>
      <c r="G4" s="38" t="s">
        <v>36</v>
      </c>
      <c r="H4" s="38"/>
      <c r="I4" s="116"/>
      <c r="J4" s="33"/>
      <c r="K4" s="117" t="s">
        <v>31</v>
      </c>
      <c r="L4" s="117">
        <v>3</v>
      </c>
      <c r="M4" s="33"/>
      <c r="N4" s="118">
        <v>3</v>
      </c>
      <c r="O4" s="180"/>
      <c r="P4" s="180"/>
      <c r="Q4" s="180"/>
      <c r="R4" s="180"/>
      <c r="S4" s="180"/>
      <c r="T4" s="180"/>
      <c r="U4" s="180"/>
      <c r="V4" s="180"/>
      <c r="W4" s="180"/>
    </row>
    <row r="5" spans="1:23" ht="20.25" customHeight="1">
      <c r="A5" s="119" t="s">
        <v>28</v>
      </c>
      <c r="B5" s="119"/>
      <c r="C5" s="119"/>
      <c r="D5" s="119"/>
      <c r="E5" s="119"/>
      <c r="F5" s="115"/>
      <c r="G5" s="38" t="s">
        <v>29</v>
      </c>
      <c r="H5" s="120">
        <f>90/91*100</f>
        <v>98.9010989010989</v>
      </c>
      <c r="I5" s="116"/>
      <c r="J5" s="33"/>
      <c r="K5" s="121" t="s">
        <v>32</v>
      </c>
      <c r="L5" s="121">
        <v>2</v>
      </c>
      <c r="M5" s="33"/>
      <c r="N5" s="122">
        <v>2</v>
      </c>
      <c r="O5" s="180"/>
      <c r="P5" s="180"/>
      <c r="Q5" s="180"/>
      <c r="R5" s="180"/>
      <c r="S5" s="180"/>
      <c r="T5" s="180"/>
      <c r="U5" s="180"/>
      <c r="V5" s="180"/>
      <c r="W5" s="180"/>
    </row>
    <row r="6" spans="1:23" ht="48.75" customHeight="1">
      <c r="A6" s="123"/>
      <c r="B6" s="124" t="s">
        <v>1</v>
      </c>
      <c r="C6" s="6" t="s">
        <v>47</v>
      </c>
      <c r="D6" s="6" t="s">
        <v>39</v>
      </c>
      <c r="E6" s="6" t="s">
        <v>30</v>
      </c>
      <c r="F6" s="6" t="s">
        <v>39</v>
      </c>
      <c r="G6" s="38" t="s">
        <v>30</v>
      </c>
      <c r="H6" s="125">
        <f>24/91*100</f>
        <v>26.373626373626376</v>
      </c>
      <c r="I6" s="116"/>
      <c r="J6" s="33"/>
      <c r="K6" s="126" t="s">
        <v>33</v>
      </c>
      <c r="L6" s="126">
        <v>1</v>
      </c>
      <c r="M6" s="33"/>
      <c r="N6" s="127">
        <v>1</v>
      </c>
      <c r="O6" s="180"/>
      <c r="P6" s="180"/>
      <c r="Q6" s="180"/>
      <c r="R6" s="180"/>
      <c r="S6" s="180"/>
      <c r="T6" s="180"/>
      <c r="U6" s="180"/>
      <c r="V6" s="180"/>
      <c r="W6" s="180"/>
    </row>
    <row r="7" spans="1:23" ht="42.75" customHeight="1">
      <c r="A7" s="123"/>
      <c r="B7" s="128" t="s">
        <v>2</v>
      </c>
      <c r="C7" s="129" t="s">
        <v>9</v>
      </c>
      <c r="D7" s="129"/>
      <c r="E7" s="130" t="s">
        <v>9</v>
      </c>
      <c r="F7" s="130"/>
      <c r="G7" s="37" t="s">
        <v>43</v>
      </c>
      <c r="H7" s="48">
        <f>AVERAGE(H5:H6)</f>
        <v>62.63736263736264</v>
      </c>
      <c r="I7" s="41">
        <v>0.6</v>
      </c>
      <c r="J7" s="33"/>
      <c r="K7" s="131" t="s">
        <v>34</v>
      </c>
      <c r="L7" s="131">
        <v>0</v>
      </c>
      <c r="M7" s="33"/>
      <c r="N7" s="132"/>
      <c r="O7" s="180"/>
      <c r="P7" s="180"/>
      <c r="Q7" s="180"/>
      <c r="R7" s="180"/>
      <c r="S7" s="180"/>
      <c r="T7" s="180"/>
      <c r="U7" s="180"/>
      <c r="V7" s="180"/>
      <c r="W7" s="180"/>
    </row>
    <row r="8" spans="1:23" ht="24.75" customHeight="1">
      <c r="A8" s="123"/>
      <c r="B8" s="128" t="s">
        <v>3</v>
      </c>
      <c r="C8" s="130" t="s">
        <v>4</v>
      </c>
      <c r="D8" s="130"/>
      <c r="E8" s="130" t="s">
        <v>11</v>
      </c>
      <c r="F8" s="130"/>
      <c r="G8" s="37" t="s">
        <v>38</v>
      </c>
      <c r="H8" s="38" t="s">
        <v>96</v>
      </c>
      <c r="I8" s="116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</row>
    <row r="9" spans="1:23" ht="24.75" customHeight="1">
      <c r="A9" s="123"/>
      <c r="B9" s="128" t="s">
        <v>5</v>
      </c>
      <c r="C9" s="130" t="s">
        <v>110</v>
      </c>
      <c r="D9" s="130"/>
      <c r="E9" s="130" t="s">
        <v>110</v>
      </c>
      <c r="F9" s="133"/>
      <c r="G9" s="12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51"/>
    </row>
    <row r="10" spans="1:23" s="113" customFormat="1" ht="24.75" customHeight="1">
      <c r="A10" s="134"/>
      <c r="B10" s="128" t="s">
        <v>8</v>
      </c>
      <c r="C10" s="130">
        <v>50</v>
      </c>
      <c r="D10" s="135">
        <f>(0.55*50)</f>
        <v>27.500000000000004</v>
      </c>
      <c r="E10" s="9">
        <v>50</v>
      </c>
      <c r="F10" s="30">
        <f>0.55*50</f>
        <v>27.500000000000004</v>
      </c>
      <c r="G10" s="19"/>
      <c r="H10" s="136" t="s">
        <v>10</v>
      </c>
      <c r="I10" s="136" t="s">
        <v>12</v>
      </c>
      <c r="J10" s="116" t="s">
        <v>13</v>
      </c>
      <c r="K10" s="116" t="s">
        <v>14</v>
      </c>
      <c r="L10" s="116" t="s">
        <v>15</v>
      </c>
      <c r="M10" s="116" t="s">
        <v>16</v>
      </c>
      <c r="N10" s="116" t="s">
        <v>17</v>
      </c>
      <c r="O10" s="116" t="s">
        <v>18</v>
      </c>
      <c r="P10" s="116" t="s">
        <v>19</v>
      </c>
      <c r="Q10" s="116" t="s">
        <v>20</v>
      </c>
      <c r="R10" s="116" t="s">
        <v>25</v>
      </c>
      <c r="S10" s="116" t="s">
        <v>21</v>
      </c>
      <c r="T10" s="116" t="s">
        <v>98</v>
      </c>
      <c r="U10" s="116" t="s">
        <v>22</v>
      </c>
      <c r="V10" s="116" t="s">
        <v>23</v>
      </c>
      <c r="W10" s="116" t="s">
        <v>24</v>
      </c>
    </row>
    <row r="11" spans="1:23" ht="24.75" customHeight="1" thickBot="1">
      <c r="A11" s="123">
        <v>1</v>
      </c>
      <c r="B11" s="137" t="s">
        <v>125</v>
      </c>
      <c r="C11" s="138">
        <v>46</v>
      </c>
      <c r="D11" s="9">
        <f>COUNTIF(C11:C101,"&gt;="&amp;D10)</f>
        <v>90</v>
      </c>
      <c r="E11" s="138">
        <v>35</v>
      </c>
      <c r="F11" s="139">
        <f>COUNTIF(E11:E58,"&gt;="&amp;F10)</f>
        <v>24</v>
      </c>
      <c r="G11" s="140" t="s">
        <v>6</v>
      </c>
      <c r="H11" s="141">
        <v>3</v>
      </c>
      <c r="I11" s="141">
        <v>3</v>
      </c>
      <c r="J11" s="141">
        <v>3</v>
      </c>
      <c r="K11" s="141">
        <v>3</v>
      </c>
      <c r="L11" s="141">
        <v>3</v>
      </c>
      <c r="M11" s="141">
        <v>3</v>
      </c>
      <c r="N11" s="141">
        <v>3</v>
      </c>
      <c r="O11" s="141">
        <v>3</v>
      </c>
      <c r="P11" s="141">
        <v>3</v>
      </c>
      <c r="Q11" s="141">
        <v>3</v>
      </c>
      <c r="R11" s="141">
        <v>3</v>
      </c>
      <c r="S11" s="141">
        <v>3</v>
      </c>
      <c r="T11" s="141">
        <v>3</v>
      </c>
      <c r="U11" s="141">
        <v>3</v>
      </c>
      <c r="V11" s="141">
        <v>2</v>
      </c>
      <c r="W11" s="141"/>
    </row>
    <row r="12" spans="1:23" ht="24.75" customHeight="1" thickBot="1">
      <c r="A12" s="123">
        <v>2</v>
      </c>
      <c r="B12" s="137" t="s">
        <v>126</v>
      </c>
      <c r="C12" s="138">
        <v>45</v>
      </c>
      <c r="D12" s="142">
        <f>(90/91)*100</f>
        <v>98.9010989010989</v>
      </c>
      <c r="E12" s="138">
        <v>28</v>
      </c>
      <c r="F12" s="143">
        <f>(24/91)*100</f>
        <v>26.373626373626376</v>
      </c>
      <c r="G12" s="140" t="s">
        <v>7</v>
      </c>
      <c r="H12" s="141">
        <v>3</v>
      </c>
      <c r="I12" s="141">
        <v>3</v>
      </c>
      <c r="J12" s="141">
        <v>3</v>
      </c>
      <c r="K12" s="141">
        <v>3</v>
      </c>
      <c r="L12" s="141">
        <v>3</v>
      </c>
      <c r="M12" s="141">
        <v>3</v>
      </c>
      <c r="N12" s="141">
        <v>3</v>
      </c>
      <c r="O12" s="141">
        <v>3</v>
      </c>
      <c r="P12" s="141">
        <v>2</v>
      </c>
      <c r="Q12" s="141">
        <v>3</v>
      </c>
      <c r="R12" s="141">
        <v>3</v>
      </c>
      <c r="S12" s="141">
        <v>3</v>
      </c>
      <c r="T12" s="141">
        <v>3</v>
      </c>
      <c r="U12" s="141">
        <v>3</v>
      </c>
      <c r="V12" s="141">
        <v>2</v>
      </c>
      <c r="W12" s="141"/>
    </row>
    <row r="13" spans="1:23" ht="24.75" customHeight="1" thickBot="1">
      <c r="A13" s="123">
        <v>3</v>
      </c>
      <c r="B13" s="137" t="s">
        <v>127</v>
      </c>
      <c r="C13" s="138">
        <v>40</v>
      </c>
      <c r="D13" s="9"/>
      <c r="E13" s="138">
        <v>29</v>
      </c>
      <c r="F13" s="144"/>
      <c r="G13" s="140" t="s">
        <v>111</v>
      </c>
      <c r="H13" s="141">
        <v>2</v>
      </c>
      <c r="I13" s="141">
        <v>3</v>
      </c>
      <c r="J13" s="141">
        <v>3</v>
      </c>
      <c r="K13" s="141">
        <v>2</v>
      </c>
      <c r="L13" s="141">
        <v>3</v>
      </c>
      <c r="M13" s="141">
        <v>3</v>
      </c>
      <c r="N13" s="141">
        <v>3</v>
      </c>
      <c r="O13" s="141">
        <v>2</v>
      </c>
      <c r="P13" s="141">
        <v>2</v>
      </c>
      <c r="Q13" s="141">
        <v>3</v>
      </c>
      <c r="R13" s="141">
        <v>3</v>
      </c>
      <c r="S13" s="141">
        <v>3</v>
      </c>
      <c r="T13" s="141">
        <v>3</v>
      </c>
      <c r="U13" s="141">
        <v>3</v>
      </c>
      <c r="V13" s="141">
        <v>2</v>
      </c>
      <c r="W13" s="141"/>
    </row>
    <row r="14" spans="1:23" ht="35.25" customHeight="1" thickBot="1">
      <c r="A14" s="123">
        <v>4</v>
      </c>
      <c r="B14" s="137" t="s">
        <v>128</v>
      </c>
      <c r="C14" s="138">
        <v>44</v>
      </c>
      <c r="D14" s="9"/>
      <c r="E14" s="138">
        <v>36</v>
      </c>
      <c r="F14" s="144"/>
      <c r="G14" s="140" t="s">
        <v>97</v>
      </c>
      <c r="H14" s="141">
        <v>3</v>
      </c>
      <c r="I14" s="141">
        <v>3</v>
      </c>
      <c r="J14" s="141">
        <v>3</v>
      </c>
      <c r="K14" s="141">
        <v>3</v>
      </c>
      <c r="L14" s="141">
        <v>3</v>
      </c>
      <c r="M14" s="141">
        <v>3</v>
      </c>
      <c r="N14" s="141">
        <v>3</v>
      </c>
      <c r="O14" s="141">
        <v>3</v>
      </c>
      <c r="P14" s="141">
        <v>2</v>
      </c>
      <c r="Q14" s="141">
        <v>3</v>
      </c>
      <c r="R14" s="141">
        <v>3</v>
      </c>
      <c r="S14" s="141">
        <v>3</v>
      </c>
      <c r="T14" s="141">
        <v>3</v>
      </c>
      <c r="U14" s="141">
        <v>3</v>
      </c>
      <c r="V14" s="141">
        <v>2</v>
      </c>
      <c r="W14" s="141"/>
    </row>
    <row r="15" spans="1:23" ht="37.5" customHeight="1">
      <c r="A15" s="123">
        <v>5</v>
      </c>
      <c r="B15" s="137" t="s">
        <v>129</v>
      </c>
      <c r="C15" s="138">
        <v>39</v>
      </c>
      <c r="D15" s="9"/>
      <c r="E15" s="138">
        <v>31</v>
      </c>
      <c r="F15" s="144"/>
      <c r="G15" s="145" t="s">
        <v>42</v>
      </c>
      <c r="H15" s="17">
        <f>AVERAGE(H11:H14)</f>
        <v>2.75</v>
      </c>
      <c r="I15" s="17">
        <f aca="true" t="shared" si="0" ref="I15:V15">AVERAGE(I11:I14)</f>
        <v>3</v>
      </c>
      <c r="J15" s="17">
        <f t="shared" si="0"/>
        <v>3</v>
      </c>
      <c r="K15" s="17">
        <f t="shared" si="0"/>
        <v>2.75</v>
      </c>
      <c r="L15" s="17">
        <f t="shared" si="0"/>
        <v>3</v>
      </c>
      <c r="M15" s="17">
        <f t="shared" si="0"/>
        <v>3</v>
      </c>
      <c r="N15" s="17">
        <f t="shared" si="0"/>
        <v>3</v>
      </c>
      <c r="O15" s="17">
        <f t="shared" si="0"/>
        <v>2.75</v>
      </c>
      <c r="P15" s="17">
        <f t="shared" si="0"/>
        <v>2.25</v>
      </c>
      <c r="Q15" s="17">
        <f t="shared" si="0"/>
        <v>3</v>
      </c>
      <c r="R15" s="17">
        <f t="shared" si="0"/>
        <v>3</v>
      </c>
      <c r="S15" s="17">
        <f t="shared" si="0"/>
        <v>3</v>
      </c>
      <c r="T15" s="17">
        <f t="shared" si="0"/>
        <v>3</v>
      </c>
      <c r="U15" s="17">
        <f t="shared" si="0"/>
        <v>3</v>
      </c>
      <c r="V15" s="17">
        <f t="shared" si="0"/>
        <v>2</v>
      </c>
      <c r="W15" s="17"/>
    </row>
    <row r="16" spans="1:23" ht="24.75" customHeight="1">
      <c r="A16" s="123">
        <v>6</v>
      </c>
      <c r="B16" s="137" t="s">
        <v>130</v>
      </c>
      <c r="C16" s="138">
        <v>33</v>
      </c>
      <c r="D16" s="9"/>
      <c r="E16" s="138">
        <v>18</v>
      </c>
      <c r="F16" s="144"/>
      <c r="G16" s="146" t="s">
        <v>44</v>
      </c>
      <c r="H16" s="63">
        <f>(62.64*H15)/100</f>
        <v>1.7226</v>
      </c>
      <c r="I16" s="63">
        <f aca="true" t="shared" si="1" ref="I16:V16">(62.64*I15)/100</f>
        <v>1.8792000000000002</v>
      </c>
      <c r="J16" s="63">
        <f t="shared" si="1"/>
        <v>1.8792000000000002</v>
      </c>
      <c r="K16" s="63">
        <f t="shared" si="1"/>
        <v>1.7226</v>
      </c>
      <c r="L16" s="63">
        <f t="shared" si="1"/>
        <v>1.8792000000000002</v>
      </c>
      <c r="M16" s="63">
        <f t="shared" si="1"/>
        <v>1.8792000000000002</v>
      </c>
      <c r="N16" s="63">
        <f t="shared" si="1"/>
        <v>1.8792000000000002</v>
      </c>
      <c r="O16" s="63">
        <f t="shared" si="1"/>
        <v>1.7226</v>
      </c>
      <c r="P16" s="63">
        <f t="shared" si="1"/>
        <v>1.4094</v>
      </c>
      <c r="Q16" s="63">
        <f t="shared" si="1"/>
        <v>1.8792000000000002</v>
      </c>
      <c r="R16" s="63">
        <f t="shared" si="1"/>
        <v>1.8792000000000002</v>
      </c>
      <c r="S16" s="63">
        <f t="shared" si="1"/>
        <v>1.8792000000000002</v>
      </c>
      <c r="T16" s="63">
        <f t="shared" si="1"/>
        <v>1.8792000000000002</v>
      </c>
      <c r="U16" s="63">
        <f t="shared" si="1"/>
        <v>1.8792000000000002</v>
      </c>
      <c r="V16" s="63">
        <f t="shared" si="1"/>
        <v>1.2528</v>
      </c>
      <c r="W16" s="63"/>
    </row>
    <row r="17" spans="1:23" ht="40.5" customHeight="1">
      <c r="A17" s="123">
        <v>7</v>
      </c>
      <c r="B17" s="137" t="s">
        <v>131</v>
      </c>
      <c r="C17" s="138">
        <v>43</v>
      </c>
      <c r="D17" s="9"/>
      <c r="E17" s="138">
        <v>32</v>
      </c>
      <c r="F17" s="9"/>
      <c r="G17" s="123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33"/>
    </row>
    <row r="18" spans="1:23" ht="24.75" customHeight="1">
      <c r="A18" s="123">
        <v>8</v>
      </c>
      <c r="B18" s="137" t="s">
        <v>132</v>
      </c>
      <c r="C18" s="138">
        <v>38</v>
      </c>
      <c r="D18" s="9"/>
      <c r="E18" s="138">
        <v>28</v>
      </c>
      <c r="F18" s="148"/>
      <c r="G18" s="134"/>
      <c r="H18" s="51"/>
      <c r="I18" s="51"/>
      <c r="J18" s="51"/>
      <c r="K18" s="51"/>
      <c r="L18" s="51"/>
      <c r="M18" s="51"/>
      <c r="N18" s="51"/>
      <c r="O18" s="51"/>
      <c r="P18" s="51"/>
      <c r="Q18" s="147"/>
      <c r="R18" s="147"/>
      <c r="S18" s="147"/>
      <c r="T18" s="147"/>
      <c r="U18" s="147"/>
      <c r="V18" s="147"/>
      <c r="W18" s="147"/>
    </row>
    <row r="19" spans="1:23" ht="24.75" customHeight="1">
      <c r="A19" s="123">
        <v>9</v>
      </c>
      <c r="B19" s="137" t="s">
        <v>133</v>
      </c>
      <c r="C19" s="138">
        <v>39</v>
      </c>
      <c r="D19" s="9"/>
      <c r="E19" s="138">
        <v>30</v>
      </c>
      <c r="F19" s="148"/>
      <c r="G19" s="134"/>
      <c r="H19" s="51"/>
      <c r="I19" s="51"/>
      <c r="J19" s="51"/>
      <c r="K19" s="149"/>
      <c r="L19" s="149"/>
      <c r="M19" s="149"/>
      <c r="N19" s="149"/>
      <c r="O19" s="149"/>
      <c r="P19" s="149"/>
      <c r="Q19" s="33"/>
      <c r="R19" s="33"/>
      <c r="S19" s="33"/>
      <c r="T19" s="33"/>
      <c r="U19" s="33"/>
      <c r="V19" s="33"/>
      <c r="W19" s="147"/>
    </row>
    <row r="20" spans="1:23" ht="24.75" customHeight="1">
      <c r="A20" s="123">
        <v>10</v>
      </c>
      <c r="B20" s="137" t="s">
        <v>134</v>
      </c>
      <c r="C20" s="138">
        <v>46</v>
      </c>
      <c r="D20" s="9"/>
      <c r="E20" s="138">
        <v>35</v>
      </c>
      <c r="F20" s="148"/>
      <c r="G20" s="134"/>
      <c r="H20" s="149"/>
      <c r="I20" s="51"/>
      <c r="J20" s="51"/>
      <c r="K20" s="51"/>
      <c r="L20" s="149"/>
      <c r="M20" s="149"/>
      <c r="N20" s="149"/>
      <c r="O20" s="149"/>
      <c r="P20" s="149"/>
      <c r="Q20" s="33"/>
      <c r="R20" s="33"/>
      <c r="S20" s="33"/>
      <c r="T20" s="33"/>
      <c r="U20" s="33"/>
      <c r="V20" s="33"/>
      <c r="W20" s="33"/>
    </row>
    <row r="21" spans="1:23" ht="31.5" customHeight="1">
      <c r="A21" s="123">
        <v>11</v>
      </c>
      <c r="B21" s="137" t="s">
        <v>49</v>
      </c>
      <c r="C21" s="138">
        <v>47</v>
      </c>
      <c r="D21" s="9"/>
      <c r="E21" s="138">
        <v>32</v>
      </c>
      <c r="F21" s="148"/>
      <c r="G21" s="123"/>
      <c r="H21" s="150"/>
      <c r="I21" s="175"/>
      <c r="J21" s="175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</row>
    <row r="22" spans="1:23" ht="24.75" customHeight="1">
      <c r="A22" s="123">
        <v>12</v>
      </c>
      <c r="B22" s="137" t="s">
        <v>50</v>
      </c>
      <c r="C22" s="138">
        <v>46</v>
      </c>
      <c r="D22" s="9"/>
      <c r="E22" s="138">
        <v>33</v>
      </c>
      <c r="F22" s="148"/>
      <c r="G22" s="123"/>
      <c r="H22" s="53"/>
      <c r="I22" s="151"/>
      <c r="J22" s="151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</row>
    <row r="23" spans="1:24" ht="24.75" customHeight="1">
      <c r="A23" s="123">
        <v>13</v>
      </c>
      <c r="B23" s="137" t="s">
        <v>51</v>
      </c>
      <c r="C23" s="138">
        <v>42</v>
      </c>
      <c r="D23" s="9"/>
      <c r="E23" s="138">
        <v>28</v>
      </c>
      <c r="F23" s="148"/>
      <c r="G23" s="123"/>
      <c r="H23" s="152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111"/>
    </row>
    <row r="24" spans="1:24" ht="24.75" customHeight="1">
      <c r="A24" s="123">
        <v>14</v>
      </c>
      <c r="B24" s="137" t="s">
        <v>52</v>
      </c>
      <c r="C24" s="138">
        <v>41</v>
      </c>
      <c r="D24" s="9"/>
      <c r="E24" s="138">
        <v>27</v>
      </c>
      <c r="F24" s="148"/>
      <c r="G24" s="123"/>
      <c r="H24" s="3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1"/>
      <c r="X24" s="111"/>
    </row>
    <row r="25" spans="1:24" ht="24.75" customHeight="1">
      <c r="A25" s="123">
        <v>15</v>
      </c>
      <c r="B25" s="137" t="s">
        <v>53</v>
      </c>
      <c r="C25" s="138">
        <v>34</v>
      </c>
      <c r="D25" s="153"/>
      <c r="E25" s="138">
        <v>24</v>
      </c>
      <c r="F25" s="154"/>
      <c r="G25" s="152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1"/>
      <c r="X25" s="111"/>
    </row>
    <row r="26" spans="1:24" ht="24.75" customHeight="1">
      <c r="A26" s="123">
        <v>16</v>
      </c>
      <c r="B26" s="137" t="s">
        <v>54</v>
      </c>
      <c r="C26" s="138">
        <v>44</v>
      </c>
      <c r="D26" s="9"/>
      <c r="E26" s="138">
        <v>25</v>
      </c>
      <c r="F26" s="148"/>
      <c r="G26" s="152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1"/>
      <c r="X26" s="111"/>
    </row>
    <row r="27" spans="1:24" ht="24.75" customHeight="1">
      <c r="A27" s="123">
        <v>17</v>
      </c>
      <c r="B27" s="137" t="s">
        <v>55</v>
      </c>
      <c r="C27" s="138">
        <v>43</v>
      </c>
      <c r="D27" s="9"/>
      <c r="E27" s="138">
        <v>28</v>
      </c>
      <c r="F27" s="148"/>
      <c r="G27" s="152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1"/>
      <c r="X27" s="111"/>
    </row>
    <row r="28" spans="1:24" ht="24.75" customHeight="1">
      <c r="A28" s="123">
        <v>18</v>
      </c>
      <c r="B28" s="137" t="s">
        <v>56</v>
      </c>
      <c r="C28" s="138">
        <v>43</v>
      </c>
      <c r="D28" s="9"/>
      <c r="E28" s="138">
        <v>30</v>
      </c>
      <c r="F28" s="148"/>
      <c r="G28" s="152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1"/>
      <c r="X28" s="111"/>
    </row>
    <row r="29" spans="1:24" ht="24.75" customHeight="1">
      <c r="A29" s="123">
        <v>19</v>
      </c>
      <c r="B29" s="137" t="s">
        <v>57</v>
      </c>
      <c r="C29" s="138">
        <v>40</v>
      </c>
      <c r="D29" s="9"/>
      <c r="E29" s="138">
        <v>30</v>
      </c>
      <c r="F29" s="148"/>
      <c r="G29" s="152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1"/>
      <c r="X29" s="111"/>
    </row>
    <row r="30" spans="1:24" ht="24.75" customHeight="1">
      <c r="A30" s="123">
        <v>20</v>
      </c>
      <c r="B30" s="137" t="s">
        <v>58</v>
      </c>
      <c r="C30" s="138">
        <v>42</v>
      </c>
      <c r="D30" s="9"/>
      <c r="E30" s="138">
        <v>35</v>
      </c>
      <c r="F30" s="148"/>
      <c r="G30" s="152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1"/>
      <c r="X30" s="111"/>
    </row>
    <row r="31" spans="1:24" ht="24.75" customHeight="1">
      <c r="A31" s="123">
        <v>21</v>
      </c>
      <c r="B31" s="137" t="s">
        <v>59</v>
      </c>
      <c r="C31" s="138">
        <v>41</v>
      </c>
      <c r="D31" s="9"/>
      <c r="E31" s="138">
        <v>24</v>
      </c>
      <c r="F31" s="148"/>
      <c r="G31" s="152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1"/>
      <c r="X31" s="111"/>
    </row>
    <row r="32" spans="1:24" ht="24.75" customHeight="1">
      <c r="A32" s="123">
        <v>22</v>
      </c>
      <c r="B32" s="137" t="s">
        <v>60</v>
      </c>
      <c r="C32" s="138">
        <v>37</v>
      </c>
      <c r="D32" s="9"/>
      <c r="E32" s="138">
        <v>22</v>
      </c>
      <c r="F32" s="148"/>
      <c r="G32" s="152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1"/>
      <c r="X32" s="111"/>
    </row>
    <row r="33" spans="1:24" ht="24.75" customHeight="1">
      <c r="A33" s="123">
        <v>23</v>
      </c>
      <c r="B33" s="137" t="s">
        <v>61</v>
      </c>
      <c r="C33" s="138">
        <v>38</v>
      </c>
      <c r="D33" s="9"/>
      <c r="E33" s="138">
        <v>20</v>
      </c>
      <c r="F33" s="148"/>
      <c r="G33" s="152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1"/>
      <c r="X33" s="111"/>
    </row>
    <row r="34" spans="1:24" ht="24.75" customHeight="1">
      <c r="A34" s="123">
        <v>24</v>
      </c>
      <c r="B34" s="137" t="s">
        <v>62</v>
      </c>
      <c r="C34" s="138">
        <v>43</v>
      </c>
      <c r="D34" s="9"/>
      <c r="E34" s="138">
        <v>30</v>
      </c>
      <c r="F34" s="148"/>
      <c r="G34" s="152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111"/>
    </row>
    <row r="35" spans="1:24" ht="24.75" customHeight="1">
      <c r="A35" s="123">
        <v>25</v>
      </c>
      <c r="B35" s="137" t="s">
        <v>135</v>
      </c>
      <c r="C35" s="138">
        <v>38</v>
      </c>
      <c r="D35" s="9"/>
      <c r="E35" s="138">
        <v>25</v>
      </c>
      <c r="F35" s="148"/>
      <c r="G35" s="1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1"/>
      <c r="X35" s="111"/>
    </row>
    <row r="36" spans="1:24" ht="24.75" customHeight="1">
      <c r="A36" s="123">
        <v>26</v>
      </c>
      <c r="B36" s="137" t="s">
        <v>136</v>
      </c>
      <c r="C36" s="138">
        <v>37</v>
      </c>
      <c r="D36" s="9"/>
      <c r="E36" s="138">
        <v>28</v>
      </c>
      <c r="F36" s="148"/>
      <c r="G36" s="152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111"/>
    </row>
    <row r="37" spans="1:24" ht="24.75" customHeight="1">
      <c r="A37" s="123">
        <v>27</v>
      </c>
      <c r="B37" s="137" t="s">
        <v>137</v>
      </c>
      <c r="C37" s="138">
        <v>32</v>
      </c>
      <c r="D37" s="9"/>
      <c r="E37" s="138">
        <v>21</v>
      </c>
      <c r="F37" s="148"/>
      <c r="G37" s="152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111"/>
    </row>
    <row r="38" spans="1:24" ht="24.75" customHeight="1">
      <c r="A38" s="123">
        <v>28</v>
      </c>
      <c r="B38" s="137" t="s">
        <v>138</v>
      </c>
      <c r="C38" s="138">
        <v>37</v>
      </c>
      <c r="D38" s="9"/>
      <c r="E38" s="138">
        <v>20</v>
      </c>
      <c r="F38" s="148"/>
      <c r="G38" s="152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1"/>
      <c r="X38" s="111"/>
    </row>
    <row r="39" spans="1:24" ht="24.75" customHeight="1">
      <c r="A39" s="123">
        <v>29</v>
      </c>
      <c r="B39" s="137" t="s">
        <v>139</v>
      </c>
      <c r="C39" s="138">
        <v>37</v>
      </c>
      <c r="D39" s="9"/>
      <c r="E39" s="138">
        <v>23</v>
      </c>
      <c r="F39" s="148"/>
      <c r="G39" s="152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1"/>
      <c r="X39" s="111"/>
    </row>
    <row r="40" spans="1:24" ht="24.75" customHeight="1">
      <c r="A40" s="123">
        <v>30</v>
      </c>
      <c r="B40" s="137" t="s">
        <v>140</v>
      </c>
      <c r="C40" s="138">
        <v>35</v>
      </c>
      <c r="D40" s="9"/>
      <c r="E40" s="138">
        <v>23</v>
      </c>
      <c r="F40" s="148"/>
      <c r="G40" s="152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1"/>
      <c r="X40" s="111"/>
    </row>
    <row r="41" spans="1:24" ht="24.75" customHeight="1">
      <c r="A41" s="123">
        <v>31</v>
      </c>
      <c r="B41" s="137" t="s">
        <v>141</v>
      </c>
      <c r="C41" s="138">
        <v>34</v>
      </c>
      <c r="D41" s="9"/>
      <c r="E41" s="138">
        <v>30</v>
      </c>
      <c r="F41" s="148"/>
      <c r="G41" s="152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1"/>
      <c r="X41" s="111"/>
    </row>
    <row r="42" spans="1:24" ht="24.75" customHeight="1">
      <c r="A42" s="123">
        <v>32</v>
      </c>
      <c r="B42" s="137" t="s">
        <v>142</v>
      </c>
      <c r="C42" s="138">
        <v>34</v>
      </c>
      <c r="D42" s="9"/>
      <c r="E42" s="138">
        <v>25</v>
      </c>
      <c r="F42" s="148"/>
      <c r="G42" s="152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1"/>
      <c r="X42" s="111"/>
    </row>
    <row r="43" spans="1:24" ht="24.75" customHeight="1">
      <c r="A43" s="123">
        <v>33</v>
      </c>
      <c r="B43" s="137" t="s">
        <v>143</v>
      </c>
      <c r="C43" s="138">
        <v>38</v>
      </c>
      <c r="D43" s="9"/>
      <c r="E43" s="138">
        <v>20</v>
      </c>
      <c r="F43" s="148"/>
      <c r="G43" s="152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1"/>
      <c r="X43" s="111"/>
    </row>
    <row r="44" spans="1:24" ht="24.75" customHeight="1">
      <c r="A44" s="123">
        <v>34</v>
      </c>
      <c r="B44" s="137" t="s">
        <v>144</v>
      </c>
      <c r="C44" s="138">
        <v>37</v>
      </c>
      <c r="D44" s="9"/>
      <c r="E44" s="138">
        <v>27</v>
      </c>
      <c r="F44" s="148"/>
      <c r="G44" s="152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1"/>
      <c r="X44" s="111"/>
    </row>
    <row r="45" spans="1:24" ht="24.75" customHeight="1">
      <c r="A45" s="123">
        <v>35</v>
      </c>
      <c r="B45" s="137" t="s">
        <v>145</v>
      </c>
      <c r="C45" s="138">
        <v>41</v>
      </c>
      <c r="D45" s="9"/>
      <c r="E45" s="138">
        <v>23</v>
      </c>
      <c r="F45" s="148"/>
      <c r="G45" s="152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1"/>
      <c r="X45" s="111"/>
    </row>
    <row r="46" spans="1:24" ht="24.75" customHeight="1">
      <c r="A46" s="123">
        <v>36</v>
      </c>
      <c r="B46" s="137" t="s">
        <v>146</v>
      </c>
      <c r="C46" s="138">
        <v>37</v>
      </c>
      <c r="D46" s="9"/>
      <c r="E46" s="138">
        <v>26</v>
      </c>
      <c r="F46" s="148"/>
      <c r="G46" s="152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1"/>
      <c r="X46" s="111"/>
    </row>
    <row r="47" spans="1:24" ht="24.75" customHeight="1">
      <c r="A47" s="123">
        <v>37</v>
      </c>
      <c r="B47" s="137" t="s">
        <v>147</v>
      </c>
      <c r="C47" s="138">
        <v>38</v>
      </c>
      <c r="D47" s="9"/>
      <c r="E47" s="138">
        <v>29</v>
      </c>
      <c r="F47" s="148"/>
      <c r="G47" s="152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1"/>
      <c r="X47" s="111"/>
    </row>
    <row r="48" spans="1:24" ht="24.75" customHeight="1">
      <c r="A48" s="123">
        <v>38</v>
      </c>
      <c r="B48" s="137" t="s">
        <v>148</v>
      </c>
      <c r="C48" s="138">
        <v>35</v>
      </c>
      <c r="D48" s="9"/>
      <c r="E48" s="138">
        <v>28</v>
      </c>
      <c r="F48" s="148"/>
      <c r="G48" s="152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1"/>
      <c r="X48" s="111"/>
    </row>
    <row r="49" spans="1:24" ht="24.75" customHeight="1">
      <c r="A49" s="123">
        <v>39</v>
      </c>
      <c r="B49" s="137" t="s">
        <v>149</v>
      </c>
      <c r="C49" s="138">
        <v>42</v>
      </c>
      <c r="D49" s="9"/>
      <c r="E49" s="138">
        <v>23</v>
      </c>
      <c r="F49" s="148"/>
      <c r="G49" s="1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1"/>
      <c r="X49" s="111"/>
    </row>
    <row r="50" spans="1:24" ht="24.75" customHeight="1">
      <c r="A50" s="123">
        <v>40</v>
      </c>
      <c r="B50" s="137" t="s">
        <v>150</v>
      </c>
      <c r="C50" s="138">
        <v>36</v>
      </c>
      <c r="D50" s="9"/>
      <c r="E50" s="138">
        <v>24</v>
      </c>
      <c r="F50" s="148"/>
      <c r="G50" s="152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111"/>
    </row>
    <row r="51" spans="1:24" ht="24.75" customHeight="1">
      <c r="A51" s="123">
        <v>41</v>
      </c>
      <c r="B51" s="137" t="s">
        <v>151</v>
      </c>
      <c r="C51" s="138">
        <v>39</v>
      </c>
      <c r="D51" s="9"/>
      <c r="E51" s="138">
        <v>31</v>
      </c>
      <c r="F51" s="148"/>
      <c r="G51" s="152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111"/>
    </row>
    <row r="52" spans="1:24" ht="24.75" customHeight="1">
      <c r="A52" s="123">
        <v>42</v>
      </c>
      <c r="B52" s="137" t="s">
        <v>152</v>
      </c>
      <c r="C52" s="138">
        <v>34</v>
      </c>
      <c r="D52" s="153"/>
      <c r="E52" s="138">
        <v>21</v>
      </c>
      <c r="F52" s="154"/>
      <c r="G52" s="152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1"/>
      <c r="X52" s="111"/>
    </row>
    <row r="53" spans="1:24" ht="24.75" customHeight="1">
      <c r="A53" s="123">
        <v>43</v>
      </c>
      <c r="B53" s="137" t="s">
        <v>153</v>
      </c>
      <c r="C53" s="138">
        <v>37</v>
      </c>
      <c r="D53" s="153"/>
      <c r="E53" s="138">
        <v>23</v>
      </c>
      <c r="F53" s="154"/>
      <c r="G53" s="152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1"/>
      <c r="X53" s="111"/>
    </row>
    <row r="54" spans="1:24" ht="24.75" customHeight="1">
      <c r="A54" s="123">
        <v>44</v>
      </c>
      <c r="B54" s="137" t="s">
        <v>154</v>
      </c>
      <c r="C54" s="138">
        <v>36</v>
      </c>
      <c r="D54" s="9"/>
      <c r="E54" s="138">
        <v>24</v>
      </c>
      <c r="F54" s="148"/>
      <c r="G54" s="152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1"/>
      <c r="X54" s="111"/>
    </row>
    <row r="55" spans="1:24" ht="24.75" customHeight="1">
      <c r="A55" s="123">
        <v>45</v>
      </c>
      <c r="B55" s="137" t="s">
        <v>155</v>
      </c>
      <c r="C55" s="138">
        <v>37</v>
      </c>
      <c r="D55" s="9"/>
      <c r="E55" s="138">
        <v>32</v>
      </c>
      <c r="F55" s="148"/>
      <c r="G55" s="152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1"/>
      <c r="X55" s="111"/>
    </row>
    <row r="56" spans="1:24" ht="24.75" customHeight="1">
      <c r="A56" s="123">
        <v>46</v>
      </c>
      <c r="B56" s="137" t="s">
        <v>156</v>
      </c>
      <c r="C56" s="138">
        <v>36</v>
      </c>
      <c r="D56" s="9"/>
      <c r="E56" s="138">
        <v>22</v>
      </c>
      <c r="F56" s="148"/>
      <c r="G56" s="152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1"/>
      <c r="X56" s="111"/>
    </row>
    <row r="57" spans="1:24" ht="24.75" customHeight="1">
      <c r="A57" s="123">
        <v>47</v>
      </c>
      <c r="B57" s="137" t="s">
        <v>157</v>
      </c>
      <c r="C57" s="138">
        <v>34</v>
      </c>
      <c r="D57" s="9"/>
      <c r="E57" s="138">
        <v>25</v>
      </c>
      <c r="F57" s="148"/>
      <c r="G57" s="152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1"/>
      <c r="X57" s="111"/>
    </row>
    <row r="58" spans="1:24" ht="24.75" customHeight="1">
      <c r="A58" s="123">
        <v>48</v>
      </c>
      <c r="B58" s="137" t="s">
        <v>158</v>
      </c>
      <c r="C58" s="138">
        <v>34</v>
      </c>
      <c r="D58" s="9"/>
      <c r="E58" s="138">
        <v>28</v>
      </c>
      <c r="F58" s="148"/>
      <c r="G58" s="152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1"/>
      <c r="X58" s="111"/>
    </row>
    <row r="59" spans="1:23" ht="15">
      <c r="A59" s="123">
        <v>49</v>
      </c>
      <c r="B59" s="137" t="s">
        <v>159</v>
      </c>
      <c r="C59" s="138">
        <v>43</v>
      </c>
      <c r="D59" s="156"/>
      <c r="E59" s="138">
        <v>27</v>
      </c>
      <c r="F59" s="156"/>
      <c r="G59" s="157"/>
      <c r="H59" s="158"/>
      <c r="I59" s="158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159"/>
    </row>
    <row r="60" spans="1:23" ht="15">
      <c r="A60" s="123">
        <v>50</v>
      </c>
      <c r="B60" s="137" t="s">
        <v>160</v>
      </c>
      <c r="C60" s="138">
        <v>37</v>
      </c>
      <c r="D60" s="160"/>
      <c r="E60" s="138">
        <v>28</v>
      </c>
      <c r="F60" s="160"/>
      <c r="G60" s="157"/>
      <c r="H60" s="158"/>
      <c r="I60" s="158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33"/>
    </row>
    <row r="61" spans="1:23" ht="15">
      <c r="A61" s="123">
        <v>51</v>
      </c>
      <c r="B61" s="137" t="s">
        <v>161</v>
      </c>
      <c r="C61" s="138">
        <v>38</v>
      </c>
      <c r="D61" s="156"/>
      <c r="E61" s="138">
        <v>30</v>
      </c>
      <c r="F61" s="156"/>
      <c r="G61" s="157"/>
      <c r="H61" s="158"/>
      <c r="I61" s="158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</row>
    <row r="62" spans="1:23" ht="15">
      <c r="A62" s="123">
        <v>52</v>
      </c>
      <c r="B62" s="137" t="s">
        <v>162</v>
      </c>
      <c r="C62" s="138">
        <v>30</v>
      </c>
      <c r="D62" s="156"/>
      <c r="E62" s="138">
        <v>13</v>
      </c>
      <c r="F62" s="156"/>
      <c r="G62" s="157"/>
      <c r="H62" s="158"/>
      <c r="I62" s="158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</row>
    <row r="63" spans="1:23" ht="15">
      <c r="A63" s="123">
        <v>53</v>
      </c>
      <c r="B63" s="137" t="s">
        <v>163</v>
      </c>
      <c r="C63" s="138">
        <v>35</v>
      </c>
      <c r="D63" s="156"/>
      <c r="E63" s="138">
        <v>21</v>
      </c>
      <c r="F63" s="156"/>
      <c r="G63" s="157"/>
      <c r="H63" s="158"/>
      <c r="I63" s="158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</row>
    <row r="64" spans="1:23" ht="15">
      <c r="A64" s="123">
        <v>54</v>
      </c>
      <c r="B64" s="137" t="s">
        <v>164</v>
      </c>
      <c r="C64" s="138">
        <v>37</v>
      </c>
      <c r="D64" s="156"/>
      <c r="E64" s="138">
        <v>22</v>
      </c>
      <c r="F64" s="156"/>
      <c r="G64" s="157"/>
      <c r="H64" s="158"/>
      <c r="I64" s="158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</row>
    <row r="65" spans="1:23" s="3" customFormat="1" ht="15">
      <c r="A65" s="123">
        <v>55</v>
      </c>
      <c r="B65" s="137" t="s">
        <v>165</v>
      </c>
      <c r="C65" s="138">
        <v>38</v>
      </c>
      <c r="D65" s="156"/>
      <c r="E65" s="138">
        <v>27</v>
      </c>
      <c r="F65" s="156"/>
      <c r="G65" s="157"/>
      <c r="H65" s="158"/>
      <c r="I65" s="158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</row>
    <row r="66" spans="1:23" ht="15">
      <c r="A66" s="123">
        <v>56</v>
      </c>
      <c r="B66" s="137" t="s">
        <v>166</v>
      </c>
      <c r="C66" s="138">
        <v>38</v>
      </c>
      <c r="D66" s="156"/>
      <c r="E66" s="138">
        <v>26</v>
      </c>
      <c r="F66" s="156"/>
      <c r="G66" s="157"/>
      <c r="H66" s="158"/>
      <c r="I66" s="158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159"/>
    </row>
    <row r="67" spans="1:23" ht="15">
      <c r="A67" s="123">
        <v>57</v>
      </c>
      <c r="B67" s="137">
        <v>180704190027</v>
      </c>
      <c r="C67" s="138">
        <v>0</v>
      </c>
      <c r="D67" s="156"/>
      <c r="E67" s="138">
        <v>30</v>
      </c>
      <c r="F67" s="156"/>
      <c r="G67" s="157"/>
      <c r="H67" s="158"/>
      <c r="I67" s="158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33"/>
    </row>
    <row r="68" spans="1:23" ht="15">
      <c r="A68" s="123">
        <v>58</v>
      </c>
      <c r="B68" s="137" t="s">
        <v>167</v>
      </c>
      <c r="C68" s="161">
        <v>36</v>
      </c>
      <c r="D68" s="156"/>
      <c r="E68" s="161">
        <v>28</v>
      </c>
      <c r="F68" s="156"/>
      <c r="G68" s="157"/>
      <c r="H68" s="158"/>
      <c r="I68" s="158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</row>
    <row r="69" spans="1:23" ht="15">
      <c r="A69" s="123">
        <v>59</v>
      </c>
      <c r="B69" s="137" t="s">
        <v>63</v>
      </c>
      <c r="C69" s="161">
        <v>48</v>
      </c>
      <c r="D69" s="156"/>
      <c r="E69" s="161">
        <v>35</v>
      </c>
      <c r="F69" s="156"/>
      <c r="G69" s="157"/>
      <c r="H69" s="158"/>
      <c r="I69" s="158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</row>
    <row r="70" spans="1:23" ht="15">
      <c r="A70" s="123">
        <v>60</v>
      </c>
      <c r="B70" s="137" t="s">
        <v>64</v>
      </c>
      <c r="C70" s="161">
        <v>44</v>
      </c>
      <c r="D70" s="156"/>
      <c r="E70" s="161">
        <v>35</v>
      </c>
      <c r="F70" s="156"/>
      <c r="G70" s="157"/>
      <c r="H70" s="158"/>
      <c r="I70" s="158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</row>
    <row r="71" spans="1:23" ht="15">
      <c r="A71" s="123">
        <v>61</v>
      </c>
      <c r="B71" s="137" t="s">
        <v>65</v>
      </c>
      <c r="C71" s="161">
        <v>44</v>
      </c>
      <c r="D71" s="156"/>
      <c r="E71" s="161">
        <v>29</v>
      </c>
      <c r="F71" s="156"/>
      <c r="G71" s="157"/>
      <c r="H71" s="158"/>
      <c r="I71" s="158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</row>
    <row r="72" spans="1:23" ht="15">
      <c r="A72" s="123">
        <v>62</v>
      </c>
      <c r="B72" s="137" t="s">
        <v>66</v>
      </c>
      <c r="C72" s="161">
        <v>44</v>
      </c>
      <c r="D72" s="156"/>
      <c r="E72" s="161">
        <v>33</v>
      </c>
      <c r="F72" s="156"/>
      <c r="G72" s="157"/>
      <c r="H72" s="158"/>
      <c r="I72" s="158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</row>
    <row r="73" spans="1:23" s="3" customFormat="1" ht="15">
      <c r="A73" s="123">
        <v>63</v>
      </c>
      <c r="B73" s="137" t="s">
        <v>67</v>
      </c>
      <c r="C73" s="161">
        <v>48</v>
      </c>
      <c r="D73" s="156"/>
      <c r="E73" s="161">
        <v>35</v>
      </c>
      <c r="F73" s="156"/>
      <c r="G73" s="157"/>
      <c r="H73" s="158"/>
      <c r="I73" s="158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</row>
    <row r="74" spans="1:23" ht="15">
      <c r="A74" s="123">
        <v>64</v>
      </c>
      <c r="B74" s="137" t="s">
        <v>68</v>
      </c>
      <c r="C74" s="161">
        <v>47</v>
      </c>
      <c r="D74" s="156"/>
      <c r="E74" s="161">
        <v>31</v>
      </c>
      <c r="F74" s="156"/>
      <c r="G74" s="157"/>
      <c r="H74" s="158"/>
      <c r="I74" s="158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159"/>
    </row>
    <row r="75" spans="1:23" ht="15">
      <c r="A75" s="123">
        <v>65</v>
      </c>
      <c r="B75" s="137" t="s">
        <v>69</v>
      </c>
      <c r="C75" s="161">
        <v>47</v>
      </c>
      <c r="D75" s="156"/>
      <c r="E75" s="161">
        <v>43</v>
      </c>
      <c r="F75" s="156"/>
      <c r="G75" s="157"/>
      <c r="H75" s="158"/>
      <c r="I75" s="158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33"/>
    </row>
    <row r="76" spans="1:23" ht="15">
      <c r="A76" s="123">
        <v>66</v>
      </c>
      <c r="B76" s="137" t="s">
        <v>70</v>
      </c>
      <c r="C76" s="161">
        <v>49</v>
      </c>
      <c r="D76" s="156"/>
      <c r="E76" s="161">
        <v>38</v>
      </c>
      <c r="F76" s="156"/>
      <c r="G76" s="157"/>
      <c r="H76" s="158"/>
      <c r="I76" s="158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</row>
    <row r="77" spans="1:23" ht="15">
      <c r="A77" s="123">
        <v>67</v>
      </c>
      <c r="B77" s="137" t="s">
        <v>71</v>
      </c>
      <c r="C77" s="161">
        <v>46</v>
      </c>
      <c r="D77" s="162"/>
      <c r="E77" s="161">
        <v>31</v>
      </c>
      <c r="F77" s="162"/>
      <c r="G77" s="157"/>
      <c r="H77" s="158"/>
      <c r="I77" s="158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</row>
    <row r="78" spans="1:23" ht="15">
      <c r="A78" s="123">
        <v>68</v>
      </c>
      <c r="B78" s="137" t="s">
        <v>72</v>
      </c>
      <c r="C78" s="161">
        <v>49</v>
      </c>
      <c r="D78" s="162"/>
      <c r="E78" s="161">
        <v>39</v>
      </c>
      <c r="F78" s="162"/>
      <c r="G78" s="123"/>
      <c r="H78" s="158"/>
      <c r="I78" s="158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</row>
    <row r="79" spans="1:23" ht="15">
      <c r="A79" s="123">
        <v>69</v>
      </c>
      <c r="B79" s="137" t="s">
        <v>73</v>
      </c>
      <c r="C79" s="161">
        <v>44</v>
      </c>
      <c r="D79" s="162"/>
      <c r="E79" s="161">
        <v>27</v>
      </c>
      <c r="F79" s="162"/>
      <c r="G79" s="12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</row>
    <row r="80" spans="1:23" ht="15">
      <c r="A80" s="123">
        <v>70</v>
      </c>
      <c r="B80" s="137" t="s">
        <v>74</v>
      </c>
      <c r="C80" s="161">
        <v>47</v>
      </c>
      <c r="D80" s="162"/>
      <c r="E80" s="161">
        <v>33</v>
      </c>
      <c r="F80" s="162"/>
      <c r="G80" s="12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</row>
    <row r="81" spans="1:23" ht="15">
      <c r="A81" s="123">
        <v>71</v>
      </c>
      <c r="B81" s="137" t="s">
        <v>75</v>
      </c>
      <c r="C81" s="161">
        <v>47</v>
      </c>
      <c r="D81" s="162"/>
      <c r="E81" s="161">
        <v>31</v>
      </c>
      <c r="F81" s="162"/>
      <c r="G81" s="12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</row>
    <row r="82" spans="1:23" ht="15">
      <c r="A82" s="123">
        <v>72</v>
      </c>
      <c r="B82" s="137" t="s">
        <v>76</v>
      </c>
      <c r="C82" s="161">
        <v>43</v>
      </c>
      <c r="D82" s="162"/>
      <c r="E82" s="161">
        <v>23</v>
      </c>
      <c r="F82" s="162"/>
      <c r="G82" s="12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</row>
    <row r="83" spans="1:23" ht="15">
      <c r="A83" s="123">
        <v>73</v>
      </c>
      <c r="B83" s="137" t="s">
        <v>77</v>
      </c>
      <c r="C83" s="161">
        <v>45</v>
      </c>
      <c r="D83" s="162"/>
      <c r="E83" s="161">
        <v>32</v>
      </c>
      <c r="F83" s="162"/>
      <c r="G83" s="12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</row>
    <row r="84" spans="1:23" ht="15">
      <c r="A84" s="123">
        <v>74</v>
      </c>
      <c r="B84" s="137" t="s">
        <v>78</v>
      </c>
      <c r="C84" s="161">
        <v>47</v>
      </c>
      <c r="D84" s="162"/>
      <c r="E84" s="161">
        <v>32</v>
      </c>
      <c r="F84" s="162"/>
      <c r="G84" s="12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</row>
    <row r="85" spans="1:23" ht="15">
      <c r="A85" s="123">
        <v>75</v>
      </c>
      <c r="B85" s="137" t="s">
        <v>79</v>
      </c>
      <c r="C85" s="161">
        <v>44</v>
      </c>
      <c r="D85" s="162"/>
      <c r="E85" s="161">
        <v>31</v>
      </c>
      <c r="F85" s="162"/>
      <c r="G85" s="12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</row>
    <row r="86" spans="1:23" ht="15">
      <c r="A86" s="123">
        <v>76</v>
      </c>
      <c r="B86" s="137" t="s">
        <v>80</v>
      </c>
      <c r="C86" s="161">
        <v>48</v>
      </c>
      <c r="D86" s="162"/>
      <c r="E86" s="161">
        <v>33</v>
      </c>
      <c r="F86" s="162"/>
      <c r="G86" s="12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</row>
    <row r="87" spans="1:23" ht="15">
      <c r="A87" s="123">
        <v>77</v>
      </c>
      <c r="B87" s="137" t="s">
        <v>81</v>
      </c>
      <c r="C87" s="138">
        <v>39</v>
      </c>
      <c r="D87" s="162"/>
      <c r="E87" s="138">
        <v>25</v>
      </c>
      <c r="F87" s="162"/>
      <c r="G87" s="12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</row>
    <row r="88" spans="1:23" ht="15">
      <c r="A88" s="123">
        <v>78</v>
      </c>
      <c r="B88" s="137" t="s">
        <v>82</v>
      </c>
      <c r="C88" s="138">
        <v>43</v>
      </c>
      <c r="D88" s="162"/>
      <c r="E88" s="138">
        <v>25</v>
      </c>
      <c r="F88" s="162"/>
      <c r="G88" s="12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</row>
    <row r="89" spans="1:23" ht="15">
      <c r="A89" s="123">
        <v>79</v>
      </c>
      <c r="B89" s="137" t="s">
        <v>83</v>
      </c>
      <c r="C89" s="138">
        <v>43</v>
      </c>
      <c r="D89" s="162"/>
      <c r="E89" s="138">
        <v>27</v>
      </c>
      <c r="F89" s="162"/>
      <c r="G89" s="12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</row>
    <row r="90" spans="1:23" ht="15">
      <c r="A90" s="123">
        <v>80</v>
      </c>
      <c r="B90" s="137" t="s">
        <v>84</v>
      </c>
      <c r="C90" s="138">
        <v>39</v>
      </c>
      <c r="D90" s="162"/>
      <c r="E90" s="138">
        <v>22</v>
      </c>
      <c r="F90" s="162"/>
      <c r="G90" s="12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</row>
    <row r="91" spans="1:23" ht="15">
      <c r="A91" s="123">
        <v>81</v>
      </c>
      <c r="B91" s="137" t="s">
        <v>85</v>
      </c>
      <c r="C91" s="138">
        <v>47</v>
      </c>
      <c r="D91" s="162"/>
      <c r="E91" s="138">
        <v>31</v>
      </c>
      <c r="F91" s="162"/>
      <c r="G91" s="12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</row>
    <row r="92" spans="1:23" ht="15">
      <c r="A92" s="123">
        <v>82</v>
      </c>
      <c r="B92" s="137" t="s">
        <v>86</v>
      </c>
      <c r="C92" s="138">
        <v>39</v>
      </c>
      <c r="D92" s="162"/>
      <c r="E92" s="138">
        <v>25</v>
      </c>
      <c r="F92" s="162"/>
      <c r="G92" s="12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</row>
    <row r="93" spans="1:23" ht="15">
      <c r="A93" s="123">
        <v>83</v>
      </c>
      <c r="B93" s="137" t="s">
        <v>87</v>
      </c>
      <c r="C93" s="138">
        <v>41</v>
      </c>
      <c r="D93" s="162"/>
      <c r="E93" s="138">
        <v>23</v>
      </c>
      <c r="F93" s="162"/>
      <c r="G93" s="12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</row>
    <row r="94" spans="1:23" ht="15">
      <c r="A94" s="123">
        <v>84</v>
      </c>
      <c r="B94" s="137" t="s">
        <v>88</v>
      </c>
      <c r="C94" s="138">
        <v>43</v>
      </c>
      <c r="D94" s="162"/>
      <c r="E94" s="138">
        <v>32</v>
      </c>
      <c r="F94" s="162"/>
      <c r="G94" s="12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</row>
    <row r="95" spans="1:23" ht="15">
      <c r="A95" s="123">
        <v>85</v>
      </c>
      <c r="B95" s="137" t="s">
        <v>89</v>
      </c>
      <c r="C95" s="138">
        <v>33</v>
      </c>
      <c r="D95" s="162"/>
      <c r="E95" s="138">
        <v>24</v>
      </c>
      <c r="F95" s="162"/>
      <c r="G95" s="12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</row>
    <row r="96" spans="1:23" ht="15">
      <c r="A96" s="123">
        <v>86</v>
      </c>
      <c r="B96" s="137" t="s">
        <v>90</v>
      </c>
      <c r="C96" s="138">
        <v>46</v>
      </c>
      <c r="D96" s="162"/>
      <c r="E96" s="138">
        <v>30</v>
      </c>
      <c r="F96" s="162"/>
      <c r="G96" s="12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</row>
    <row r="97" spans="1:23" ht="15">
      <c r="A97" s="123">
        <v>87</v>
      </c>
      <c r="B97" s="137" t="s">
        <v>91</v>
      </c>
      <c r="C97" s="138">
        <v>49</v>
      </c>
      <c r="D97" s="162"/>
      <c r="E97" s="138">
        <v>31</v>
      </c>
      <c r="F97" s="162"/>
      <c r="G97" s="12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</row>
    <row r="98" spans="1:23" ht="15">
      <c r="A98" s="123">
        <v>88</v>
      </c>
      <c r="B98" s="137" t="s">
        <v>92</v>
      </c>
      <c r="C98" s="138">
        <v>47</v>
      </c>
      <c r="D98" s="162"/>
      <c r="E98" s="138">
        <v>28</v>
      </c>
      <c r="F98" s="162"/>
      <c r="G98" s="12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</row>
    <row r="99" spans="1:23" ht="15">
      <c r="A99" s="123">
        <v>89</v>
      </c>
      <c r="B99" s="137" t="s">
        <v>93</v>
      </c>
      <c r="C99" s="138">
        <v>50</v>
      </c>
      <c r="D99" s="162"/>
      <c r="E99" s="138">
        <v>31</v>
      </c>
      <c r="F99" s="162"/>
      <c r="G99" s="12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</row>
    <row r="100" spans="1:23" ht="15">
      <c r="A100" s="123">
        <v>90</v>
      </c>
      <c r="B100" s="137" t="s">
        <v>94</v>
      </c>
      <c r="C100" s="138">
        <v>50</v>
      </c>
      <c r="D100" s="162"/>
      <c r="E100" s="138">
        <v>24</v>
      </c>
      <c r="F100" s="162"/>
      <c r="G100" s="12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</row>
    <row r="101" spans="1:23" ht="15">
      <c r="A101" s="123">
        <v>91</v>
      </c>
      <c r="B101" s="137" t="s">
        <v>95</v>
      </c>
      <c r="C101" s="138">
        <v>49</v>
      </c>
      <c r="D101" s="162"/>
      <c r="E101" s="138">
        <v>21</v>
      </c>
      <c r="F101" s="162"/>
      <c r="G101" s="12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</row>
  </sheetData>
  <sheetProtection/>
  <mergeCells count="7">
    <mergeCell ref="I21:J21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LCLAB01</dc:creator>
  <cp:keywords/>
  <dc:description/>
  <cp:lastModifiedBy>HP</cp:lastModifiedBy>
  <dcterms:created xsi:type="dcterms:W3CDTF">2021-09-06T09:19:21Z</dcterms:created>
  <dcterms:modified xsi:type="dcterms:W3CDTF">2022-11-11T09:46:38Z</dcterms:modified>
  <cp:category/>
  <cp:version/>
  <cp:contentType/>
  <cp:contentStatus/>
</cp:coreProperties>
</file>