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CSE\"/>
    </mc:Choice>
  </mc:AlternateContent>
  <bookViews>
    <workbookView xWindow="0" yWindow="0" windowWidth="19200" windowHeight="6470" tabRatio="500"/>
  </bookViews>
  <sheets>
    <sheet name="CCCS0302" sheetId="1" r:id="rId1"/>
    <sheet name="CCCS0303" sheetId="2" r:id="rId2"/>
    <sheet name="CCCS0406" sheetId="3" r:id="rId3"/>
    <sheet name="CCCS0407" sheetId="4" r:id="rId4"/>
    <sheet name="DECT0146" sheetId="5" r:id="rId5"/>
    <sheet name="CCCS1401" sheetId="6" r:id="rId6"/>
    <sheet name="CCCS0701" sheetId="7" r:id="rId7"/>
    <sheet name="CSCC0201" sheetId="8" r:id="rId8"/>
    <sheet name="CCCS0112" sheetId="9" r:id="rId9"/>
    <sheet name="DEST0402" sheetId="10" r:id="rId10"/>
    <sheet name="ADVANCED WEB PROGRAMMING " sheetId="11" r:id="rId11"/>
    <sheet name=" COMPUTER ORGANIZATION" sheetId="12" r:id="rId12"/>
    <sheet name=" COMPUTER NETWORKING" sheetId="13" r:id="rId13"/>
    <sheet name="OSI LAYER &amp; PROTOCOLS" sheetId="14" r:id="rId14"/>
    <sheet name="Hacktivism cyber warfare and cy" sheetId="15" r:id="rId15"/>
    <sheet name="DATA STRUCTURES  Using C" sheetId="16" r:id="rId16"/>
    <sheet name="ADVANCED GIS APPLICATION" sheetId="17" r:id="rId17"/>
    <sheet name="ANDROID APP DEVELOPMENT" sheetId="18" r:id="rId18"/>
    <sheet name=" DESIGN OF STRUCTURES" sheetId="19" r:id="rId19"/>
    <sheet name=" DESIGN THINKING" sheetId="20" r:id="rId20"/>
    <sheet name=" GENDER, HUMAN RIGHTS AND ETHIC" sheetId="21" r:id="rId21"/>
    <sheet name=" GEOMETRIC MODELLING" sheetId="22" r:id="rId22"/>
    <sheet name="MACHINE LEARNING USING PYTHON" sheetId="23" r:id="rId23"/>
    <sheet name="MANUFACTURING PROCESS-PROCESS P" sheetId="24" r:id="rId24"/>
    <sheet name="REVERSE ENGINEERING AND RAPID P" sheetId="25" r:id="rId25"/>
    <sheet name="THEORIES OF FAILURE ANALYSIS US" sheetId="26" r:id="rId26"/>
    <sheet name="AWS DEVELOPER (DVA-CO1)" sheetId="27" r:id="rId27"/>
    <sheet name="CONSTRUCTION MATERIALS" sheetId="29" r:id="rId28"/>
    <sheet name="COMPUTER AIDED ENGINEERING" sheetId="30" r:id="rId29"/>
    <sheet name="MINE ECONOMICS" sheetId="31" r:id="rId30"/>
    <sheet name=" MINERAL DRESSING" sheetId="32" r:id="rId31"/>
    <sheet name=" MINE MANAGEMENT" sheetId="33" r:id="rId32"/>
    <sheet name="MINE PLANNING AND DESIGN" sheetId="34" r:id="rId33"/>
    <sheet name="MINE PLANNING AND DESIGN PRACTI" sheetId="35" r:id="rId34"/>
    <sheet name="SOFTWARE APPLICATION IN MINES" sheetId="36" r:id="rId35"/>
    <sheet name="INTRODUCTION TO CYBERSECURITY " sheetId="37" r:id="rId36"/>
    <sheet name="INTRODUCTION TO IOT  " sheetId="38" r:id="rId37"/>
    <sheet name="CLIMATE CHANGE, SUSTAINABILITY " sheetId="39" r:id="rId38"/>
    <sheet name="MINE PLANNING AND DESIGN PRATIC" sheetId="40" r:id="rId39"/>
    <sheet name=" MINOR PROJECT-II" sheetId="41" r:id="rId40"/>
    <sheet name=" INDUSTRIAL INTERNSHIP  " sheetId="43" r:id="rId41"/>
    <sheet name="ADVANCED LINUX ADMINISTRATION  " sheetId="44" r:id="rId42"/>
    <sheet name="SOFTWARE ENGINEERING  " sheetId="45" r:id="rId43"/>
    <sheet name="INTRODUCTION TO CLOUD TECHNOLOG" sheetId="46" r:id="rId44"/>
    <sheet name="Wireless Network" sheetId="47" r:id="rId45"/>
    <sheet name=" Information security " sheetId="48" r:id="rId46"/>
    <sheet name=" Introduction to theory of Comp" sheetId="49" r:id="rId47"/>
    <sheet name="Design and Analysis of Algorith" sheetId="50" r:id="rId48"/>
    <sheet name="Advanced Database Management" sheetId="51" r:id="rId49"/>
    <sheet name="Operating System Programming " sheetId="52" r:id="rId50"/>
    <sheet name="DATA STRUCTURE &amp; ALGORITHMS USI" sheetId="53" r:id="rId51"/>
    <sheet name=" DATA ANALYSIS AND VISUALISATIO" sheetId="54" r:id="rId52"/>
    <sheet name="IT INFRASTRUCTURE MANAGEMENT" sheetId="55" r:id="rId53"/>
    <sheet name="ML AI " sheetId="56" r:id="rId54"/>
    <sheet name="CLOUD TECHNOLOGY CUSE1233" sheetId="57" r:id="rId55"/>
    <sheet name="CLOUD TECHNOLOGY DECD0601" sheetId="58" r:id="rId56"/>
    <sheet name="DATA SCIENCE AND MACHINE LEARNI" sheetId="59" r:id="rId57"/>
    <sheet name="GAMING AND IMMERSIVE LAERNING" sheetId="60" r:id="rId58"/>
    <sheet name="PYTHON FOR DATA SCIENCE &amp; MACHI" sheetId="61" r:id="rId59"/>
    <sheet name="MATLAB FOR ELECTRONICS" sheetId="62" r:id="rId60"/>
    <sheet name="MINOR PROJECT-1 " sheetId="63" r:id="rId61"/>
    <sheet name="SUMMER INTERNSHIP-1" sheetId="64" r:id="rId62"/>
    <sheet name="SOFTWARE TECHNOLOGY" sheetId="65" r:id="rId63"/>
    <sheet name="PROGRAMMING FOR PROBLEM SOLVING" sheetId="66" r:id="rId64"/>
    <sheet name="COMPUTER FUNDAMENTAL &amp; ORGANIZA" sheetId="67" r:id="rId65"/>
    <sheet name=" Operating System Building Bloc" sheetId="68" r:id="rId66"/>
    <sheet name=" INTRODUCTION TO INTERNET TECHN" sheetId="69" r:id="rId67"/>
    <sheet name=" Introduction to Programming In" sheetId="70" r:id="rId68"/>
    <sheet name="DATA STRUCTURES &amp; ALGORITHMS  " sheetId="71" r:id="rId69"/>
    <sheet name="Information Security-I   " sheetId="72" r:id="rId70"/>
    <sheet name="GAMING USING ARVR " sheetId="73" r:id="rId71"/>
    <sheet name=" CRYPTOGRAPHY FUNDAMENTALS " sheetId="74" r:id="rId72"/>
    <sheet name="CORE JAVA" sheetId="75" r:id="rId73"/>
    <sheet name="Fundamentals of storage" sheetId="76" r:id="rId74"/>
    <sheet name="Fundamentals of Data Center" sheetId="77" r:id="rId75"/>
    <sheet name="COMPUTER NETWORK PROGRAMMING" sheetId="78" r:id="rId76"/>
    <sheet name="ADVANCE JAVA" sheetId="79" r:id="rId77"/>
    <sheet name="PRINCIPLES OF VIRTUALIZATION" sheetId="80" r:id="rId78"/>
    <sheet name="MINOR PROJECT-III" sheetId="81" r:id="rId79"/>
    <sheet name=" PYTHON PROGRAMMING" sheetId="82" r:id="rId80"/>
    <sheet name=" IT DATA SECURITY " sheetId="83" r:id="rId81"/>
    <sheet name=" PROJECT   " sheetId="84" r:id="rId82"/>
    <sheet name=" AWS SOLUTION ARCHITECT (SAA-CO" sheetId="85" r:id="rId83"/>
    <sheet name=" ML FOR HYPERSPECTRAL IMAGING  " sheetId="86" r:id="rId84"/>
    <sheet name=" WEB PROGRAMMING USING ANGULARJ" sheetId="87" r:id="rId85"/>
    <sheet name="GAME ANIMATION" sheetId="88" r:id="rId86"/>
    <sheet name="BINARY DEPLOYMENT AND CROSS-PLA" sheetId="89" r:id="rId87"/>
    <sheet name="LINUX ADMINISTRATION" sheetId="90" r:id="rId88"/>
    <sheet name="ADVANCED HACKING TECHNIQUES" sheetId="91" r:id="rId89"/>
    <sheet name=" SYSTEM AND NETWORK SECURITY" sheetId="92" r:id="rId90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5" i="91" l="1"/>
  <c r="U15" i="91"/>
  <c r="T15" i="91"/>
  <c r="L15" i="91"/>
  <c r="J15" i="91"/>
  <c r="I15" i="91"/>
  <c r="H15" i="91"/>
  <c r="V15" i="90"/>
  <c r="U15" i="90"/>
  <c r="T15" i="90"/>
  <c r="I15" i="90"/>
  <c r="J15" i="90"/>
  <c r="L15" i="90"/>
  <c r="H15" i="90"/>
  <c r="V13" i="89"/>
  <c r="U13" i="89"/>
  <c r="T13" i="89"/>
  <c r="L13" i="89"/>
  <c r="J13" i="89"/>
  <c r="H13" i="89"/>
  <c r="V13" i="88"/>
  <c r="U13" i="88"/>
  <c r="T13" i="88"/>
  <c r="L13" i="88"/>
  <c r="J13" i="88"/>
  <c r="H13" i="88"/>
  <c r="V16" i="87"/>
  <c r="U16" i="87"/>
  <c r="T16" i="87"/>
  <c r="S16" i="87"/>
  <c r="L16" i="87"/>
  <c r="K16" i="87"/>
  <c r="J16" i="87"/>
  <c r="I16" i="87"/>
  <c r="H16" i="87"/>
  <c r="V16" i="86"/>
  <c r="U16" i="86"/>
  <c r="T16" i="86"/>
  <c r="L16" i="86"/>
  <c r="K16" i="86"/>
  <c r="J16" i="86"/>
  <c r="I16" i="86"/>
  <c r="H16" i="86"/>
  <c r="J15" i="85"/>
  <c r="L15" i="85"/>
  <c r="V15" i="85"/>
  <c r="U15" i="85"/>
  <c r="T15" i="85"/>
  <c r="I15" i="85"/>
  <c r="H15" i="85"/>
  <c r="V13" i="81"/>
  <c r="U13" i="81"/>
  <c r="T13" i="81"/>
  <c r="K13" i="81"/>
  <c r="J13" i="81"/>
  <c r="I13" i="81"/>
  <c r="H13" i="81"/>
  <c r="V13" i="60"/>
  <c r="U13" i="60"/>
  <c r="T13" i="60"/>
  <c r="J13" i="60"/>
  <c r="L13" i="60"/>
  <c r="H13" i="60"/>
  <c r="S16" i="65" l="1"/>
  <c r="V16" i="65"/>
  <c r="U16" i="65"/>
  <c r="T16" i="65"/>
  <c r="L16" i="65"/>
  <c r="K16" i="65"/>
  <c r="J16" i="65"/>
  <c r="I16" i="65"/>
  <c r="H16" i="65"/>
  <c r="J14" i="63"/>
  <c r="K14" i="63"/>
  <c r="V14" i="55"/>
  <c r="U14" i="55"/>
  <c r="T14" i="55"/>
  <c r="L14" i="55"/>
  <c r="I14" i="55"/>
  <c r="J14" i="55"/>
  <c r="H14" i="55"/>
  <c r="L14" i="54"/>
  <c r="J14" i="54"/>
  <c r="S16" i="52"/>
  <c r="T16" i="52"/>
  <c r="U16" i="52"/>
  <c r="V16" i="52"/>
  <c r="S15" i="50"/>
  <c r="J14" i="47"/>
  <c r="T17" i="45"/>
  <c r="U17" i="45"/>
  <c r="V17" i="45"/>
  <c r="S17" i="45"/>
  <c r="O17" i="45"/>
  <c r="N17" i="45"/>
  <c r="L17" i="45"/>
  <c r="K17" i="45"/>
  <c r="I17" i="45"/>
  <c r="H17" i="45"/>
  <c r="V15" i="43" l="1"/>
  <c r="U15" i="43"/>
  <c r="T15" i="43"/>
  <c r="L15" i="43"/>
  <c r="I15" i="43"/>
  <c r="H15" i="43"/>
  <c r="V15" i="41"/>
  <c r="U15" i="41"/>
  <c r="T15" i="41"/>
  <c r="K15" i="41"/>
  <c r="J15" i="41"/>
  <c r="I15" i="41"/>
  <c r="H15" i="41"/>
  <c r="V15" i="40"/>
  <c r="U15" i="40"/>
  <c r="T15" i="40"/>
  <c r="J15" i="40"/>
  <c r="I15" i="40"/>
  <c r="H15" i="40"/>
  <c r="V15" i="39"/>
  <c r="U15" i="39"/>
  <c r="T15" i="39"/>
  <c r="S15" i="39"/>
  <c r="P15" i="39"/>
  <c r="N15" i="39"/>
  <c r="M15" i="39"/>
  <c r="K15" i="39"/>
  <c r="J15" i="39"/>
  <c r="I15" i="39"/>
  <c r="H15" i="39"/>
  <c r="U16" i="27"/>
  <c r="V16" i="27"/>
  <c r="T16" i="27"/>
  <c r="I16" i="27"/>
  <c r="J16" i="27"/>
  <c r="H16" i="27"/>
  <c r="V16" i="26"/>
  <c r="U16" i="26"/>
  <c r="T16" i="26"/>
  <c r="O16" i="26"/>
  <c r="M16" i="26"/>
  <c r="I16" i="26"/>
  <c r="H16" i="26"/>
  <c r="V16" i="25"/>
  <c r="U16" i="25"/>
  <c r="I16" i="25"/>
  <c r="V15" i="25"/>
  <c r="U15" i="25"/>
  <c r="T15" i="25"/>
  <c r="T16" i="25" s="1"/>
  <c r="N15" i="25"/>
  <c r="N16" i="25" s="1"/>
  <c r="I15" i="25"/>
  <c r="J15" i="25"/>
  <c r="J16" i="25" s="1"/>
  <c r="H15" i="25"/>
  <c r="H16" i="25" s="1"/>
  <c r="I17" i="24"/>
  <c r="V16" i="24"/>
  <c r="V17" i="24" s="1"/>
  <c r="U16" i="24"/>
  <c r="U17" i="24" s="1"/>
  <c r="T16" i="24"/>
  <c r="T17" i="24" s="1"/>
  <c r="I16" i="24"/>
  <c r="H16" i="24"/>
  <c r="H17" i="24" s="1"/>
  <c r="T14" i="23"/>
  <c r="V14" i="23"/>
  <c r="U14" i="23"/>
  <c r="J14" i="23"/>
  <c r="I14" i="23"/>
  <c r="H14" i="23"/>
  <c r="F12" i="23"/>
  <c r="D12" i="23"/>
  <c r="F10" i="23"/>
  <c r="F11" i="23" s="1"/>
  <c r="D10" i="23"/>
  <c r="D11" i="23" s="1"/>
  <c r="H6" i="23"/>
  <c r="H5" i="23"/>
  <c r="H7" i="23" s="1"/>
  <c r="T15" i="23" s="1"/>
  <c r="V17" i="22"/>
  <c r="U17" i="22"/>
  <c r="H17" i="22"/>
  <c r="V16" i="22"/>
  <c r="U16" i="22"/>
  <c r="T16" i="22"/>
  <c r="T17" i="22" s="1"/>
  <c r="I16" i="22"/>
  <c r="I17" i="22" s="1"/>
  <c r="H16" i="22"/>
  <c r="V14" i="21"/>
  <c r="U14" i="21"/>
  <c r="T14" i="21"/>
  <c r="S14" i="21"/>
  <c r="P14" i="21"/>
  <c r="M14" i="21"/>
  <c r="I14" i="21"/>
  <c r="H14" i="21"/>
  <c r="F11" i="21"/>
  <c r="F12" i="21" s="1"/>
  <c r="H6" i="21" s="1"/>
  <c r="D11" i="21"/>
  <c r="D12" i="21" s="1"/>
  <c r="H5" i="21" s="1"/>
  <c r="V15" i="20"/>
  <c r="U15" i="20"/>
  <c r="T15" i="20"/>
  <c r="Q15" i="20"/>
  <c r="P15" i="20"/>
  <c r="H15" i="20"/>
  <c r="I14" i="20"/>
  <c r="I15" i="20" s="1"/>
  <c r="H14" i="20"/>
  <c r="D12" i="20"/>
  <c r="F12" i="18"/>
  <c r="H6" i="18" s="1"/>
  <c r="H5" i="18"/>
  <c r="D12" i="18"/>
  <c r="D11" i="20"/>
  <c r="F11" i="18"/>
  <c r="D11" i="18"/>
  <c r="T15" i="19"/>
  <c r="M15" i="19"/>
  <c r="V14" i="19"/>
  <c r="V15" i="19" s="1"/>
  <c r="U14" i="19"/>
  <c r="U15" i="19" s="1"/>
  <c r="T14" i="19"/>
  <c r="M14" i="19"/>
  <c r="I14" i="19"/>
  <c r="I15" i="19" s="1"/>
  <c r="H14" i="19"/>
  <c r="H15" i="19" s="1"/>
  <c r="V14" i="18"/>
  <c r="U14" i="18"/>
  <c r="T14" i="18"/>
  <c r="L14" i="18"/>
  <c r="I14" i="18"/>
  <c r="J14" i="18"/>
  <c r="H14" i="18"/>
  <c r="I15" i="18"/>
  <c r="T14" i="17"/>
  <c r="H7" i="21" l="1"/>
  <c r="H7" i="18"/>
  <c r="V15" i="18" s="1"/>
  <c r="V15" i="23"/>
  <c r="H15" i="23"/>
  <c r="U15" i="23"/>
  <c r="J15" i="23"/>
  <c r="I15" i="23"/>
  <c r="T15" i="18"/>
  <c r="H15" i="18"/>
  <c r="U15" i="18" l="1"/>
  <c r="J15" i="18"/>
  <c r="L15" i="18"/>
  <c r="S15" i="21"/>
  <c r="H15" i="21"/>
  <c r="T15" i="21"/>
  <c r="I15" i="21"/>
  <c r="V15" i="21"/>
  <c r="P15" i="21"/>
  <c r="U15" i="21"/>
  <c r="M15" i="21"/>
  <c r="V14" i="92"/>
  <c r="V15" i="92" s="1"/>
  <c r="U14" i="92"/>
  <c r="U15" i="92" s="1"/>
  <c r="T14" i="92"/>
  <c r="T15" i="92" s="1"/>
  <c r="S14" i="92"/>
  <c r="S15" i="92" s="1"/>
  <c r="Q14" i="92"/>
  <c r="Q15" i="92" s="1"/>
  <c r="N14" i="92"/>
  <c r="N15" i="92" s="1"/>
  <c r="K14" i="92"/>
  <c r="K15" i="92" s="1"/>
  <c r="J14" i="92"/>
  <c r="J15" i="92" s="1"/>
  <c r="I14" i="92"/>
  <c r="I15" i="92" s="1"/>
  <c r="H14" i="92"/>
  <c r="H15" i="92" s="1"/>
  <c r="F12" i="92"/>
  <c r="D12" i="92"/>
  <c r="F10" i="92"/>
  <c r="F11" i="92" s="1"/>
  <c r="D10" i="92"/>
  <c r="D11" i="92" s="1"/>
  <c r="H6" i="92"/>
  <c r="H5" i="92"/>
  <c r="H7" i="92" s="1"/>
  <c r="F12" i="91"/>
  <c r="D12" i="91"/>
  <c r="F10" i="91"/>
  <c r="F11" i="91" s="1"/>
  <c r="D10" i="91"/>
  <c r="D11" i="91" s="1"/>
  <c r="H6" i="91"/>
  <c r="H7" i="91" s="1"/>
  <c r="H5" i="91"/>
  <c r="F12" i="90"/>
  <c r="D12" i="90"/>
  <c r="F10" i="90"/>
  <c r="F11" i="90" s="1"/>
  <c r="D10" i="90"/>
  <c r="D11" i="90" s="1"/>
  <c r="H6" i="90"/>
  <c r="H5" i="90"/>
  <c r="F12" i="89"/>
  <c r="D12" i="89"/>
  <c r="D11" i="89"/>
  <c r="F10" i="89"/>
  <c r="F11" i="89" s="1"/>
  <c r="D10" i="89"/>
  <c r="H6" i="89"/>
  <c r="H5" i="89"/>
  <c r="H7" i="89" s="1"/>
  <c r="F12" i="88"/>
  <c r="D12" i="88"/>
  <c r="F11" i="88"/>
  <c r="D11" i="88"/>
  <c r="F10" i="88"/>
  <c r="D10" i="88"/>
  <c r="H6" i="88"/>
  <c r="H5" i="88"/>
  <c r="H7" i="88" s="1"/>
  <c r="F12" i="87"/>
  <c r="D12" i="87"/>
  <c r="F10" i="87"/>
  <c r="F11" i="87" s="1"/>
  <c r="D10" i="87"/>
  <c r="D11" i="87" s="1"/>
  <c r="H6" i="87"/>
  <c r="H5" i="87"/>
  <c r="F12" i="86"/>
  <c r="D12" i="86"/>
  <c r="F10" i="86"/>
  <c r="F11" i="86" s="1"/>
  <c r="D10" i="86"/>
  <c r="D11" i="86" s="1"/>
  <c r="H6" i="86"/>
  <c r="H5" i="86"/>
  <c r="H7" i="86" s="1"/>
  <c r="F12" i="85"/>
  <c r="D12" i="85"/>
  <c r="F10" i="85"/>
  <c r="F11" i="85" s="1"/>
  <c r="D10" i="85"/>
  <c r="D11" i="85" s="1"/>
  <c r="H6" i="85"/>
  <c r="H5" i="85"/>
  <c r="V17" i="84"/>
  <c r="V16" i="84"/>
  <c r="U16" i="84"/>
  <c r="U17" i="84" s="1"/>
  <c r="T16" i="84"/>
  <c r="T17" i="84" s="1"/>
  <c r="R16" i="84"/>
  <c r="R17" i="84" s="1"/>
  <c r="O16" i="84"/>
  <c r="O17" i="84" s="1"/>
  <c r="M16" i="84"/>
  <c r="M17" i="84" s="1"/>
  <c r="I16" i="84"/>
  <c r="I17" i="84" s="1"/>
  <c r="H16" i="84"/>
  <c r="H17" i="84" s="1"/>
  <c r="F12" i="84"/>
  <c r="D12" i="84"/>
  <c r="F10" i="84"/>
  <c r="F11" i="84" s="1"/>
  <c r="D10" i="84"/>
  <c r="D11" i="84" s="1"/>
  <c r="H6" i="84"/>
  <c r="H5" i="84"/>
  <c r="H7" i="84" s="1"/>
  <c r="V16" i="83"/>
  <c r="R16" i="83"/>
  <c r="H16" i="83"/>
  <c r="V15" i="83"/>
  <c r="U15" i="83"/>
  <c r="U16" i="83" s="1"/>
  <c r="T15" i="83"/>
  <c r="T16" i="83" s="1"/>
  <c r="S15" i="83"/>
  <c r="S16" i="83" s="1"/>
  <c r="R15" i="83"/>
  <c r="Q15" i="83"/>
  <c r="Q16" i="83" s="1"/>
  <c r="P15" i="83"/>
  <c r="P16" i="83" s="1"/>
  <c r="N15" i="83"/>
  <c r="N16" i="83" s="1"/>
  <c r="M15" i="83"/>
  <c r="M16" i="83" s="1"/>
  <c r="K15" i="83"/>
  <c r="K16" i="83" s="1"/>
  <c r="J15" i="83"/>
  <c r="J16" i="83" s="1"/>
  <c r="I15" i="83"/>
  <c r="I16" i="83" s="1"/>
  <c r="H15" i="83"/>
  <c r="F12" i="83"/>
  <c r="D12" i="83"/>
  <c r="F11" i="83"/>
  <c r="F10" i="83"/>
  <c r="D10" i="83"/>
  <c r="D11" i="83" s="1"/>
  <c r="H6" i="83"/>
  <c r="H7" i="83" s="1"/>
  <c r="H5" i="83"/>
  <c r="V16" i="82"/>
  <c r="U16" i="82"/>
  <c r="T16" i="82"/>
  <c r="S16" i="82"/>
  <c r="J16" i="82"/>
  <c r="I16" i="82"/>
  <c r="L15" i="82"/>
  <c r="L16" i="82" s="1"/>
  <c r="K15" i="82"/>
  <c r="K16" i="82" s="1"/>
  <c r="J15" i="82"/>
  <c r="I15" i="82"/>
  <c r="H15" i="82"/>
  <c r="H16" i="82" s="1"/>
  <c r="D12" i="82"/>
  <c r="F11" i="82"/>
  <c r="F12" i="82" s="1"/>
  <c r="D11" i="82"/>
  <c r="H7" i="82"/>
  <c r="F11" i="81"/>
  <c r="F12" i="81" s="1"/>
  <c r="D11" i="81"/>
  <c r="D12" i="81" s="1"/>
  <c r="H6" i="81"/>
  <c r="V16" i="80"/>
  <c r="U16" i="80"/>
  <c r="L16" i="80"/>
  <c r="J16" i="80"/>
  <c r="V15" i="80"/>
  <c r="U15" i="80"/>
  <c r="T15" i="80"/>
  <c r="T16" i="80" s="1"/>
  <c r="P15" i="80"/>
  <c r="P16" i="80" s="1"/>
  <c r="L15" i="80"/>
  <c r="J15" i="80"/>
  <c r="I15" i="80"/>
  <c r="I16" i="80" s="1"/>
  <c r="H15" i="80"/>
  <c r="H16" i="80" s="1"/>
  <c r="F11" i="80"/>
  <c r="F12" i="80" s="1"/>
  <c r="D11" i="80"/>
  <c r="D12" i="80" s="1"/>
  <c r="H6" i="80"/>
  <c r="V16" i="79"/>
  <c r="V17" i="79" s="1"/>
  <c r="U16" i="79"/>
  <c r="U17" i="79" s="1"/>
  <c r="T16" i="79"/>
  <c r="T17" i="79" s="1"/>
  <c r="S16" i="79"/>
  <c r="S17" i="79" s="1"/>
  <c r="R16" i="79"/>
  <c r="R17" i="79" s="1"/>
  <c r="Q16" i="79"/>
  <c r="Q17" i="79" s="1"/>
  <c r="P16" i="79"/>
  <c r="P17" i="79" s="1"/>
  <c r="H16" i="79"/>
  <c r="H17" i="79" s="1"/>
  <c r="F11" i="79"/>
  <c r="F12" i="79" s="1"/>
  <c r="D11" i="79"/>
  <c r="D12" i="79" s="1"/>
  <c r="H6" i="79"/>
  <c r="H15" i="78"/>
  <c r="V14" i="78"/>
  <c r="V15" i="78" s="1"/>
  <c r="U14" i="78"/>
  <c r="U15" i="78" s="1"/>
  <c r="T14" i="78"/>
  <c r="T15" i="78" s="1"/>
  <c r="S14" i="78"/>
  <c r="S15" i="78" s="1"/>
  <c r="R14" i="78"/>
  <c r="R15" i="78" s="1"/>
  <c r="Q14" i="78"/>
  <c r="Q15" i="78" s="1"/>
  <c r="P14" i="78"/>
  <c r="P15" i="78" s="1"/>
  <c r="L14" i="78"/>
  <c r="H14" i="78"/>
  <c r="F11" i="78"/>
  <c r="F12" i="78" s="1"/>
  <c r="D11" i="78"/>
  <c r="D12" i="78" s="1"/>
  <c r="H6" i="78"/>
  <c r="U16" i="77"/>
  <c r="T16" i="77"/>
  <c r="V15" i="77"/>
  <c r="V16" i="77" s="1"/>
  <c r="U15" i="77"/>
  <c r="T15" i="77"/>
  <c r="I15" i="77"/>
  <c r="I16" i="77" s="1"/>
  <c r="H15" i="77"/>
  <c r="H16" i="77" s="1"/>
  <c r="D12" i="77"/>
  <c r="F11" i="77"/>
  <c r="F12" i="77" s="1"/>
  <c r="D11" i="77"/>
  <c r="H7" i="77"/>
  <c r="H16" i="76"/>
  <c r="V15" i="76"/>
  <c r="V16" i="76" s="1"/>
  <c r="U15" i="76"/>
  <c r="U16" i="76" s="1"/>
  <c r="T15" i="76"/>
  <c r="T16" i="76" s="1"/>
  <c r="L15" i="76"/>
  <c r="L16" i="76" s="1"/>
  <c r="J15" i="76"/>
  <c r="J16" i="76" s="1"/>
  <c r="I15" i="76"/>
  <c r="I16" i="76" s="1"/>
  <c r="H15" i="76"/>
  <c r="F11" i="76"/>
  <c r="F12" i="76" s="1"/>
  <c r="D11" i="76"/>
  <c r="D12" i="76" s="1"/>
  <c r="H6" i="76"/>
  <c r="V17" i="75"/>
  <c r="U17" i="75"/>
  <c r="R17" i="75"/>
  <c r="Q17" i="75"/>
  <c r="V16" i="75"/>
  <c r="U16" i="75"/>
  <c r="T16" i="75"/>
  <c r="T17" i="75" s="1"/>
  <c r="S16" i="75"/>
  <c r="S17" i="75" s="1"/>
  <c r="R16" i="75"/>
  <c r="Q16" i="75"/>
  <c r="P16" i="75"/>
  <c r="P17" i="75" s="1"/>
  <c r="H16" i="75"/>
  <c r="H17" i="75" s="1"/>
  <c r="F11" i="75"/>
  <c r="F12" i="75" s="1"/>
  <c r="D11" i="75"/>
  <c r="D12" i="75" s="1"/>
  <c r="H6" i="75"/>
  <c r="O16" i="74"/>
  <c r="L16" i="74"/>
  <c r="V15" i="74"/>
  <c r="V16" i="74" s="1"/>
  <c r="U15" i="74"/>
  <c r="U16" i="74" s="1"/>
  <c r="T15" i="74"/>
  <c r="T16" i="74" s="1"/>
  <c r="O15" i="74"/>
  <c r="L15" i="74"/>
  <c r="I15" i="74"/>
  <c r="I16" i="74" s="1"/>
  <c r="H15" i="74"/>
  <c r="H16" i="74" s="1"/>
  <c r="F11" i="74"/>
  <c r="F12" i="74" s="1"/>
  <c r="D11" i="74"/>
  <c r="D12" i="74" s="1"/>
  <c r="H6" i="74"/>
  <c r="J16" i="73"/>
  <c r="I16" i="73"/>
  <c r="V15" i="73"/>
  <c r="V16" i="73" s="1"/>
  <c r="U15" i="73"/>
  <c r="U16" i="73" s="1"/>
  <c r="T15" i="73"/>
  <c r="T16" i="73" s="1"/>
  <c r="S15" i="73"/>
  <c r="S16" i="73" s="1"/>
  <c r="Q15" i="73"/>
  <c r="Q16" i="73" s="1"/>
  <c r="P15" i="73"/>
  <c r="P16" i="73" s="1"/>
  <c r="J15" i="73"/>
  <c r="I15" i="73"/>
  <c r="H15" i="73"/>
  <c r="H16" i="73" s="1"/>
  <c r="F12" i="73"/>
  <c r="F11" i="73"/>
  <c r="D11" i="73"/>
  <c r="D12" i="73" s="1"/>
  <c r="H6" i="73"/>
  <c r="V16" i="72"/>
  <c r="V17" i="72" s="1"/>
  <c r="U16" i="72"/>
  <c r="U17" i="72" s="1"/>
  <c r="T16" i="72"/>
  <c r="T17" i="72" s="1"/>
  <c r="M16" i="72"/>
  <c r="M17" i="72" s="1"/>
  <c r="L16" i="72"/>
  <c r="L17" i="72" s="1"/>
  <c r="J16" i="72"/>
  <c r="J17" i="72" s="1"/>
  <c r="I16" i="72"/>
  <c r="I17" i="72" s="1"/>
  <c r="H16" i="72"/>
  <c r="H17" i="72" s="1"/>
  <c r="F12" i="72"/>
  <c r="D12" i="72"/>
  <c r="D11" i="72"/>
  <c r="F10" i="72"/>
  <c r="F11" i="72" s="1"/>
  <c r="D10" i="72"/>
  <c r="H6" i="72"/>
  <c r="H5" i="72"/>
  <c r="H7" i="72" s="1"/>
  <c r="V16" i="71"/>
  <c r="U16" i="71"/>
  <c r="T16" i="71"/>
  <c r="S16" i="71"/>
  <c r="P16" i="71"/>
  <c r="O16" i="71"/>
  <c r="L16" i="71"/>
  <c r="K16" i="71"/>
  <c r="I16" i="71"/>
  <c r="H16" i="71"/>
  <c r="F10" i="71"/>
  <c r="F11" i="71" s="1"/>
  <c r="F12" i="71" s="1"/>
  <c r="H6" i="71" s="1"/>
  <c r="D10" i="71"/>
  <c r="D11" i="71" s="1"/>
  <c r="D12" i="71" s="1"/>
  <c r="H5" i="71" s="1"/>
  <c r="H7" i="71" s="1"/>
  <c r="V16" i="70"/>
  <c r="U16" i="70"/>
  <c r="T16" i="70"/>
  <c r="S16" i="70"/>
  <c r="L16" i="70"/>
  <c r="K16" i="70"/>
  <c r="J16" i="70"/>
  <c r="I16" i="70"/>
  <c r="H16" i="70"/>
  <c r="F12" i="70"/>
  <c r="H6" i="70" s="1"/>
  <c r="F11" i="70"/>
  <c r="F10" i="70"/>
  <c r="D10" i="70"/>
  <c r="D11" i="70" s="1"/>
  <c r="D12" i="70" s="1"/>
  <c r="H5" i="70"/>
  <c r="V16" i="69"/>
  <c r="U16" i="69"/>
  <c r="T16" i="69"/>
  <c r="S16" i="69"/>
  <c r="P16" i="69"/>
  <c r="K16" i="69"/>
  <c r="J16" i="69"/>
  <c r="I16" i="69"/>
  <c r="H16" i="69"/>
  <c r="F10" i="69"/>
  <c r="F11" i="69" s="1"/>
  <c r="F12" i="69" s="1"/>
  <c r="H6" i="69" s="1"/>
  <c r="D10" i="69"/>
  <c r="D11" i="69" s="1"/>
  <c r="D12" i="69" s="1"/>
  <c r="H5" i="69" s="1"/>
  <c r="H7" i="69" s="1"/>
  <c r="V16" i="68"/>
  <c r="U16" i="68"/>
  <c r="T16" i="68"/>
  <c r="L16" i="68"/>
  <c r="I16" i="68"/>
  <c r="H16" i="68"/>
  <c r="F10" i="68"/>
  <c r="F11" i="68" s="1"/>
  <c r="F12" i="68" s="1"/>
  <c r="H6" i="68" s="1"/>
  <c r="D10" i="68"/>
  <c r="D11" i="68" s="1"/>
  <c r="D12" i="68" s="1"/>
  <c r="H5" i="68" s="1"/>
  <c r="V16" i="67"/>
  <c r="U16" i="67"/>
  <c r="T16" i="67"/>
  <c r="M16" i="67"/>
  <c r="L16" i="67"/>
  <c r="J16" i="67"/>
  <c r="I16" i="67"/>
  <c r="H16" i="67"/>
  <c r="F10" i="67"/>
  <c r="F11" i="67" s="1"/>
  <c r="F12" i="67" s="1"/>
  <c r="D10" i="67"/>
  <c r="D11" i="67" s="1"/>
  <c r="D12" i="67" s="1"/>
  <c r="H5" i="67" s="1"/>
  <c r="H6" i="67"/>
  <c r="V16" i="66"/>
  <c r="U16" i="66"/>
  <c r="T16" i="66"/>
  <c r="S16" i="66"/>
  <c r="N16" i="66"/>
  <c r="K16" i="66"/>
  <c r="I16" i="66"/>
  <c r="H16" i="66"/>
  <c r="F12" i="66"/>
  <c r="H6" i="66" s="1"/>
  <c r="F11" i="66"/>
  <c r="F10" i="66"/>
  <c r="D10" i="66"/>
  <c r="D11" i="66" s="1"/>
  <c r="D12" i="66" s="1"/>
  <c r="H5" i="66" s="1"/>
  <c r="D11" i="65"/>
  <c r="D12" i="65" s="1"/>
  <c r="H5" i="65" s="1"/>
  <c r="F10" i="65"/>
  <c r="F11" i="65" s="1"/>
  <c r="F12" i="65" s="1"/>
  <c r="H6" i="65" s="1"/>
  <c r="D10" i="65"/>
  <c r="V14" i="64"/>
  <c r="U14" i="64"/>
  <c r="T14" i="64"/>
  <c r="L14" i="64"/>
  <c r="J14" i="64"/>
  <c r="I14" i="64"/>
  <c r="H14" i="64"/>
  <c r="F11" i="64"/>
  <c r="F12" i="64" s="1"/>
  <c r="H6" i="64" s="1"/>
  <c r="F10" i="64"/>
  <c r="D10" i="64"/>
  <c r="D11" i="64" s="1"/>
  <c r="D12" i="64" s="1"/>
  <c r="H5" i="64" s="1"/>
  <c r="H7" i="64" s="1"/>
  <c r="V14" i="63"/>
  <c r="U14" i="63"/>
  <c r="T14" i="63"/>
  <c r="I14" i="63"/>
  <c r="H14" i="63"/>
  <c r="F10" i="63"/>
  <c r="F11" i="63" s="1"/>
  <c r="F12" i="63" s="1"/>
  <c r="H6" i="63" s="1"/>
  <c r="D10" i="63"/>
  <c r="D11" i="63" s="1"/>
  <c r="D12" i="63" s="1"/>
  <c r="H5" i="63" s="1"/>
  <c r="V14" i="62"/>
  <c r="U14" i="62"/>
  <c r="T14" i="62"/>
  <c r="L14" i="62"/>
  <c r="J14" i="62"/>
  <c r="I14" i="62"/>
  <c r="H14" i="62"/>
  <c r="F10" i="62"/>
  <c r="F11" i="62" s="1"/>
  <c r="F12" i="62" s="1"/>
  <c r="H6" i="62" s="1"/>
  <c r="D10" i="62"/>
  <c r="D11" i="62" s="1"/>
  <c r="D12" i="62" s="1"/>
  <c r="H5" i="62" s="1"/>
  <c r="V14" i="61"/>
  <c r="U14" i="61"/>
  <c r="T14" i="61"/>
  <c r="L14" i="61"/>
  <c r="J14" i="61"/>
  <c r="I14" i="61"/>
  <c r="H14" i="61"/>
  <c r="F11" i="61"/>
  <c r="F12" i="61" s="1"/>
  <c r="H6" i="61" s="1"/>
  <c r="F10" i="61"/>
  <c r="D10" i="61"/>
  <c r="D11" i="61" s="1"/>
  <c r="D12" i="61" s="1"/>
  <c r="H5" i="61" s="1"/>
  <c r="F10" i="60"/>
  <c r="F11" i="60" s="1"/>
  <c r="F12" i="60" s="1"/>
  <c r="H6" i="60" s="1"/>
  <c r="D10" i="60"/>
  <c r="D11" i="60" s="1"/>
  <c r="D12" i="60" s="1"/>
  <c r="H5" i="60" s="1"/>
  <c r="H7" i="60" s="1"/>
  <c r="V16" i="59"/>
  <c r="U16" i="59"/>
  <c r="T16" i="59"/>
  <c r="L16" i="59"/>
  <c r="K16" i="59"/>
  <c r="J16" i="59"/>
  <c r="I16" i="59"/>
  <c r="H16" i="59"/>
  <c r="D11" i="59"/>
  <c r="D12" i="59" s="1"/>
  <c r="H5" i="59" s="1"/>
  <c r="F10" i="59"/>
  <c r="F11" i="59" s="1"/>
  <c r="F12" i="59" s="1"/>
  <c r="H6" i="59" s="1"/>
  <c r="D10" i="59"/>
  <c r="V16" i="58"/>
  <c r="U16" i="58"/>
  <c r="T16" i="58"/>
  <c r="O16" i="58"/>
  <c r="L16" i="58"/>
  <c r="I16" i="58"/>
  <c r="H16" i="58"/>
  <c r="F11" i="58"/>
  <c r="F12" i="58" s="1"/>
  <c r="H6" i="58" s="1"/>
  <c r="F10" i="58"/>
  <c r="D10" i="58"/>
  <c r="D11" i="58" s="1"/>
  <c r="D12" i="58" s="1"/>
  <c r="H5" i="58" s="1"/>
  <c r="H7" i="58" s="1"/>
  <c r="V16" i="57"/>
  <c r="U16" i="57"/>
  <c r="T16" i="57"/>
  <c r="R16" i="57"/>
  <c r="R17" i="57" s="1"/>
  <c r="L16" i="57"/>
  <c r="I16" i="57"/>
  <c r="H16" i="57"/>
  <c r="F11" i="57"/>
  <c r="F12" i="57" s="1"/>
  <c r="H6" i="57" s="1"/>
  <c r="D11" i="57"/>
  <c r="D12" i="57" s="1"/>
  <c r="H5" i="57" s="1"/>
  <c r="H7" i="57" s="1"/>
  <c r="U17" i="57" s="1"/>
  <c r="F10" i="57"/>
  <c r="D10" i="57"/>
  <c r="J17" i="56"/>
  <c r="V16" i="56"/>
  <c r="U16" i="56"/>
  <c r="T16" i="56"/>
  <c r="L16" i="56"/>
  <c r="J16" i="56"/>
  <c r="I16" i="56"/>
  <c r="H16" i="56"/>
  <c r="F10" i="56"/>
  <c r="F11" i="56" s="1"/>
  <c r="F12" i="56" s="1"/>
  <c r="H6" i="56" s="1"/>
  <c r="D10" i="56"/>
  <c r="D11" i="56" s="1"/>
  <c r="D12" i="56" s="1"/>
  <c r="H5" i="56" s="1"/>
  <c r="H7" i="56" s="1"/>
  <c r="H17" i="56" s="1"/>
  <c r="F10" i="55"/>
  <c r="F11" i="55" s="1"/>
  <c r="F12" i="55" s="1"/>
  <c r="H6" i="55" s="1"/>
  <c r="H7" i="55" s="1"/>
  <c r="D10" i="55"/>
  <c r="D11" i="55" s="1"/>
  <c r="D12" i="55" s="1"/>
  <c r="H5" i="55" s="1"/>
  <c r="V14" i="54"/>
  <c r="U14" i="54"/>
  <c r="T14" i="54"/>
  <c r="I14" i="54"/>
  <c r="H14" i="54"/>
  <c r="F12" i="54"/>
  <c r="H6" i="54" s="1"/>
  <c r="D11" i="54"/>
  <c r="D12" i="54" s="1"/>
  <c r="H5" i="54" s="1"/>
  <c r="H7" i="54" s="1"/>
  <c r="F10" i="54"/>
  <c r="F11" i="54" s="1"/>
  <c r="D10" i="54"/>
  <c r="V16" i="53"/>
  <c r="U16" i="53"/>
  <c r="T16" i="53"/>
  <c r="S16" i="53"/>
  <c r="J16" i="53"/>
  <c r="I16" i="53"/>
  <c r="H16" i="53"/>
  <c r="F10" i="53"/>
  <c r="F11" i="53" s="1"/>
  <c r="F12" i="53" s="1"/>
  <c r="H6" i="53" s="1"/>
  <c r="H7" i="53" s="1"/>
  <c r="D10" i="53"/>
  <c r="D11" i="53" s="1"/>
  <c r="D12" i="53" s="1"/>
  <c r="H5" i="53" s="1"/>
  <c r="R16" i="52"/>
  <c r="L16" i="52"/>
  <c r="I16" i="52"/>
  <c r="H16" i="52"/>
  <c r="D11" i="52"/>
  <c r="D12" i="52" s="1"/>
  <c r="H5" i="52" s="1"/>
  <c r="F10" i="52"/>
  <c r="F11" i="52" s="1"/>
  <c r="F12" i="52" s="1"/>
  <c r="H6" i="52" s="1"/>
  <c r="D10" i="52"/>
  <c r="V16" i="51"/>
  <c r="U16" i="51"/>
  <c r="T16" i="51"/>
  <c r="S16" i="51"/>
  <c r="P16" i="51"/>
  <c r="L16" i="51"/>
  <c r="I16" i="51"/>
  <c r="H16" i="51"/>
  <c r="F10" i="51"/>
  <c r="F11" i="51" s="1"/>
  <c r="F12" i="51" s="1"/>
  <c r="H6" i="51" s="1"/>
  <c r="D10" i="51"/>
  <c r="D11" i="51" s="1"/>
  <c r="D12" i="51" s="1"/>
  <c r="H5" i="51" s="1"/>
  <c r="V15" i="50"/>
  <c r="U15" i="50"/>
  <c r="T15" i="50"/>
  <c r="Q15" i="50"/>
  <c r="P15" i="50"/>
  <c r="L15" i="50"/>
  <c r="H15" i="50"/>
  <c r="F10" i="50"/>
  <c r="F11" i="50" s="1"/>
  <c r="F12" i="50" s="1"/>
  <c r="D10" i="50"/>
  <c r="D11" i="50" s="1"/>
  <c r="D12" i="50" s="1"/>
  <c r="H6" i="50"/>
  <c r="H5" i="50"/>
  <c r="H7" i="50" s="1"/>
  <c r="V15" i="49"/>
  <c r="U15" i="49"/>
  <c r="T15" i="49"/>
  <c r="Q15" i="49"/>
  <c r="O15" i="49"/>
  <c r="L15" i="49"/>
  <c r="I15" i="49"/>
  <c r="H15" i="49"/>
  <c r="F10" i="49"/>
  <c r="F11" i="49" s="1"/>
  <c r="F12" i="49" s="1"/>
  <c r="H6" i="49" s="1"/>
  <c r="D10" i="49"/>
  <c r="D11" i="49" s="1"/>
  <c r="D12" i="49" s="1"/>
  <c r="H5" i="49" s="1"/>
  <c r="V14" i="48"/>
  <c r="U14" i="48"/>
  <c r="T14" i="48"/>
  <c r="J14" i="48"/>
  <c r="I14" i="48"/>
  <c r="H14" i="48"/>
  <c r="F10" i="48"/>
  <c r="F11" i="48" s="1"/>
  <c r="D10" i="48"/>
  <c r="D11" i="48" s="1"/>
  <c r="V14" i="47"/>
  <c r="U14" i="47"/>
  <c r="T14" i="47"/>
  <c r="I14" i="47"/>
  <c r="H14" i="47"/>
  <c r="F10" i="47"/>
  <c r="F11" i="47" s="1"/>
  <c r="F12" i="47" s="1"/>
  <c r="D10" i="47"/>
  <c r="D11" i="47" s="1"/>
  <c r="D12" i="47" s="1"/>
  <c r="H5" i="47" s="1"/>
  <c r="H6" i="47"/>
  <c r="V15" i="46"/>
  <c r="U15" i="46"/>
  <c r="T15" i="46"/>
  <c r="L15" i="46"/>
  <c r="I15" i="46"/>
  <c r="H15" i="46"/>
  <c r="F10" i="46"/>
  <c r="F11" i="46" s="1"/>
  <c r="F12" i="46" s="1"/>
  <c r="H6" i="46" s="1"/>
  <c r="D10" i="46"/>
  <c r="D11" i="46" s="1"/>
  <c r="D12" i="46" s="1"/>
  <c r="H5" i="46" s="1"/>
  <c r="H7" i="46" s="1"/>
  <c r="F10" i="45"/>
  <c r="F11" i="45" s="1"/>
  <c r="F12" i="45" s="1"/>
  <c r="H6" i="45" s="1"/>
  <c r="D10" i="45"/>
  <c r="D11" i="45" s="1"/>
  <c r="D12" i="45" s="1"/>
  <c r="H5" i="45" s="1"/>
  <c r="V15" i="44"/>
  <c r="U15" i="44"/>
  <c r="T15" i="44"/>
  <c r="L15" i="44"/>
  <c r="I15" i="44"/>
  <c r="H15" i="44"/>
  <c r="F11" i="44"/>
  <c r="F12" i="44" s="1"/>
  <c r="H6" i="44" s="1"/>
  <c r="F10" i="44"/>
  <c r="D10" i="44"/>
  <c r="D11" i="44" s="1"/>
  <c r="D12" i="44" s="1"/>
  <c r="H5" i="44" s="1"/>
  <c r="F10" i="43"/>
  <c r="F11" i="43" s="1"/>
  <c r="F12" i="43" s="1"/>
  <c r="H6" i="43" s="1"/>
  <c r="D10" i="43"/>
  <c r="D11" i="43" s="1"/>
  <c r="D12" i="43" s="1"/>
  <c r="H5" i="43" s="1"/>
  <c r="H7" i="43" s="1"/>
  <c r="F11" i="41"/>
  <c r="F12" i="41" s="1"/>
  <c r="H6" i="41" s="1"/>
  <c r="D11" i="41"/>
  <c r="D12" i="41" s="1"/>
  <c r="H5" i="41" s="1"/>
  <c r="F10" i="41"/>
  <c r="D10" i="41"/>
  <c r="F12" i="40"/>
  <c r="H6" i="40" s="1"/>
  <c r="D12" i="40"/>
  <c r="H5" i="40" s="1"/>
  <c r="H7" i="40" s="1"/>
  <c r="I16" i="40" s="1"/>
  <c r="F10" i="40"/>
  <c r="F11" i="40" s="1"/>
  <c r="D10" i="40"/>
  <c r="D11" i="40" s="1"/>
  <c r="F12" i="39"/>
  <c r="H6" i="39" s="1"/>
  <c r="D11" i="39"/>
  <c r="D12" i="39" s="1"/>
  <c r="H5" i="39" s="1"/>
  <c r="H7" i="39" s="1"/>
  <c r="F10" i="39"/>
  <c r="D10" i="39"/>
  <c r="V15" i="38"/>
  <c r="U15" i="38"/>
  <c r="T15" i="38"/>
  <c r="L15" i="38"/>
  <c r="I15" i="38"/>
  <c r="H15" i="38"/>
  <c r="D12" i="38"/>
  <c r="H5" i="38" s="1"/>
  <c r="D11" i="38"/>
  <c r="F10" i="38"/>
  <c r="F11" i="38" s="1"/>
  <c r="F12" i="38" s="1"/>
  <c r="H6" i="38" s="1"/>
  <c r="D10" i="38"/>
  <c r="V16" i="37"/>
  <c r="I16" i="37"/>
  <c r="V15" i="37"/>
  <c r="U15" i="37"/>
  <c r="U16" i="37" s="1"/>
  <c r="T15" i="37"/>
  <c r="T16" i="37" s="1"/>
  <c r="L15" i="37"/>
  <c r="L16" i="37" s="1"/>
  <c r="I15" i="37"/>
  <c r="H15" i="37"/>
  <c r="H16" i="37" s="1"/>
  <c r="F12" i="37"/>
  <c r="D12" i="37"/>
  <c r="F10" i="37"/>
  <c r="F11" i="37" s="1"/>
  <c r="D10" i="37"/>
  <c r="D11" i="37" s="1"/>
  <c r="H6" i="37"/>
  <c r="H5" i="37"/>
  <c r="H7" i="37" s="1"/>
  <c r="V15" i="36"/>
  <c r="U15" i="36"/>
  <c r="T15" i="36"/>
  <c r="L15" i="36"/>
  <c r="J15" i="36"/>
  <c r="I15" i="36"/>
  <c r="H15" i="36"/>
  <c r="F10" i="36"/>
  <c r="F11" i="36" s="1"/>
  <c r="F12" i="36" s="1"/>
  <c r="H6" i="36" s="1"/>
  <c r="D10" i="36"/>
  <c r="D11" i="36" s="1"/>
  <c r="D12" i="36" s="1"/>
  <c r="H5" i="36" s="1"/>
  <c r="V16" i="35"/>
  <c r="U16" i="35"/>
  <c r="T16" i="35"/>
  <c r="J16" i="35"/>
  <c r="I16" i="35"/>
  <c r="H16" i="35"/>
  <c r="F11" i="35"/>
  <c r="F12" i="35" s="1"/>
  <c r="H6" i="35" s="1"/>
  <c r="F10" i="35"/>
  <c r="D10" i="35"/>
  <c r="D11" i="35" s="1"/>
  <c r="D12" i="35" s="1"/>
  <c r="H5" i="35" s="1"/>
  <c r="H7" i="35" s="1"/>
  <c r="V16" i="34"/>
  <c r="U16" i="34"/>
  <c r="T16" i="34"/>
  <c r="J16" i="34"/>
  <c r="I16" i="34"/>
  <c r="H16" i="34"/>
  <c r="F11" i="34"/>
  <c r="F12" i="34" s="1"/>
  <c r="H6" i="34" s="1"/>
  <c r="F10" i="34"/>
  <c r="D10" i="34"/>
  <c r="D11" i="34" s="1"/>
  <c r="D12" i="34" s="1"/>
  <c r="H5" i="34" s="1"/>
  <c r="H7" i="34" s="1"/>
  <c r="V17" i="34" s="1"/>
  <c r="V16" i="33"/>
  <c r="U16" i="33"/>
  <c r="T16" i="33"/>
  <c r="L16" i="33"/>
  <c r="J16" i="33"/>
  <c r="I16" i="33"/>
  <c r="H16" i="33"/>
  <c r="D12" i="33"/>
  <c r="H5" i="33" s="1"/>
  <c r="F10" i="33"/>
  <c r="F11" i="33" s="1"/>
  <c r="F12" i="33" s="1"/>
  <c r="H6" i="33" s="1"/>
  <c r="D10" i="33"/>
  <c r="D11" i="33" s="1"/>
  <c r="V16" i="32"/>
  <c r="U16" i="32"/>
  <c r="T16" i="32"/>
  <c r="L16" i="32"/>
  <c r="J16" i="32"/>
  <c r="I16" i="32"/>
  <c r="H16" i="32"/>
  <c r="F10" i="32"/>
  <c r="F11" i="32" s="1"/>
  <c r="F12" i="32" s="1"/>
  <c r="H6" i="32" s="1"/>
  <c r="D10" i="32"/>
  <c r="D11" i="32" s="1"/>
  <c r="D12" i="32" s="1"/>
  <c r="H5" i="32" s="1"/>
  <c r="H7" i="32" s="1"/>
  <c r="V15" i="31"/>
  <c r="U15" i="31"/>
  <c r="T15" i="31"/>
  <c r="L15" i="31"/>
  <c r="J15" i="31"/>
  <c r="I15" i="31"/>
  <c r="H15" i="31"/>
  <c r="F11" i="31"/>
  <c r="F12" i="31" s="1"/>
  <c r="H6" i="31" s="1"/>
  <c r="D11" i="31"/>
  <c r="D12" i="31" s="1"/>
  <c r="H5" i="31" s="1"/>
  <c r="H7" i="31" s="1"/>
  <c r="F10" i="31"/>
  <c r="D10" i="31"/>
  <c r="V15" i="30"/>
  <c r="U15" i="30"/>
  <c r="T15" i="30"/>
  <c r="I15" i="30"/>
  <c r="H15" i="30"/>
  <c r="F10" i="30"/>
  <c r="F11" i="30" s="1"/>
  <c r="F12" i="30" s="1"/>
  <c r="H6" i="30" s="1"/>
  <c r="D10" i="30"/>
  <c r="D11" i="30" s="1"/>
  <c r="D12" i="30" s="1"/>
  <c r="H5" i="30" s="1"/>
  <c r="V14" i="29"/>
  <c r="U14" i="29"/>
  <c r="T14" i="29"/>
  <c r="J14" i="29"/>
  <c r="I14" i="29"/>
  <c r="H14" i="29"/>
  <c r="F10" i="29"/>
  <c r="F11" i="29" s="1"/>
  <c r="F12" i="29" s="1"/>
  <c r="D10" i="29"/>
  <c r="D11" i="29" s="1"/>
  <c r="D12" i="29" s="1"/>
  <c r="H6" i="29"/>
  <c r="H5" i="29"/>
  <c r="H7" i="29" s="1"/>
  <c r="F10" i="27"/>
  <c r="F11" i="27" s="1"/>
  <c r="F12" i="27" s="1"/>
  <c r="H6" i="27" s="1"/>
  <c r="D10" i="27"/>
  <c r="D11" i="27" s="1"/>
  <c r="D12" i="27" s="1"/>
  <c r="H5" i="27" s="1"/>
  <c r="F12" i="26"/>
  <c r="D12" i="26"/>
  <c r="F11" i="26"/>
  <c r="F10" i="26"/>
  <c r="D10" i="26"/>
  <c r="H7" i="26"/>
  <c r="J15" i="17"/>
  <c r="V14" i="17"/>
  <c r="U14" i="17"/>
  <c r="N14" i="17"/>
  <c r="L14" i="17"/>
  <c r="I14" i="17"/>
  <c r="H14" i="17"/>
  <c r="F12" i="17"/>
  <c r="D12" i="17"/>
  <c r="F10" i="17"/>
  <c r="F11" i="17" s="1"/>
  <c r="D10" i="17"/>
  <c r="H7" i="17"/>
  <c r="V16" i="16"/>
  <c r="U16" i="16"/>
  <c r="T16" i="16"/>
  <c r="S16" i="16"/>
  <c r="N16" i="16"/>
  <c r="L16" i="16"/>
  <c r="I16" i="16"/>
  <c r="H16" i="16"/>
  <c r="F10" i="16"/>
  <c r="F11" i="16" s="1"/>
  <c r="F12" i="16" s="1"/>
  <c r="D10" i="16"/>
  <c r="D11" i="16" s="1"/>
  <c r="D12" i="16" s="1"/>
  <c r="H5" i="16" s="1"/>
  <c r="H6" i="16"/>
  <c r="V16" i="15"/>
  <c r="U16" i="15"/>
  <c r="T16" i="15"/>
  <c r="L16" i="15"/>
  <c r="J16" i="15"/>
  <c r="I16" i="15"/>
  <c r="H16" i="15"/>
  <c r="F10" i="15"/>
  <c r="F11" i="15" s="1"/>
  <c r="F12" i="15" s="1"/>
  <c r="H6" i="15" s="1"/>
  <c r="D10" i="15"/>
  <c r="D11" i="15" s="1"/>
  <c r="D12" i="15" s="1"/>
  <c r="H5" i="15" s="1"/>
  <c r="H7" i="15" s="1"/>
  <c r="V16" i="14"/>
  <c r="U16" i="14"/>
  <c r="T16" i="14"/>
  <c r="I16" i="14"/>
  <c r="H16" i="14"/>
  <c r="F10" i="14"/>
  <c r="F11" i="14" s="1"/>
  <c r="F12" i="14" s="1"/>
  <c r="H6" i="14" s="1"/>
  <c r="D10" i="14"/>
  <c r="D11" i="14" s="1"/>
  <c r="D12" i="14" s="1"/>
  <c r="H5" i="14"/>
  <c r="V16" i="13"/>
  <c r="U16" i="13"/>
  <c r="T16" i="13"/>
  <c r="P16" i="13"/>
  <c r="L16" i="13"/>
  <c r="K16" i="13"/>
  <c r="I16" i="13"/>
  <c r="F11" i="13"/>
  <c r="F12" i="13" s="1"/>
  <c r="H6" i="13" s="1"/>
  <c r="D11" i="13"/>
  <c r="D12" i="13" s="1"/>
  <c r="H5" i="13" s="1"/>
  <c r="H7" i="13" s="1"/>
  <c r="F10" i="13"/>
  <c r="D10" i="13"/>
  <c r="P16" i="12"/>
  <c r="V15" i="12"/>
  <c r="V16" i="12" s="1"/>
  <c r="U15" i="12"/>
  <c r="U16" i="12" s="1"/>
  <c r="T15" i="12"/>
  <c r="T16" i="12" s="1"/>
  <c r="P15" i="12"/>
  <c r="L15" i="12"/>
  <c r="L16" i="12" s="1"/>
  <c r="I15" i="12"/>
  <c r="I16" i="12" s="1"/>
  <c r="H15" i="12"/>
  <c r="H16" i="12" s="1"/>
  <c r="F12" i="12"/>
  <c r="D12" i="12"/>
  <c r="F10" i="12"/>
  <c r="F11" i="12" s="1"/>
  <c r="D10" i="12"/>
  <c r="D11" i="12" s="1"/>
  <c r="H7" i="12"/>
  <c r="V16" i="11"/>
  <c r="T16" i="11"/>
  <c r="V15" i="11"/>
  <c r="U15" i="11"/>
  <c r="U16" i="11" s="1"/>
  <c r="T15" i="11"/>
  <c r="L15" i="11"/>
  <c r="L16" i="11" s="1"/>
  <c r="I15" i="11"/>
  <c r="I16" i="11" s="1"/>
  <c r="H15" i="11"/>
  <c r="H16" i="11" s="1"/>
  <c r="F12" i="11"/>
  <c r="D12" i="11"/>
  <c r="F10" i="11"/>
  <c r="F11" i="11" s="1"/>
  <c r="D10" i="11"/>
  <c r="D11" i="11" s="1"/>
  <c r="H6" i="11"/>
  <c r="H5" i="11"/>
  <c r="V14" i="10"/>
  <c r="U14" i="10"/>
  <c r="T14" i="10"/>
  <c r="I14" i="10"/>
  <c r="H14" i="10"/>
  <c r="F10" i="10"/>
  <c r="F11" i="10" s="1"/>
  <c r="F12" i="10" s="1"/>
  <c r="H6" i="10" s="1"/>
  <c r="D10" i="10"/>
  <c r="D11" i="10" s="1"/>
  <c r="D12" i="10" s="1"/>
  <c r="H5" i="10" s="1"/>
  <c r="V16" i="9"/>
  <c r="U16" i="9"/>
  <c r="T16" i="9"/>
  <c r="S16" i="9"/>
  <c r="J16" i="9"/>
  <c r="I16" i="9"/>
  <c r="H16" i="9"/>
  <c r="F10" i="9"/>
  <c r="F11" i="9" s="1"/>
  <c r="F12" i="9" s="1"/>
  <c r="H6" i="9" s="1"/>
  <c r="D10" i="9"/>
  <c r="D11" i="9" s="1"/>
  <c r="D12" i="9" s="1"/>
  <c r="H5" i="9" s="1"/>
  <c r="V16" i="8"/>
  <c r="U16" i="8"/>
  <c r="T16" i="8"/>
  <c r="P16" i="8"/>
  <c r="O16" i="8"/>
  <c r="I16" i="8"/>
  <c r="H16" i="8"/>
  <c r="F10" i="8"/>
  <c r="F11" i="8" s="1"/>
  <c r="F12" i="8" s="1"/>
  <c r="H6" i="8" s="1"/>
  <c r="D10" i="8"/>
  <c r="D11" i="8" s="1"/>
  <c r="D12" i="8" s="1"/>
  <c r="H5" i="8" s="1"/>
  <c r="H7" i="8" s="1"/>
  <c r="V16" i="7"/>
  <c r="U16" i="7"/>
  <c r="T16" i="7"/>
  <c r="L16" i="7"/>
  <c r="K16" i="7"/>
  <c r="I16" i="7"/>
  <c r="H16" i="7"/>
  <c r="F10" i="7"/>
  <c r="F11" i="7" s="1"/>
  <c r="F12" i="7" s="1"/>
  <c r="H6" i="7" s="1"/>
  <c r="D10" i="7"/>
  <c r="D11" i="7" s="1"/>
  <c r="D12" i="7" s="1"/>
  <c r="H5" i="7" s="1"/>
  <c r="H7" i="7" s="1"/>
  <c r="V16" i="6"/>
  <c r="U16" i="6"/>
  <c r="T16" i="6"/>
  <c r="K16" i="6"/>
  <c r="I16" i="6"/>
  <c r="H16" i="6"/>
  <c r="F10" i="6"/>
  <c r="F11" i="6" s="1"/>
  <c r="F12" i="6" s="1"/>
  <c r="H6" i="6" s="1"/>
  <c r="D10" i="6"/>
  <c r="D11" i="6" s="1"/>
  <c r="D12" i="6" s="1"/>
  <c r="H5" i="6" s="1"/>
  <c r="H7" i="6" s="1"/>
  <c r="V16" i="5"/>
  <c r="U16" i="5"/>
  <c r="T16" i="5"/>
  <c r="M16" i="5"/>
  <c r="K16" i="5"/>
  <c r="J16" i="5"/>
  <c r="I16" i="5"/>
  <c r="H16" i="5"/>
  <c r="F10" i="5"/>
  <c r="F11" i="5" s="1"/>
  <c r="F12" i="5" s="1"/>
  <c r="H6" i="5" s="1"/>
  <c r="D10" i="5"/>
  <c r="D11" i="5" s="1"/>
  <c r="D12" i="5" s="1"/>
  <c r="H5" i="5" s="1"/>
  <c r="V17" i="4"/>
  <c r="U17" i="4"/>
  <c r="T17" i="4"/>
  <c r="I17" i="4"/>
  <c r="H17" i="4"/>
  <c r="F10" i="4"/>
  <c r="F11" i="4" s="1"/>
  <c r="F12" i="4" s="1"/>
  <c r="H7" i="4" s="1"/>
  <c r="D10" i="4"/>
  <c r="D11" i="4" s="1"/>
  <c r="D12" i="4" s="1"/>
  <c r="H6" i="4" s="1"/>
  <c r="H8" i="4" s="1"/>
  <c r="V16" i="3"/>
  <c r="U16" i="3"/>
  <c r="T16" i="3"/>
  <c r="K16" i="3"/>
  <c r="J16" i="3"/>
  <c r="I16" i="3"/>
  <c r="H16" i="3"/>
  <c r="F10" i="3"/>
  <c r="F11" i="3" s="1"/>
  <c r="F12" i="3" s="1"/>
  <c r="H6" i="3" s="1"/>
  <c r="D10" i="3"/>
  <c r="D11" i="3" s="1"/>
  <c r="D12" i="3" s="1"/>
  <c r="H5" i="3" s="1"/>
  <c r="H7" i="3" s="1"/>
  <c r="V17" i="3" s="1"/>
  <c r="V15" i="2"/>
  <c r="U15" i="2"/>
  <c r="T15" i="2"/>
  <c r="J15" i="2"/>
  <c r="I15" i="2"/>
  <c r="H15" i="2"/>
  <c r="F12" i="2"/>
  <c r="H6" i="2" s="1"/>
  <c r="F11" i="2"/>
  <c r="D11" i="2"/>
  <c r="D12" i="2" s="1"/>
  <c r="H5" i="2" s="1"/>
  <c r="H7" i="2" s="1"/>
  <c r="S16" i="1"/>
  <c r="R16" i="1"/>
  <c r="Q16" i="1"/>
  <c r="P16" i="1"/>
  <c r="O16" i="1"/>
  <c r="N16" i="1"/>
  <c r="M16" i="1"/>
  <c r="L16" i="1"/>
  <c r="V15" i="1"/>
  <c r="U15" i="1"/>
  <c r="T15" i="1"/>
  <c r="J15" i="1"/>
  <c r="I15" i="1"/>
  <c r="H15" i="1"/>
  <c r="F11" i="1"/>
  <c r="F12" i="1" s="1"/>
  <c r="H6" i="1" s="1"/>
  <c r="D11" i="1"/>
  <c r="D12" i="1" s="1"/>
  <c r="H5" i="1" s="1"/>
  <c r="H7" i="1" s="1"/>
  <c r="T14" i="60" l="1"/>
  <c r="V14" i="60"/>
  <c r="U14" i="60"/>
  <c r="J15" i="54"/>
  <c r="L15" i="54"/>
  <c r="I17" i="71"/>
  <c r="L17" i="71"/>
  <c r="O16" i="2"/>
  <c r="S16" i="2"/>
  <c r="O17" i="26"/>
  <c r="V17" i="26"/>
  <c r="M17" i="26"/>
  <c r="U17" i="26"/>
  <c r="I17" i="26"/>
  <c r="T17" i="26"/>
  <c r="H17" i="26"/>
  <c r="U15" i="64"/>
  <c r="V17" i="86"/>
  <c r="H17" i="86"/>
  <c r="I17" i="86"/>
  <c r="L17" i="86"/>
  <c r="J17" i="86"/>
  <c r="K17" i="86"/>
  <c r="T17" i="86"/>
  <c r="U17" i="86"/>
  <c r="H14" i="88"/>
  <c r="J14" i="88"/>
  <c r="T14" i="88"/>
  <c r="U14" i="88"/>
  <c r="L14" i="88"/>
  <c r="V14" i="88"/>
  <c r="L14" i="89"/>
  <c r="U14" i="89"/>
  <c r="T14" i="89"/>
  <c r="J14" i="89"/>
  <c r="H14" i="89"/>
  <c r="V14" i="89"/>
  <c r="L16" i="50"/>
  <c r="S16" i="50"/>
  <c r="H7" i="51"/>
  <c r="L17" i="58"/>
  <c r="H17" i="58"/>
  <c r="I17" i="58"/>
  <c r="H7" i="59"/>
  <c r="H7" i="62"/>
  <c r="V15" i="64"/>
  <c r="T15" i="17"/>
  <c r="P15" i="17"/>
  <c r="H15" i="17"/>
  <c r="N15" i="17"/>
  <c r="V15" i="17"/>
  <c r="L15" i="17"/>
  <c r="U15" i="17"/>
  <c r="I15" i="17"/>
  <c r="H7" i="14"/>
  <c r="H17" i="14" s="1"/>
  <c r="H7" i="9"/>
  <c r="H7" i="11"/>
  <c r="H7" i="16"/>
  <c r="H7" i="30"/>
  <c r="H16" i="40"/>
  <c r="H7" i="44"/>
  <c r="T16" i="44" s="1"/>
  <c r="H7" i="47"/>
  <c r="H7" i="67"/>
  <c r="H7" i="85"/>
  <c r="H7" i="87"/>
  <c r="J16" i="39"/>
  <c r="I16" i="39"/>
  <c r="H16" i="39"/>
  <c r="K16" i="39"/>
  <c r="J16" i="40"/>
  <c r="I15" i="29"/>
  <c r="T16" i="40"/>
  <c r="H7" i="10"/>
  <c r="H7" i="45"/>
  <c r="H16" i="50"/>
  <c r="T15" i="64"/>
  <c r="K17" i="71"/>
  <c r="H7" i="90"/>
  <c r="V16" i="91"/>
  <c r="H16" i="91"/>
  <c r="T16" i="91"/>
  <c r="J16" i="91"/>
  <c r="I16" i="91"/>
  <c r="L16" i="91"/>
  <c r="U16" i="91"/>
  <c r="J14" i="81"/>
  <c r="V14" i="81"/>
  <c r="I14" i="81"/>
  <c r="U14" i="81"/>
  <c r="H14" i="81"/>
  <c r="T14" i="81"/>
  <c r="K14" i="81"/>
  <c r="H7" i="5"/>
  <c r="I18" i="4"/>
  <c r="H18" i="4"/>
  <c r="T18" i="4"/>
  <c r="T16" i="1"/>
  <c r="V16" i="1"/>
  <c r="U16" i="1"/>
  <c r="I16" i="44"/>
  <c r="V16" i="44"/>
  <c r="H16" i="44"/>
  <c r="H8" i="9"/>
  <c r="J17" i="9"/>
  <c r="H17" i="9"/>
  <c r="I17" i="9"/>
  <c r="S17" i="9"/>
  <c r="T17" i="9"/>
  <c r="V17" i="9"/>
  <c r="U17" i="9"/>
  <c r="L17" i="13"/>
  <c r="K17" i="13"/>
  <c r="I17" i="13"/>
  <c r="P17" i="13"/>
  <c r="U17" i="13"/>
  <c r="V17" i="13"/>
  <c r="T17" i="13"/>
  <c r="T17" i="53"/>
  <c r="J17" i="53"/>
  <c r="I17" i="53"/>
  <c r="H17" i="53"/>
  <c r="V17" i="53"/>
  <c r="U17" i="53"/>
  <c r="S17" i="53"/>
  <c r="R17" i="8"/>
  <c r="H8" i="8"/>
  <c r="P17" i="8"/>
  <c r="O17" i="8"/>
  <c r="M17" i="8"/>
  <c r="N17" i="8"/>
  <c r="L17" i="8"/>
  <c r="U17" i="8"/>
  <c r="V17" i="8"/>
  <c r="T17" i="8"/>
  <c r="K17" i="8"/>
  <c r="Q17" i="8"/>
  <c r="J17" i="8"/>
  <c r="I17" i="8"/>
  <c r="S17" i="8"/>
  <c r="H17" i="8"/>
  <c r="L17" i="15"/>
  <c r="J17" i="15"/>
  <c r="U17" i="15"/>
  <c r="T17" i="15"/>
  <c r="V17" i="15"/>
  <c r="H17" i="15"/>
  <c r="I17" i="15"/>
  <c r="V17" i="6"/>
  <c r="J17" i="6"/>
  <c r="N17" i="6"/>
  <c r="M17" i="6"/>
  <c r="K17" i="6"/>
  <c r="L17" i="6"/>
  <c r="U17" i="6"/>
  <c r="T17" i="6"/>
  <c r="R17" i="6"/>
  <c r="S17" i="6"/>
  <c r="Q17" i="6"/>
  <c r="P17" i="6"/>
  <c r="H8" i="6"/>
  <c r="H17" i="6"/>
  <c r="O17" i="6"/>
  <c r="I17" i="6"/>
  <c r="N17" i="7"/>
  <c r="L17" i="7"/>
  <c r="U17" i="7"/>
  <c r="S17" i="7"/>
  <c r="T17" i="7"/>
  <c r="H8" i="7"/>
  <c r="R17" i="7"/>
  <c r="V17" i="7"/>
  <c r="P17" i="7"/>
  <c r="Q17" i="7"/>
  <c r="O17" i="7"/>
  <c r="J17" i="7"/>
  <c r="I17" i="7"/>
  <c r="K17" i="7"/>
  <c r="H17" i="7"/>
  <c r="M17" i="7"/>
  <c r="T15" i="10"/>
  <c r="H15" i="10"/>
  <c r="H8" i="10"/>
  <c r="R15" i="10"/>
  <c r="M15" i="10"/>
  <c r="J15" i="10"/>
  <c r="L15" i="10"/>
  <c r="K15" i="10"/>
  <c r="V15" i="10"/>
  <c r="U15" i="10"/>
  <c r="Q15" i="10"/>
  <c r="S15" i="10"/>
  <c r="P15" i="10"/>
  <c r="I15" i="10"/>
  <c r="O15" i="10"/>
  <c r="N15" i="10"/>
  <c r="T16" i="30"/>
  <c r="I16" i="30"/>
  <c r="H16" i="30"/>
  <c r="H8" i="30"/>
  <c r="V16" i="30"/>
  <c r="U16" i="30"/>
  <c r="J17" i="35"/>
  <c r="V17" i="35"/>
  <c r="H17" i="35"/>
  <c r="H8" i="35"/>
  <c r="I17" i="35"/>
  <c r="U17" i="35"/>
  <c r="T17" i="35"/>
  <c r="I15" i="55"/>
  <c r="L15" i="55"/>
  <c r="J15" i="55"/>
  <c r="V15" i="55"/>
  <c r="U15" i="55"/>
  <c r="T15" i="55"/>
  <c r="H15" i="55"/>
  <c r="T17" i="16"/>
  <c r="I17" i="16"/>
  <c r="H17" i="16"/>
  <c r="S17" i="16"/>
  <c r="N17" i="16"/>
  <c r="L17" i="16"/>
  <c r="U17" i="16"/>
  <c r="V17" i="16"/>
  <c r="T16" i="31"/>
  <c r="H16" i="31"/>
  <c r="L16" i="31"/>
  <c r="I16" i="31"/>
  <c r="J16" i="31"/>
  <c r="H8" i="31"/>
  <c r="U16" i="31"/>
  <c r="V16" i="31"/>
  <c r="Q17" i="5"/>
  <c r="H8" i="5"/>
  <c r="S17" i="5"/>
  <c r="P17" i="5"/>
  <c r="R17" i="5"/>
  <c r="O17" i="5"/>
  <c r="N17" i="5"/>
  <c r="M17" i="5"/>
  <c r="L17" i="5"/>
  <c r="K17" i="5"/>
  <c r="J17" i="5"/>
  <c r="H8" i="58"/>
  <c r="T17" i="58"/>
  <c r="V17" i="58"/>
  <c r="U17" i="58"/>
  <c r="O17" i="58"/>
  <c r="T16" i="2"/>
  <c r="H7" i="63"/>
  <c r="H8" i="3"/>
  <c r="M17" i="3"/>
  <c r="H8" i="59"/>
  <c r="V17" i="59"/>
  <c r="U17" i="59"/>
  <c r="L17" i="59"/>
  <c r="I17" i="59"/>
  <c r="N16" i="39"/>
  <c r="M16" i="39"/>
  <c r="V16" i="39"/>
  <c r="U16" i="39"/>
  <c r="S16" i="39"/>
  <c r="T16" i="39"/>
  <c r="P16" i="39"/>
  <c r="H8" i="60"/>
  <c r="H7" i="68"/>
  <c r="S17" i="3"/>
  <c r="F12" i="48"/>
  <c r="H6" i="48" s="1"/>
  <c r="D12" i="48"/>
  <c r="H5" i="48" s="1"/>
  <c r="H8" i="1"/>
  <c r="K16" i="1"/>
  <c r="H16" i="1"/>
  <c r="H7" i="65"/>
  <c r="N18" i="4"/>
  <c r="M18" i="4"/>
  <c r="K18" i="4"/>
  <c r="L18" i="4"/>
  <c r="J18" i="4"/>
  <c r="S18" i="4"/>
  <c r="R18" i="4"/>
  <c r="Q18" i="4"/>
  <c r="P18" i="4"/>
  <c r="H9" i="4"/>
  <c r="O18" i="4"/>
  <c r="U18" i="4"/>
  <c r="S18" i="45"/>
  <c r="I18" i="45"/>
  <c r="H18" i="45"/>
  <c r="T18" i="45"/>
  <c r="L18" i="45"/>
  <c r="V18" i="45"/>
  <c r="U18" i="45"/>
  <c r="V18" i="4"/>
  <c r="H7" i="36"/>
  <c r="T17" i="51"/>
  <c r="P17" i="51"/>
  <c r="L17" i="51"/>
  <c r="U17" i="51"/>
  <c r="S17" i="51"/>
  <c r="I17" i="51"/>
  <c r="H17" i="51"/>
  <c r="V17" i="51"/>
  <c r="H7" i="66"/>
  <c r="T17" i="5"/>
  <c r="P16" i="2"/>
  <c r="K16" i="2"/>
  <c r="H8" i="2"/>
  <c r="J16" i="2"/>
  <c r="N16" i="2"/>
  <c r="M16" i="2"/>
  <c r="L16" i="2"/>
  <c r="V15" i="62"/>
  <c r="U15" i="62"/>
  <c r="T15" i="62"/>
  <c r="L15" i="62"/>
  <c r="J15" i="62"/>
  <c r="H8" i="62"/>
  <c r="I15" i="62"/>
  <c r="H15" i="62"/>
  <c r="V17" i="14"/>
  <c r="T17" i="14"/>
  <c r="U17" i="14"/>
  <c r="I17" i="14"/>
  <c r="U16" i="50"/>
  <c r="Q16" i="50"/>
  <c r="P16" i="50"/>
  <c r="V16" i="50"/>
  <c r="T16" i="50"/>
  <c r="Q16" i="2"/>
  <c r="H7" i="33"/>
  <c r="V16" i="40"/>
  <c r="U16" i="40"/>
  <c r="V16" i="46"/>
  <c r="T16" i="46"/>
  <c r="L16" i="46"/>
  <c r="U16" i="46"/>
  <c r="I16" i="46"/>
  <c r="H16" i="46"/>
  <c r="U17" i="5"/>
  <c r="H8" i="57"/>
  <c r="V17" i="57"/>
  <c r="H17" i="57"/>
  <c r="L17" i="57"/>
  <c r="I17" i="57"/>
  <c r="T17" i="3"/>
  <c r="H17" i="3"/>
  <c r="Q17" i="3"/>
  <c r="P17" i="3"/>
  <c r="O17" i="3"/>
  <c r="N17" i="3"/>
  <c r="L17" i="3"/>
  <c r="K17" i="3"/>
  <c r="J17" i="3"/>
  <c r="I17" i="3"/>
  <c r="V17" i="5"/>
  <c r="H7" i="27"/>
  <c r="V16" i="43"/>
  <c r="U16" i="43"/>
  <c r="T16" i="43"/>
  <c r="L16" i="43"/>
  <c r="I16" i="43"/>
  <c r="H16" i="2"/>
  <c r="I15" i="54"/>
  <c r="H15" i="54"/>
  <c r="V15" i="54"/>
  <c r="U15" i="54"/>
  <c r="T15" i="54"/>
  <c r="I16" i="2"/>
  <c r="R17" i="3"/>
  <c r="L17" i="32"/>
  <c r="I17" i="32"/>
  <c r="U17" i="32"/>
  <c r="J17" i="32"/>
  <c r="H17" i="32"/>
  <c r="H8" i="32"/>
  <c r="V17" i="32"/>
  <c r="T17" i="32"/>
  <c r="H16" i="43"/>
  <c r="U17" i="3"/>
  <c r="H7" i="49"/>
  <c r="U15" i="47"/>
  <c r="T15" i="47"/>
  <c r="V15" i="47"/>
  <c r="I16" i="1"/>
  <c r="H17" i="5"/>
  <c r="V15" i="29"/>
  <c r="U15" i="29"/>
  <c r="J15" i="29"/>
  <c r="T15" i="29"/>
  <c r="H15" i="29"/>
  <c r="H8" i="29"/>
  <c r="J16" i="1"/>
  <c r="R16" i="2"/>
  <c r="I17" i="5"/>
  <c r="T17" i="57"/>
  <c r="V16" i="2"/>
  <c r="H8" i="56"/>
  <c r="U17" i="56"/>
  <c r="T17" i="56"/>
  <c r="L17" i="56"/>
  <c r="I17" i="56"/>
  <c r="V17" i="56"/>
  <c r="V17" i="67"/>
  <c r="U17" i="67"/>
  <c r="T17" i="67"/>
  <c r="M17" i="67"/>
  <c r="L17" i="67"/>
  <c r="J17" i="67"/>
  <c r="I17" i="67"/>
  <c r="H17" i="67"/>
  <c r="P17" i="69"/>
  <c r="K17" i="69"/>
  <c r="H17" i="69"/>
  <c r="V17" i="69"/>
  <c r="T17" i="69"/>
  <c r="U17" i="69"/>
  <c r="V17" i="71"/>
  <c r="U17" i="71"/>
  <c r="T17" i="71"/>
  <c r="S17" i="71"/>
  <c r="P17" i="71"/>
  <c r="O17" i="71"/>
  <c r="I17" i="69"/>
  <c r="H7" i="61"/>
  <c r="J17" i="69"/>
  <c r="U16" i="2"/>
  <c r="H7" i="52"/>
  <c r="J15" i="64"/>
  <c r="I15" i="64"/>
  <c r="H15" i="64"/>
  <c r="H8" i="64"/>
  <c r="L15" i="64"/>
  <c r="U17" i="34"/>
  <c r="I17" i="34"/>
  <c r="T17" i="34"/>
  <c r="H17" i="34"/>
  <c r="J17" i="34"/>
  <c r="H8" i="34"/>
  <c r="H7" i="38"/>
  <c r="H16" i="38" s="1"/>
  <c r="H7" i="41"/>
  <c r="S17" i="69"/>
  <c r="H17" i="71"/>
  <c r="H7" i="70"/>
  <c r="J15" i="63" l="1"/>
  <c r="H15" i="63"/>
  <c r="K15" i="63"/>
  <c r="U16" i="44"/>
  <c r="L16" i="44"/>
  <c r="U16" i="85"/>
  <c r="I16" i="85"/>
  <c r="L16" i="85"/>
  <c r="T16" i="85"/>
  <c r="H16" i="85"/>
  <c r="V16" i="85"/>
  <c r="J16" i="85"/>
  <c r="K17" i="59"/>
  <c r="J17" i="59"/>
  <c r="H17" i="59"/>
  <c r="T17" i="59"/>
  <c r="L17" i="65"/>
  <c r="S17" i="65"/>
  <c r="U17" i="65"/>
  <c r="V17" i="65"/>
  <c r="H17" i="65"/>
  <c r="I17" i="65"/>
  <c r="J17" i="65"/>
  <c r="T17" i="65"/>
  <c r="K17" i="65"/>
  <c r="H7" i="48"/>
  <c r="J15" i="48" s="1"/>
  <c r="J16" i="90"/>
  <c r="L16" i="90"/>
  <c r="I16" i="90"/>
  <c r="U16" i="90"/>
  <c r="T16" i="90"/>
  <c r="V16" i="90"/>
  <c r="H16" i="90"/>
  <c r="K18" i="45"/>
  <c r="O18" i="45"/>
  <c r="N18" i="45"/>
  <c r="H15" i="47"/>
  <c r="I15" i="47"/>
  <c r="J15" i="47"/>
  <c r="K17" i="87"/>
  <c r="V17" i="87"/>
  <c r="I17" i="87"/>
  <c r="T17" i="87"/>
  <c r="U17" i="87"/>
  <c r="H17" i="87"/>
  <c r="L17" i="87"/>
  <c r="J17" i="87"/>
  <c r="S17" i="87"/>
  <c r="T16" i="49"/>
  <c r="O16" i="49"/>
  <c r="L16" i="49"/>
  <c r="H16" i="49"/>
  <c r="V16" i="49"/>
  <c r="U16" i="49"/>
  <c r="I16" i="49"/>
  <c r="Q16" i="49"/>
  <c r="V16" i="38"/>
  <c r="U16" i="38"/>
  <c r="T16" i="38"/>
  <c r="I16" i="38"/>
  <c r="L16" i="38"/>
  <c r="H8" i="36"/>
  <c r="T16" i="36"/>
  <c r="I16" i="36"/>
  <c r="H16" i="36"/>
  <c r="V16" i="36"/>
  <c r="L16" i="36"/>
  <c r="J16" i="36"/>
  <c r="U16" i="36"/>
  <c r="V16" i="41"/>
  <c r="U16" i="41"/>
  <c r="T16" i="41"/>
  <c r="I16" i="41"/>
  <c r="J16" i="41"/>
  <c r="H16" i="41"/>
  <c r="K16" i="41"/>
  <c r="H8" i="65"/>
  <c r="S17" i="52"/>
  <c r="L17" i="52"/>
  <c r="I17" i="52"/>
  <c r="T17" i="52"/>
  <c r="R17" i="52"/>
  <c r="H17" i="52"/>
  <c r="V17" i="52"/>
  <c r="U17" i="52"/>
  <c r="J17" i="33"/>
  <c r="I17" i="33"/>
  <c r="H17" i="33"/>
  <c r="L17" i="33"/>
  <c r="H8" i="33"/>
  <c r="U17" i="33"/>
  <c r="T17" i="33"/>
  <c r="V17" i="33"/>
  <c r="I15" i="63"/>
  <c r="U15" i="63"/>
  <c r="V15" i="63"/>
  <c r="H8" i="63"/>
  <c r="T15" i="63"/>
  <c r="U15" i="48"/>
  <c r="V15" i="48"/>
  <c r="T15" i="48"/>
  <c r="I15" i="48"/>
  <c r="H15" i="48"/>
  <c r="V15" i="61"/>
  <c r="U15" i="61"/>
  <c r="T15" i="61"/>
  <c r="L15" i="61"/>
  <c r="J15" i="61"/>
  <c r="I15" i="61"/>
  <c r="H15" i="61"/>
  <c r="H8" i="61"/>
  <c r="V17" i="66"/>
  <c r="U17" i="66"/>
  <c r="T17" i="66"/>
  <c r="N17" i="66"/>
  <c r="K17" i="66"/>
  <c r="I17" i="66"/>
  <c r="S17" i="66"/>
  <c r="H17" i="66"/>
  <c r="S17" i="70"/>
  <c r="V17" i="70"/>
  <c r="U17" i="70"/>
  <c r="T17" i="70"/>
  <c r="J17" i="70"/>
  <c r="L17" i="70"/>
  <c r="K17" i="70"/>
  <c r="I17" i="70"/>
  <c r="H17" i="70"/>
  <c r="V17" i="27"/>
  <c r="J17" i="27"/>
  <c r="I17" i="27"/>
  <c r="H8" i="27"/>
  <c r="T17" i="27"/>
  <c r="H17" i="27"/>
  <c r="U17" i="27"/>
  <c r="V17" i="68"/>
  <c r="I17" i="68"/>
  <c r="H17" i="68"/>
  <c r="U17" i="68"/>
  <c r="T17" i="68"/>
  <c r="L17" i="68"/>
  <c r="H14" i="60" l="1"/>
  <c r="L14" i="60"/>
  <c r="J14" i="60"/>
</calcChain>
</file>

<file path=xl/sharedStrings.xml><?xml version="1.0" encoding="utf-8"?>
<sst xmlns="http://schemas.openxmlformats.org/spreadsheetml/2006/main" count="5190" uniqueCount="280">
  <si>
    <t>Centurion University</t>
  </si>
  <si>
    <t>EXAMINATION</t>
  </si>
  <si>
    <t>% of student that should have attained level 3</t>
  </si>
  <si>
    <t>Question Paper: Project I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</si>
  <si>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</si>
  <si>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</si>
  <si>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</si>
  <si>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</si>
  <si>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</si>
  <si>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rPr>
        <sz val="11"/>
        <color rgb="FF000000"/>
        <rFont val="Calibri"/>
        <family val="2"/>
        <charset val="1"/>
      </rPr>
      <t xml:space="preserve">Example of curriculum mapping to outcomes 3.:PO1-PO12
</t>
    </r>
    <r>
      <rPr>
        <b/>
        <sz val="11"/>
        <color rgb="FF000000"/>
        <rFont val="Calibri"/>
        <family val="2"/>
        <charset val="1"/>
      </rPr>
      <t>High</t>
    </r>
    <r>
      <rPr>
        <sz val="11"/>
        <color rgb="FF000000"/>
        <rFont val="Calibri"/>
        <family val="2"/>
        <charset val="1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  <charset val="1"/>
      </rPr>
      <t>Medium</t>
    </r>
    <r>
      <rPr>
        <sz val="11"/>
        <color rgb="FF000000"/>
        <rFont val="Calibri"/>
        <family val="2"/>
        <charset val="1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  <charset val="1"/>
      </rPr>
      <t xml:space="preserve">Low </t>
    </r>
    <r>
      <rPr>
        <sz val="11"/>
        <color rgb="FF000000"/>
        <rFont val="Calibri"/>
        <family val="2"/>
        <charset val="1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  <charset val="1"/>
      </rPr>
      <t>(0)</t>
    </r>
    <r>
      <rPr>
        <sz val="11"/>
        <color rgb="FF000000"/>
        <rFont val="Calibri"/>
        <family val="2"/>
        <charset val="1"/>
      </rPr>
      <t xml:space="preserve"> does not relate 
</t>
    </r>
  </si>
  <si>
    <t>Course Name : Project I Department : CSE</t>
  </si>
  <si>
    <t>CO-PO is attained</t>
  </si>
  <si>
    <t>&gt;=55%</t>
  </si>
  <si>
    <t>Course Code : CCCS0302 Max Marks :100</t>
  </si>
  <si>
    <t>CA</t>
  </si>
  <si>
    <t>&gt;=45%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</si>
  <si>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</si>
  <si>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</si>
  <si>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</si>
  <si>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</si>
  <si>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</si>
  <si>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</si>
  <si>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</si>
  <si>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</si>
  <si>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</si>
  <si>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</si>
  <si>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</si>
  <si>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</si>
  <si>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Course Outcome</t>
  </si>
  <si>
    <t>CO 1, 2, 3, 4, 5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</si>
  <si>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</si>
  <si>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</si>
  <si>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</si>
  <si>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</si>
  <si>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</si>
  <si>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</si>
  <si>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</si>
  <si>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</si>
  <si>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</si>
  <si>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</si>
  <si>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</si>
  <si>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</si>
  <si>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</si>
  <si>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</si>
  <si>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</si>
  <si>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Max Marks</t>
  </si>
  <si>
    <t>CO1</t>
  </si>
  <si>
    <t>CO2</t>
  </si>
  <si>
    <t>CO3</t>
  </si>
  <si>
    <t>CO4</t>
  </si>
  <si>
    <t>CO5</t>
  </si>
  <si>
    <t>Avg of CO-PO affinity levels</t>
  </si>
  <si>
    <t>PO Attainment</t>
  </si>
  <si>
    <t>Question Paper: Project II</t>
  </si>
  <si>
    <t>Course Name : Project II Department : CSE</t>
  </si>
  <si>
    <t>Course Code : CCCS0303 Max Marks :100</t>
  </si>
  <si>
    <t>Centurion University of Technology &amp; Management</t>
  </si>
  <si>
    <t>Question Paper: Ethical Hacking Fundamentals</t>
  </si>
  <si>
    <t>Course Name : Ethical Hacking Fundamentals Department : CSE</t>
  </si>
  <si>
    <t>Course Code : CCCS0406                                            Max Marks :100</t>
  </si>
  <si>
    <t xml:space="preserve"> </t>
  </si>
  <si>
    <t>Question Paper: Desktop Operating System</t>
  </si>
  <si>
    <t>Course Name : Desktop Operating System Department : CSE</t>
  </si>
  <si>
    <t>Course Code : CCCS0407                                         Max Marks :100</t>
  </si>
  <si>
    <t>Question Paper: Information Security-II</t>
  </si>
  <si>
    <t>Course Name : Information Security-II Department : CSE</t>
  </si>
  <si>
    <t>Course Code : DECT0146                                           Max Marks :100</t>
  </si>
  <si>
    <t>Question Paper: Modern Trends In Computing(Workshop/Seminar)</t>
  </si>
  <si>
    <t>Course Name : Modern Trends In Computing Department : CSE</t>
  </si>
  <si>
    <t>Course Code : CCCS1401                                          Max Marks :100</t>
  </si>
  <si>
    <t>Question Paper: Mini Project</t>
  </si>
  <si>
    <t>Course Name : Mini Project Department : CSE</t>
  </si>
  <si>
    <t>Course Code : CCCS0701                                            Max Marks :100</t>
  </si>
  <si>
    <t>Question Paper: Advanced Web Technologies</t>
  </si>
  <si>
    <t>Course Name : Advanced Web Technologies Department : CSE</t>
  </si>
  <si>
    <t>Course Code : CSCC0201                                            Max Marks :100</t>
  </si>
  <si>
    <t>Question Paper: Recovery and Business Continuity Management</t>
  </si>
  <si>
    <t>Course Name : Disaster  Recovery and Business Continuity Management          Department : CSE</t>
  </si>
  <si>
    <t>Course Code : CCCS0112                                            Max Marks :100</t>
  </si>
  <si>
    <t>Question Paper: LINUX &amp; LAMP ADMINISTRATION</t>
  </si>
  <si>
    <t>Course Name : LINUX &amp; LAMP ADMINISTRATION Department : CSE</t>
  </si>
  <si>
    <t>Course Code : DEST0402                                            Max Marks :100</t>
  </si>
  <si>
    <t>CO 1, 2, 3</t>
  </si>
  <si>
    <t>B. Tech.</t>
  </si>
  <si>
    <t>Course Name : ADVANCED WEB PROGRAMMING          Department :CSE</t>
  </si>
  <si>
    <t>Course Code : BTAB1105                                            Max Marks :100</t>
  </si>
  <si>
    <t>L2,L3,L4,L6</t>
  </si>
  <si>
    <t>Achieved</t>
  </si>
  <si>
    <t>CO 1, 2, 3,5</t>
  </si>
  <si>
    <t>Course Name : COMPUTER ORGANIZATION          Department :CSE</t>
  </si>
  <si>
    <t>Course Name : COMPUTER NETWORKING       Department :CSE</t>
  </si>
  <si>
    <t>L1,L2,L4</t>
  </si>
  <si>
    <t>L2,L4,L5,L6</t>
  </si>
  <si>
    <t>Course Name : OSI LAYER &amp; PROTOCOLS     Department :CSE</t>
  </si>
  <si>
    <t>L1,L2,L3,L4</t>
  </si>
  <si>
    <t>L3,L4,L5,L6</t>
  </si>
  <si>
    <t>Course Name : HACKTIVISM CYBER WARFARE &amp; CYBER TERRORIM     Department :CSE</t>
  </si>
  <si>
    <t>L1,L4,L6</t>
  </si>
  <si>
    <t>Course Name : DATA STRUCTURES  Using C     Department :CSE</t>
  </si>
  <si>
    <t>L1,L2,L4,L6</t>
  </si>
  <si>
    <t>L4,L5,L6</t>
  </si>
  <si>
    <t>Question Paper:  ADVANCED GIS APPLICATION</t>
  </si>
  <si>
    <r>
      <rPr>
        <sz val="11"/>
        <color rgb="FF000000"/>
        <rFont val="Calibri"/>
        <family val="2"/>
      </rPr>
      <t xml:space="preserve">Example of curriculum mapping to outcomes 3.:PO1-PO12
</t>
    </r>
    <r>
      <rPr>
        <b/>
        <sz val="11"/>
        <color rgb="FF000000"/>
        <rFont val="Calibri"/>
        <family val="2"/>
      </rPr>
      <t>High</t>
    </r>
    <r>
      <rPr>
        <sz val="11"/>
        <color rgb="FF000000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rgb="FF000000"/>
        <rFont val="Calibri"/>
        <family val="2"/>
      </rPr>
      <t>Medium</t>
    </r>
    <r>
      <rPr>
        <sz val="11"/>
        <color rgb="FF000000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rgb="FF000000"/>
        <rFont val="Calibri"/>
        <family val="2"/>
      </rPr>
      <t xml:space="preserve">Low </t>
    </r>
    <r>
      <rPr>
        <sz val="11"/>
        <color rgb="FF000000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rgb="FF000000"/>
        <rFont val="Calibri"/>
        <family val="2"/>
      </rPr>
      <t>(0)</t>
    </r>
    <r>
      <rPr>
        <sz val="11"/>
        <color rgb="FF000000"/>
        <rFont val="Calibri"/>
        <family val="2"/>
      </rPr>
      <t xml:space="preserve"> does not relate 
</t>
    </r>
  </si>
  <si>
    <t>Course Name :  ADVANCED GIS APPLICATION         Department : CSE</t>
  </si>
  <si>
    <t>1UG14CSE43</t>
  </si>
  <si>
    <t>1UG15CSE01</t>
  </si>
  <si>
    <t>Question Paper: ANDROID APP DEVELOPMENT</t>
  </si>
  <si>
    <t>Course Name : ANDROID APP DEVELOPMENT          Department : CSE</t>
  </si>
  <si>
    <t>Question Paper:  DESIGN OF STRUCTURES</t>
  </si>
  <si>
    <t>Course Name :  DESIGN OF STRUCTURES         Department : CSE</t>
  </si>
  <si>
    <t>Question Paper: DESIGN THINKING</t>
  </si>
  <si>
    <t>Course Name : DESIGN THINKING           Department : CSE</t>
  </si>
  <si>
    <t>Not Achieved</t>
  </si>
  <si>
    <t>Question Paper: GENDER, HUMAN RIGHTS AND ETHICS</t>
  </si>
  <si>
    <t>Course Name : GENDER, HUMAN RIGHTS AND ETHICS           Department : CSE</t>
  </si>
  <si>
    <t>Question Paper:  GEOMETRIC MODELLING</t>
  </si>
  <si>
    <t>Course Name :  GEOMETRIC MODELLING         Department : CSE</t>
  </si>
  <si>
    <t>C04</t>
  </si>
  <si>
    <t>C05</t>
  </si>
  <si>
    <t>Question Paper:  MANUFACTURING PROCESS-PROCESS PLANNING AND HEAT TREATMENT</t>
  </si>
  <si>
    <t>Course Name :  MANUFACTURING PROCESS-PROCESS PLANNING AND HEAT TREATMENT         Department : CSE</t>
  </si>
  <si>
    <t>CO 1, 2, 3,4,5</t>
  </si>
  <si>
    <t>CO 1, 2, 3,4, 5</t>
  </si>
  <si>
    <t>Question Paper:  REVERSE ENGINEERING AND RAPID PROTOTYPE</t>
  </si>
  <si>
    <t>Course Name :  REVERSE ENGINEERING AND RAPID PROTOTYPE         Department : CSE</t>
  </si>
  <si>
    <t>CO 1, 2, 3, 5</t>
  </si>
  <si>
    <t>Question Paper:  THEORIES OF FAILURE ANALYSIS USING FEA</t>
  </si>
  <si>
    <t>Course Name :  THEORIES OF FAILURE ANALYSIS USING FEA         Department : CSE</t>
  </si>
  <si>
    <t>Question Paper: AWS DEVELOPER (DVA-CO1)</t>
  </si>
  <si>
    <t>Course Name : AWS DEVELOPER (DVA-CO1)
  Department : CSE</t>
  </si>
  <si>
    <t>CO8</t>
  </si>
  <si>
    <t>Question Paper: CONSTRUCTION MATERIALS</t>
  </si>
  <si>
    <t>Course Name : CONSTRUCTION MATERIALS Department : CSE</t>
  </si>
  <si>
    <t>CO 1, 3,5</t>
  </si>
  <si>
    <t>Question Paper: COMPUTER AIDED ENGINEERING</t>
  </si>
  <si>
    <t>Course Name : COMPUTER AIDED ENGINEERING Department : CSE</t>
  </si>
  <si>
    <t>Question Paper: MINE ECONOMICS</t>
  </si>
  <si>
    <t>Course Name : MINE ECONOMICS          Department :CSE</t>
  </si>
  <si>
    <t>Question Paper: MINERAL DRESSING</t>
  </si>
  <si>
    <t>Course Name : MINERAL DRESSING         Department :CSE</t>
  </si>
  <si>
    <t>Question Paper: MINE MANAGEMENT</t>
  </si>
  <si>
    <t>Course Name : MINE MANAGEMENT
  Department : CSE</t>
  </si>
  <si>
    <t>Question Paper: MINE PLANNING AND DESIGN</t>
  </si>
  <si>
    <t>Course Name : MINE PLANNING AND DESIGN
  Department : CSE</t>
  </si>
  <si>
    <t>Question Paper: MINE PLANNING AND DESIGN PRACTICAL</t>
  </si>
  <si>
    <t>Course Name : MINE PLANNING AND DESIGN PRACTICAL
  Department : CSE</t>
  </si>
  <si>
    <t>Question Paper: SOFTWARE APPLICATION IN MINES</t>
  </si>
  <si>
    <t>Course Name : SOFTWARE APPLICATION IN MINES
  Department : CSE</t>
  </si>
  <si>
    <t>Course Name : INTRODUCTION TO CYBERSECURITY          Department :CSE</t>
  </si>
  <si>
    <t>Course Name : INTRODUCTION TO IOT         Department :CSE</t>
  </si>
  <si>
    <t>Course Name : CLIMATE CHANGE, SUSTAINABILITY AND ORGANISATION         Department :CSE</t>
  </si>
  <si>
    <t>Course Name : MINE PLANNING AND DESIGN PRATICAL          Department :CSE</t>
  </si>
  <si>
    <t>Course Name : MINOR PROJECT-II          Department :CSE</t>
  </si>
  <si>
    <t>Course Name : INDUSTRIAL INTERNSHIP          Department :CSE</t>
  </si>
  <si>
    <t>Course Name : ADVANCED LINUX ADMINISTRATION          Department :CSE</t>
  </si>
  <si>
    <t>Course Name : SOFTWARE ENGINEERING          Department :CSE</t>
  </si>
  <si>
    <t>CO6</t>
  </si>
  <si>
    <t>Course Name : INTRODUCTION TO CLOUD TECHNOLOGY         Department :CSE</t>
  </si>
  <si>
    <t>Course Name : Wireless Network        Department :CSE</t>
  </si>
  <si>
    <t>L2,L3</t>
  </si>
  <si>
    <t>L2,L3,L4</t>
  </si>
  <si>
    <t>Course Name : Information security         Department :CSE</t>
  </si>
  <si>
    <t>Course Name : Introduction to theory of Computation         Department :CSE</t>
  </si>
  <si>
    <t>Course Name :Design and Analysis of Algorithm        Department :CSE</t>
  </si>
  <si>
    <t>CO 1, 2, 3,4</t>
  </si>
  <si>
    <t>Course Name :Advanced Database Management        Department :CSE</t>
  </si>
  <si>
    <t>Course Name :Operating System Programming      Department :CSE</t>
  </si>
  <si>
    <t>L3,L4</t>
  </si>
  <si>
    <t>Course Name : DATA STRUCTURE &amp; ALGORITHMS USING JAVA         Department :CSE</t>
  </si>
  <si>
    <t>L1,L2,L4,L5</t>
  </si>
  <si>
    <t>Course Name : DATA ANALYSIS AND VISUALISATION USING PYTHON    Department :CSE</t>
  </si>
  <si>
    <t>Course Name : IT INFRASTRUCTURE MANAGEMENT     Department :CSE</t>
  </si>
  <si>
    <t>L1,L3,L4,L5</t>
  </si>
  <si>
    <t>L2,L3,L4,L5,L6</t>
  </si>
  <si>
    <t>CO 1, 2</t>
  </si>
  <si>
    <t>Question Paper: ML AI</t>
  </si>
  <si>
    <t>Course Name : ML AI        Department :CSE</t>
  </si>
  <si>
    <t>Course code:CUSE1222</t>
  </si>
  <si>
    <t>Question Paper: CLOUD TECHNOLOGY</t>
  </si>
  <si>
    <t>Course Name : CLOUD TECHNOLOGY          Department :CSE</t>
  </si>
  <si>
    <t>COURSE CODE:CUSE1233</t>
  </si>
  <si>
    <t>Course Name : CLOUD TECHNOLOGY         Department :CSE</t>
  </si>
  <si>
    <t>COURSECODE:DECD0601</t>
  </si>
  <si>
    <t>Question Paper: DATA SCIENCE AND MACHINE LEARNING</t>
  </si>
  <si>
    <t>Course Name : DATA SCIENCE AND MACHINE LEARNING         Department :CSE</t>
  </si>
  <si>
    <t>COURSE CODE:DEDM0601</t>
  </si>
  <si>
    <t>Question Paper: GAMING AND IMMERSIVE LAERNING</t>
  </si>
  <si>
    <t>Course Name : GAMING AND IMMERSIVE LAERNING        Department :CSE</t>
  </si>
  <si>
    <t>COURSE CODE: DEGL0601</t>
  </si>
  <si>
    <t>Question Paper: PYTHON FOR DATA SCIENCE &amp; MACHINE LEARNING</t>
  </si>
  <si>
    <t>Course Name : PYTHON FOR DATA SCIENCE &amp; MACHINE LEARNING Department : CSE</t>
  </si>
  <si>
    <t>Course Code : DEML0201                                            Max Marks :100</t>
  </si>
  <si>
    <t>Question Paper: MATLAB FOR ELECTRONICS</t>
  </si>
  <si>
    <t>Course Name : MATLAB FOR ELECTRONICS        Department :CSE</t>
  </si>
  <si>
    <t>COURSE CODE:DEOC0233</t>
  </si>
  <si>
    <t>Question Paper: MIN0R PROJECT-1</t>
  </si>
  <si>
    <t>Course Name : MINOR PROJECT-1       Department :CSE</t>
  </si>
  <si>
    <t>COURSE CODE:DEOC0391</t>
  </si>
  <si>
    <t>L3,L2</t>
  </si>
  <si>
    <t>Question Paper: SUMMER INTERNSHIP-1</t>
  </si>
  <si>
    <t>Course Name : SUMMER INTERNSHIP-1        Department :CSE</t>
  </si>
  <si>
    <t>COURSE CODE: DEOC0801</t>
  </si>
  <si>
    <t>Question Paper: SOFTWARE TECHNOLOGY</t>
  </si>
  <si>
    <t>Course Name : SOFTWARE TECHNOLOGY        Department :CSE</t>
  </si>
  <si>
    <t>COUSE CODE: DEST0601</t>
  </si>
  <si>
    <t>L3,L2,L4,L5</t>
  </si>
  <si>
    <t>Course Name : PROGRAMMING FOR PROBLEM SOLVING-JAVA       Department :CSE</t>
  </si>
  <si>
    <t>Course Name : COMPUTER FUNDAMENTAL &amp; ORGANIZATION         Department :CSE</t>
  </si>
  <si>
    <t>L1,L2,L3</t>
  </si>
  <si>
    <t>L2,L4,L5</t>
  </si>
  <si>
    <t>Course Name : Operating System Building Block     Department :CSE</t>
  </si>
  <si>
    <t>L1,L4,L5</t>
  </si>
  <si>
    <t>Course Name : INTRODUCTION TO INTERNET TECHNOLOGY       Department :CSE</t>
  </si>
  <si>
    <t>L1,L3,L4</t>
  </si>
  <si>
    <t>Course Name : Introduction to Programming In C       Department :CSE</t>
  </si>
  <si>
    <t>Course Name : DATA STRUCTURES &amp; ALGORITHMS    Department :CSE</t>
  </si>
  <si>
    <t>Course Name : Information Security-I          Department :CSE</t>
  </si>
  <si>
    <t>Question Paper: GAMING USING AR/VR</t>
  </si>
  <si>
    <t>Course Name : GAMING USING AR/VR Department : CSE</t>
  </si>
  <si>
    <t>Course Code : CUSE1219 Max Marks :100</t>
  </si>
  <si>
    <t>CIE</t>
  </si>
  <si>
    <t>SEE</t>
  </si>
  <si>
    <t>Question Paper: CRYPTOGRAPHY FUNDAMENTALS</t>
  </si>
  <si>
    <t>Course Name : CRYPTOGRAPHY FUNDAMENTALS Department : CSE</t>
  </si>
  <si>
    <t>Course Code : CCCS0107 Max Marks :100</t>
  </si>
  <si>
    <t>Question Paper: CORE JAVA</t>
  </si>
  <si>
    <t>Course Name : CORE JAVA Department : CSE</t>
  </si>
  <si>
    <t>Course Code : DEST0432 Max Marks :100</t>
  </si>
  <si>
    <t>CO 1, 2, 3, 4, 5, 6</t>
  </si>
  <si>
    <t>Question Paper: Fundamentals of storage</t>
  </si>
  <si>
    <t>Course Name : Fundamentals of Storage Department : CSE</t>
  </si>
  <si>
    <t>Course Code : CCCS0109 Max Marks :100</t>
  </si>
  <si>
    <t>COs are given equal weightage in all the three Internal Tests (CIE) /Semester End Examinations (SEE)</t>
  </si>
  <si>
    <t>Question Paper: Fundamentals of Data Center</t>
  </si>
  <si>
    <t>Course Name : Fundamentals of Data Center Department : CSE</t>
  </si>
  <si>
    <t>Course Code : CCCS0110 Max Marks :100</t>
  </si>
  <si>
    <t>Question Paper: COMPUTER NETWORK PROGRAMMING</t>
  </si>
  <si>
    <t>Course Name : COMPUTER NETWORK PROGRAMMING Department : CSE</t>
  </si>
  <si>
    <t>Course Code : CSCC0402 Max Marks :100</t>
  </si>
  <si>
    <t>CO 1, 2, 3, 4</t>
  </si>
  <si>
    <t>Question Paper: ADVANCE JAVA</t>
  </si>
  <si>
    <t>Course Name : ADVANCE JAVA Department : CSE</t>
  </si>
  <si>
    <t>Course Code : DEST0433 Max Marks :100</t>
  </si>
  <si>
    <t>Question Paper: PRINCIPLES OF VIRTUALIZATION</t>
  </si>
  <si>
    <t>Course Name : PRINCIPLES OF VIRTUALIZATION Department : CSE</t>
  </si>
  <si>
    <t>Course Code : CCCS0405 Max Marks :100</t>
  </si>
  <si>
    <t>Question Paper: MINOR PROJECT-III</t>
  </si>
  <si>
    <t>Course Name : MINOR PROJECT-III Department : CSE</t>
  </si>
  <si>
    <t>Course Code : DEOC0393 Max Marks :100</t>
  </si>
  <si>
    <t>Question Paper: PYTHON PROGRAMMING</t>
  </si>
  <si>
    <t>Course Name : PYTHON PROGRAMMING Department : CSE</t>
  </si>
  <si>
    <t>Course Code : DECT0601 Max Marks :100</t>
  </si>
  <si>
    <t>Course Name : IT DATA SECURITY          Department :CSE</t>
  </si>
  <si>
    <t>L2,L3,L5,L6</t>
  </si>
  <si>
    <t>L2,L6</t>
  </si>
  <si>
    <t>Course Name : PROJECT          Department :CSE</t>
  </si>
  <si>
    <t>L1,L3,L6</t>
  </si>
  <si>
    <t>L6</t>
  </si>
  <si>
    <t>Course Name : AWS SOLUTION ARCHITECT (SAA-CO2)          Department :CSE</t>
  </si>
  <si>
    <t>Course Name : ML FOR HYPERSPECTRAL IMAGING          Department :CSE</t>
  </si>
  <si>
    <t>L1,L2,L3,L5</t>
  </si>
  <si>
    <t>Course Name : WEB PROGRAMMING USING ANGULARJS          Department :CSE</t>
  </si>
  <si>
    <t>L1,L2,L3,L6</t>
  </si>
  <si>
    <t>Question Paper: GAME ANIMATION, SCRIPTING &amp; UI</t>
  </si>
  <si>
    <t>Course Name : GAME ANIMATION, SCRIPTING &amp; UI           Department : CSE</t>
  </si>
  <si>
    <t>Question Paper: BINARY DEPLOYMENT AND CROSS-PLATFORM CONTROLS</t>
  </si>
  <si>
    <t>Course Name : BINARY DEPLOYMENT AND CROSS-PLATFORM CONTROLS           Department : CSE</t>
  </si>
  <si>
    <t>CO  2, 5</t>
  </si>
  <si>
    <t>CO 2, 5</t>
  </si>
  <si>
    <t>Question Paper: LINUX ADMINISTRATION</t>
  </si>
  <si>
    <t>Course Name : LINUX ADMINISTRATION           Department : CSE</t>
  </si>
  <si>
    <t>Question Paper: ADVANCED HACKING TECHNIQUES</t>
  </si>
  <si>
    <t>Course Name : ADVANCED HACKING TECHNIQUES           Department : CSE</t>
  </si>
  <si>
    <t>L1,L2,L3,L4,L6</t>
  </si>
  <si>
    <t>Question Paper: SYSTEM AND NETWORK SECURITY</t>
  </si>
  <si>
    <t>Course Name : SYSTEM AND NETWORK SECURITY           Department : CSE</t>
  </si>
  <si>
    <t>Question Paper:MACHINE LEARNING USING PYTHON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</si>
  <si>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rgb="FF000000"/>
        <rFont val="Calibri"/>
        <family val="2"/>
        <charset val="1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rgb="FF000000"/>
        <rFont val="Calibri"/>
        <family val="2"/>
        <charset val="1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rgb="FF000000"/>
        <rFont val="Calibri"/>
        <family val="2"/>
        <charset val="1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rgb="FF000000"/>
        <rFont val="Calibri"/>
        <family val="2"/>
        <charset val="1"/>
      </rPr>
      <t xml:space="preserve"> does not relate 
</t>
    </r>
  </si>
  <si>
    <t>Course Name : MACHINE LEARNING USING PYTHON         Department : B Tech CSE</t>
  </si>
  <si>
    <t xml:space="preserve">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</si>
</sst>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;[Red]0"/>
    <numFmt numFmtId="167" formatCode="0.00000"/>
    <numFmt numFmtId="168" formatCode="0.0000"/>
    <numFmt numFmtId="169" formatCode="0.00;[Red]0.00"/>
    <numFmt numFmtId="170" formatCode="0_);[Red]\(0\)"/>
  </numFmts>
  <fonts count="39"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color rgb="FF00B0F0"/>
      <name val="Calibri"/>
      <family val="2"/>
      <charset val="1"/>
    </font>
    <font>
      <b/>
      <sz val="16"/>
      <color rgb="FF00206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7030A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6"/>
      <color rgb="FF00CCFF"/>
      <name val="Calibri"/>
      <family val="2"/>
      <charset val="1"/>
    </font>
    <font>
      <b/>
      <sz val="16"/>
      <color rgb="FF003366"/>
      <name val="Calibri"/>
      <family val="2"/>
      <charset val="1"/>
    </font>
    <font>
      <b/>
      <sz val="16"/>
      <color rgb="FF800080"/>
      <name val="Calibri"/>
      <family val="2"/>
      <charset val="1"/>
    </font>
    <font>
      <b/>
      <sz val="16"/>
      <color rgb="FFFF0000"/>
      <name val="Calibri"/>
      <family val="2"/>
    </font>
    <font>
      <b/>
      <sz val="16"/>
      <color rgb="FF00CCFF"/>
      <name val="Calibri"/>
      <family val="2"/>
    </font>
    <font>
      <b/>
      <sz val="16"/>
      <color rgb="FF003366"/>
      <name val="Calibri"/>
      <family val="2"/>
    </font>
    <font>
      <b/>
      <sz val="11"/>
      <color rgb="FFFF0000"/>
      <name val="Calibri"/>
      <family val="2"/>
    </font>
    <font>
      <b/>
      <sz val="16"/>
      <color rgb="FF80008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12"/>
      <color rgb="FFFF0000"/>
      <name val="Calibri"/>
      <family val="2"/>
    </font>
    <font>
      <sz val="11"/>
      <color rgb="FF0066CC"/>
      <name val="Calibri"/>
      <family val="2"/>
      <charset val="1"/>
    </font>
    <font>
      <sz val="11"/>
      <color rgb="FF000000"/>
      <name val="&quot;Calibri&quot;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9CC00"/>
      </patternFill>
    </fill>
    <fill>
      <patternFill patternType="solid">
        <fgColor rgb="FFE2EFDA"/>
        <bgColor rgb="FFE2EFD9"/>
      </patternFill>
    </fill>
    <fill>
      <patternFill patternType="solid">
        <fgColor rgb="FFED7D31"/>
        <bgColor rgb="FFFF6600"/>
      </patternFill>
    </fill>
    <fill>
      <patternFill patternType="solid">
        <fgColor rgb="FFFF66FF"/>
        <bgColor rgb="FFFF99CC"/>
      </patternFill>
    </fill>
    <fill>
      <patternFill patternType="solid">
        <fgColor rgb="FFE2F0D9"/>
        <bgColor rgb="FFE2EFD9"/>
      </patternFill>
    </fill>
    <fill>
      <patternFill patternType="solid">
        <fgColor rgb="FF00B0F0"/>
        <bgColor rgb="FF00CCFF"/>
      </patternFill>
    </fill>
    <fill>
      <patternFill patternType="solid">
        <fgColor rgb="FFFFFFFF"/>
        <bgColor rgb="FFF2F2F2"/>
      </patternFill>
    </fill>
    <fill>
      <patternFill patternType="solid">
        <fgColor rgb="FF99CC00"/>
        <bgColor rgb="FF92D05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E2F0D9"/>
      </patternFill>
    </fill>
    <fill>
      <patternFill patternType="solid">
        <fgColor rgb="FFFF6600"/>
        <bgColor rgb="FFED7D31"/>
      </patternFill>
    </fill>
    <fill>
      <patternFill patternType="solid">
        <fgColor rgb="FF00CCFF"/>
        <bgColor rgb="FF00B0F0"/>
      </patternFill>
    </fill>
    <fill>
      <patternFill patternType="solid">
        <fgColor rgb="FFFF99CC"/>
        <bgColor rgb="FFFF66FF"/>
      </patternFill>
    </fill>
    <fill>
      <patternFill patternType="solid">
        <fgColor rgb="FFFEF2CB"/>
        <bgColor rgb="FFFFF2CC"/>
      </patternFill>
    </fill>
    <fill>
      <patternFill patternType="solid">
        <fgColor rgb="FFE2EFD9"/>
        <bgColor rgb="FFE2EFDA"/>
      </patternFill>
    </fill>
    <fill>
      <patternFill patternType="solid">
        <fgColor rgb="FF92D05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CC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28" fillId="0" borderId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9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2" fontId="0" fillId="4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5" borderId="1" xfId="0" applyFont="1" applyFill="1" applyBorder="1"/>
    <xf numFmtId="0" fontId="3" fillId="4" borderId="1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" fontId="9" fillId="6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1" fontId="0" fillId="0" borderId="0" xfId="0" applyNumberFormat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vertical="center"/>
    </xf>
    <xf numFmtId="1" fontId="11" fillId="4" borderId="6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1" fontId="0" fillId="4" borderId="1" xfId="0" applyNumberFormat="1" applyFill="1" applyBorder="1" applyAlignment="1">
      <alignment horizontal="center"/>
    </xf>
    <xf numFmtId="0" fontId="3" fillId="0" borderId="0" xfId="0" applyFont="1"/>
    <xf numFmtId="0" fontId="12" fillId="0" borderId="0" xfId="0" applyFont="1"/>
    <xf numFmtId="1" fontId="9" fillId="0" borderId="0" xfId="0" applyNumberFormat="1" applyFont="1" applyAlignment="1">
      <alignment vertical="center"/>
    </xf>
    <xf numFmtId="1" fontId="0" fillId="0" borderId="1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" fontId="0" fillId="0" borderId="0" xfId="0" applyNumberFormat="1"/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0" xfId="0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0" fillId="0" borderId="0" xfId="0" applyNumberFormat="1" applyBorder="1"/>
    <xf numFmtId="0" fontId="0" fillId="0" borderId="0" xfId="0" applyBorder="1"/>
    <xf numFmtId="0" fontId="3" fillId="4" borderId="7" xfId="2" applyFont="1" applyFill="1" applyBorder="1" applyAlignment="1">
      <alignment horizontal="center"/>
    </xf>
    <xf numFmtId="1" fontId="2" fillId="0" borderId="1" xfId="2" applyNumberFormat="1" applyFont="1" applyBorder="1" applyAlignment="1">
      <alignment vertical="center"/>
    </xf>
    <xf numFmtId="1" fontId="2" fillId="11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1" fontId="0" fillId="0" borderId="6" xfId="2" applyNumberFormat="1" applyFont="1" applyBorder="1" applyAlignment="1">
      <alignment horizontal="center"/>
    </xf>
    <xf numFmtId="0" fontId="0" fillId="4" borderId="7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0" fillId="0" borderId="7" xfId="2" applyFont="1" applyBorder="1" applyAlignment="1"/>
    <xf numFmtId="0" fontId="0" fillId="0" borderId="7" xfId="2" applyFont="1" applyBorder="1" applyAlignment="1">
      <alignment horizontal="right"/>
    </xf>
    <xf numFmtId="1" fontId="3" fillId="12" borderId="1" xfId="0" applyNumberFormat="1" applyFont="1" applyFill="1" applyBorder="1" applyAlignment="1">
      <alignment horizontal="center" vertical="center"/>
    </xf>
    <xf numFmtId="1" fontId="3" fillId="12" borderId="0" xfId="0" applyNumberFormat="1" applyFont="1" applyFill="1" applyBorder="1" applyAlignment="1">
      <alignment vertical="center"/>
    </xf>
    <xf numFmtId="1" fontId="3" fillId="12" borderId="0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" fontId="3" fillId="13" borderId="6" xfId="0" applyNumberFormat="1" applyFont="1" applyFill="1" applyBorder="1" applyAlignment="1">
      <alignment vertical="center"/>
    </xf>
    <xf numFmtId="1" fontId="11" fillId="11" borderId="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3" fillId="13" borderId="1" xfId="0" applyNumberFormat="1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" fillId="11" borderId="7" xfId="2" applyFont="1" applyFill="1" applyBorder="1" applyAlignment="1">
      <alignment horizontal="center"/>
    </xf>
    <xf numFmtId="1" fontId="3" fillId="11" borderId="2" xfId="0" applyNumberFormat="1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165" fontId="3" fillId="11" borderId="2" xfId="0" applyNumberFormat="1" applyFont="1" applyFill="1" applyBorder="1" applyAlignment="1">
      <alignment horizontal="center" vertical="center"/>
    </xf>
    <xf numFmtId="1" fontId="2" fillId="0" borderId="0" xfId="2" applyNumberFormat="1" applyFont="1" applyAlignment="1">
      <alignment horizontal="center"/>
    </xf>
    <xf numFmtId="0" fontId="2" fillId="11" borderId="7" xfId="2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vertical="center"/>
    </xf>
    <xf numFmtId="0" fontId="14" fillId="0" borderId="7" xfId="2" applyFont="1" applyBorder="1" applyAlignment="1">
      <alignment horizontal="center"/>
    </xf>
    <xf numFmtId="0" fontId="2" fillId="0" borderId="7" xfId="2" applyFont="1" applyBorder="1" applyAlignment="1">
      <alignment horizontal="right"/>
    </xf>
    <xf numFmtId="1" fontId="2" fillId="0" borderId="1" xfId="2" applyNumberFormat="1" applyFont="1" applyBorder="1" applyAlignment="1">
      <alignment horizontal="center"/>
    </xf>
    <xf numFmtId="2" fontId="0" fillId="15" borderId="1" xfId="0" applyNumberFormat="1" applyFill="1" applyBorder="1" applyAlignment="1">
      <alignment horizontal="center" vertical="center"/>
    </xf>
    <xf numFmtId="164" fontId="0" fillId="15" borderId="2" xfId="0" applyNumberFormat="1" applyFill="1" applyBorder="1" applyAlignment="1">
      <alignment horizontal="center" vertical="center"/>
    </xf>
    <xf numFmtId="1" fontId="0" fillId="11" borderId="5" xfId="0" applyNumberFormat="1" applyFill="1" applyBorder="1" applyAlignment="1">
      <alignment horizontal="center" vertical="center"/>
    </xf>
    <xf numFmtId="1" fontId="9" fillId="14" borderId="5" xfId="0" applyNumberFormat="1" applyFont="1" applyFill="1" applyBorder="1" applyAlignment="1">
      <alignment vertical="center"/>
    </xf>
    <xf numFmtId="1" fontId="9" fillId="16" borderId="1" xfId="0" applyNumberFormat="1" applyFont="1" applyFill="1" applyBorder="1" applyAlignment="1">
      <alignment vertical="center"/>
    </xf>
    <xf numFmtId="1" fontId="14" fillId="17" borderId="1" xfId="0" applyNumberFormat="1" applyFont="1" applyFill="1" applyBorder="1" applyAlignment="1">
      <alignment horizontal="center" vertical="center"/>
    </xf>
    <xf numFmtId="1" fontId="14" fillId="17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4" fillId="17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4" fillId="18" borderId="6" xfId="0" applyNumberFormat="1" applyFont="1" applyFill="1" applyBorder="1" applyAlignment="1">
      <alignment vertical="center"/>
    </xf>
    <xf numFmtId="1" fontId="14" fillId="11" borderId="6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14" fillId="18" borderId="1" xfId="0" applyNumberFormat="1" applyFont="1" applyFill="1" applyBorder="1" applyAlignment="1">
      <alignment vertical="center"/>
    </xf>
    <xf numFmtId="1" fontId="14" fillId="11" borderId="1" xfId="0" applyNumberFormat="1" applyFont="1" applyFill="1" applyBorder="1" applyAlignment="1">
      <alignment vertical="center"/>
    </xf>
    <xf numFmtId="1" fontId="14" fillId="11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" fontId="14" fillId="11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14" fillId="11" borderId="1" xfId="0" applyNumberFormat="1" applyFont="1" applyFill="1" applyBorder="1" applyAlignment="1">
      <alignment horizontal="center" vertical="center"/>
    </xf>
    <xf numFmtId="165" fontId="14" fillId="11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66" fontId="2" fillId="0" borderId="1" xfId="0" applyNumberFormat="1" applyFont="1" applyBorder="1" applyAlignment="1"/>
    <xf numFmtId="1" fontId="14" fillId="4" borderId="2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2" fillId="11" borderId="2" xfId="0" applyNumberFormat="1" applyFont="1" applyFill="1" applyBorder="1" applyAlignment="1">
      <alignment horizontal="center" vertical="center"/>
    </xf>
    <xf numFmtId="1" fontId="23" fillId="6" borderId="2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wrapText="1"/>
    </xf>
    <xf numFmtId="0" fontId="0" fillId="0" borderId="9" xfId="0" applyFont="1" applyBorder="1" applyAlignment="1">
      <alignment horizontal="right" wrapText="1"/>
    </xf>
    <xf numFmtId="166" fontId="2" fillId="0" borderId="6" xfId="0" applyNumberFormat="1" applyFont="1" applyBorder="1" applyAlignment="1"/>
    <xf numFmtId="1" fontId="14" fillId="4" borderId="7" xfId="0" applyNumberFormat="1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/>
    </xf>
    <xf numFmtId="164" fontId="2" fillId="15" borderId="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0" fillId="0" borderId="11" xfId="0" applyFont="1" applyBorder="1" applyAlignment="1">
      <alignment horizontal="right" wrapText="1"/>
    </xf>
    <xf numFmtId="166" fontId="2" fillId="0" borderId="6" xfId="0" applyNumberFormat="1" applyFont="1" applyBorder="1" applyAlignment="1">
      <alignment horizontal="center"/>
    </xf>
    <xf numFmtId="1" fontId="2" fillId="11" borderId="5" xfId="0" applyNumberFormat="1" applyFont="1" applyFill="1" applyBorder="1" applyAlignment="1">
      <alignment horizontal="center" vertical="center"/>
    </xf>
    <xf numFmtId="1" fontId="23" fillId="6" borderId="5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1" fontId="23" fillId="16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center" wrapText="1"/>
    </xf>
    <xf numFmtId="1" fontId="2" fillId="11" borderId="0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1" fontId="2" fillId="11" borderId="1" xfId="0" applyNumberFormat="1" applyFont="1" applyFill="1" applyBorder="1" applyAlignment="1">
      <alignment horizontal="center"/>
    </xf>
    <xf numFmtId="1" fontId="2" fillId="11" borderId="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vertic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Alignment="1"/>
    <xf numFmtId="0" fontId="2" fillId="0" borderId="0" xfId="0" applyFont="1" applyAlignment="1"/>
    <xf numFmtId="0" fontId="14" fillId="4" borderId="7" xfId="0" applyFont="1" applyFill="1" applyBorder="1" applyAlignment="1">
      <alignment horizontal="center"/>
    </xf>
    <xf numFmtId="167" fontId="2" fillId="0" borderId="0" xfId="0" applyNumberFormat="1" applyFont="1" applyAlignment="1"/>
    <xf numFmtId="0" fontId="14" fillId="4" borderId="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168" fontId="2" fillId="0" borderId="0" xfId="0" applyNumberFormat="1" applyFont="1" applyAlignment="1"/>
    <xf numFmtId="1" fontId="14" fillId="17" borderId="1" xfId="2" applyNumberFormat="1" applyFont="1" applyFill="1" applyBorder="1" applyAlignment="1">
      <alignment horizontal="center" vertical="center"/>
    </xf>
    <xf numFmtId="1" fontId="14" fillId="17" borderId="0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1" fontId="14" fillId="17" borderId="0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0" fontId="14" fillId="3" borderId="1" xfId="2" applyFont="1" applyFill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19" fillId="0" borderId="1" xfId="2" applyFont="1" applyBorder="1" applyAlignment="1">
      <alignment horizontal="center" vertical="center"/>
    </xf>
    <xf numFmtId="1" fontId="2" fillId="0" borderId="0" xfId="2" applyNumberFormat="1" applyFont="1" applyAlignment="1">
      <alignment vertical="center"/>
    </xf>
    <xf numFmtId="1" fontId="14" fillId="18" borderId="6" xfId="2" applyNumberFormat="1" applyFont="1" applyFill="1" applyBorder="1" applyAlignment="1">
      <alignment vertical="center"/>
    </xf>
    <xf numFmtId="1" fontId="14" fillId="11" borderId="6" xfId="2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vertical="center"/>
    </xf>
    <xf numFmtId="0" fontId="20" fillId="0" borderId="1" xfId="2" applyFont="1" applyBorder="1" applyAlignment="1">
      <alignment horizontal="center" vertical="center"/>
    </xf>
    <xf numFmtId="1" fontId="14" fillId="18" borderId="1" xfId="2" applyNumberFormat="1" applyFont="1" applyFill="1" applyBorder="1" applyAlignment="1">
      <alignment vertical="center"/>
    </xf>
    <xf numFmtId="1" fontId="14" fillId="11" borderId="1" xfId="2" applyNumberFormat="1" applyFont="1" applyFill="1" applyBorder="1" applyAlignment="1">
      <alignment vertical="center"/>
    </xf>
    <xf numFmtId="1" fontId="14" fillId="11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vertical="center"/>
    </xf>
    <xf numFmtId="0" fontId="22" fillId="0" borderId="1" xfId="2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1" fontId="14" fillId="11" borderId="2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165" fontId="14" fillId="11" borderId="1" xfId="2" applyNumberFormat="1" applyFont="1" applyFill="1" applyBorder="1" applyAlignment="1">
      <alignment horizontal="center" vertical="center"/>
    </xf>
    <xf numFmtId="165" fontId="14" fillId="11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Border="1" applyAlignment="1">
      <alignment vertical="center"/>
    </xf>
    <xf numFmtId="1" fontId="23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vertical="center"/>
    </xf>
    <xf numFmtId="166" fontId="2" fillId="0" borderId="1" xfId="2" applyNumberFormat="1" applyFont="1" applyBorder="1" applyAlignment="1">
      <alignment horizontal="center"/>
    </xf>
    <xf numFmtId="1" fontId="14" fillId="4" borderId="2" xfId="2" applyNumberFormat="1" applyFont="1" applyFill="1" applyBorder="1" applyAlignment="1">
      <alignment horizontal="center"/>
    </xf>
    <xf numFmtId="1" fontId="14" fillId="4" borderId="1" xfId="2" applyNumberFormat="1" applyFont="1" applyFill="1" applyBorder="1" applyAlignment="1">
      <alignment horizontal="center"/>
    </xf>
    <xf numFmtId="1" fontId="23" fillId="6" borderId="2" xfId="2" applyNumberFormat="1" applyFont="1" applyFill="1" applyBorder="1" applyAlignment="1">
      <alignment vertical="center"/>
    </xf>
    <xf numFmtId="166" fontId="2" fillId="0" borderId="6" xfId="2" applyNumberFormat="1" applyFont="1" applyBorder="1" applyAlignment="1">
      <alignment horizontal="center"/>
    </xf>
    <xf numFmtId="1" fontId="14" fillId="4" borderId="7" xfId="2" applyNumberFormat="1" applyFont="1" applyFill="1" applyBorder="1" applyAlignment="1">
      <alignment horizontal="center"/>
    </xf>
    <xf numFmtId="2" fontId="2" fillId="15" borderId="1" xfId="2" applyNumberFormat="1" applyFont="1" applyFill="1" applyBorder="1" applyAlignment="1">
      <alignment horizontal="center" vertical="center"/>
    </xf>
    <xf numFmtId="1" fontId="14" fillId="4" borderId="6" xfId="2" applyNumberFormat="1" applyFont="1" applyFill="1" applyBorder="1" applyAlignment="1">
      <alignment horizontal="center"/>
    </xf>
    <xf numFmtId="164" fontId="2" fillId="15" borderId="2" xfId="2" applyNumberFormat="1" applyFont="1" applyFill="1" applyBorder="1" applyAlignment="1">
      <alignment horizontal="center" vertical="center"/>
    </xf>
    <xf numFmtId="1" fontId="2" fillId="11" borderId="5" xfId="2" applyNumberFormat="1" applyFont="1" applyFill="1" applyBorder="1" applyAlignment="1">
      <alignment horizontal="center" vertical="center"/>
    </xf>
    <xf numFmtId="1" fontId="23" fillId="6" borderId="5" xfId="2" applyNumberFormat="1" applyFont="1" applyFill="1" applyBorder="1" applyAlignment="1">
      <alignment vertical="center"/>
    </xf>
    <xf numFmtId="2" fontId="14" fillId="0" borderId="1" xfId="2" applyNumberFormat="1" applyFont="1" applyBorder="1" applyAlignment="1">
      <alignment horizontal="center" vertical="center"/>
    </xf>
    <xf numFmtId="1" fontId="23" fillId="16" borderId="1" xfId="2" applyNumberFormat="1" applyFont="1" applyFill="1" applyBorder="1" applyAlignment="1">
      <alignment vertical="center"/>
    </xf>
    <xf numFmtId="164" fontId="14" fillId="3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top" wrapText="1"/>
    </xf>
    <xf numFmtId="2" fontId="14" fillId="0" borderId="0" xfId="2" applyNumberFormat="1" applyFont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1" fontId="2" fillId="11" borderId="0" xfId="2" applyNumberFormat="1" applyFont="1" applyFill="1" applyBorder="1" applyAlignment="1">
      <alignment horizontal="center" vertical="center"/>
    </xf>
    <xf numFmtId="0" fontId="2" fillId="10" borderId="0" xfId="2" applyFont="1" applyFill="1" applyBorder="1" applyAlignment="1">
      <alignment horizontal="center" vertical="center"/>
    </xf>
    <xf numFmtId="2" fontId="14" fillId="0" borderId="0" xfId="2" applyNumberFormat="1" applyFont="1" applyAlignment="1">
      <alignment horizontal="center" vertical="center"/>
    </xf>
    <xf numFmtId="0" fontId="2" fillId="10" borderId="0" xfId="2" applyFont="1" applyFill="1" applyBorder="1" applyAlignment="1">
      <alignment vertical="center"/>
    </xf>
    <xf numFmtId="0" fontId="0" fillId="0" borderId="0" xfId="2" applyFont="1" applyAlignment="1">
      <alignment vertical="center"/>
    </xf>
    <xf numFmtId="1" fontId="2" fillId="11" borderId="1" xfId="2" applyNumberFormat="1" applyFont="1" applyFill="1" applyBorder="1" applyAlignment="1">
      <alignment horizontal="center"/>
    </xf>
    <xf numFmtId="1" fontId="2" fillId="11" borderId="0" xfId="2" applyNumberFormat="1" applyFont="1" applyFill="1" applyBorder="1" applyAlignment="1">
      <alignment horizontal="center"/>
    </xf>
    <xf numFmtId="1" fontId="23" fillId="0" borderId="0" xfId="2" applyNumberFormat="1" applyFont="1" applyAlignment="1">
      <alignment vertical="center"/>
    </xf>
    <xf numFmtId="1" fontId="2" fillId="0" borderId="6" xfId="2" applyNumberFormat="1" applyFont="1" applyBorder="1" applyAlignment="1">
      <alignment horizontal="center"/>
    </xf>
    <xf numFmtId="1" fontId="2" fillId="0" borderId="0" xfId="2" applyNumberFormat="1" applyFont="1" applyAlignment="1"/>
    <xf numFmtId="0" fontId="2" fillId="0" borderId="0" xfId="2" applyFont="1" applyAlignment="1"/>
    <xf numFmtId="0" fontId="14" fillId="4" borderId="7" xfId="2" applyFont="1" applyFill="1" applyBorder="1" applyAlignment="1">
      <alignment horizontal="center"/>
    </xf>
    <xf numFmtId="167" fontId="2" fillId="0" borderId="0" xfId="2" applyNumberFormat="1" applyFont="1" applyAlignment="1"/>
    <xf numFmtId="0" fontId="14" fillId="4" borderId="6" xfId="2" applyFont="1" applyFill="1" applyBorder="1" applyAlignment="1">
      <alignment horizontal="center"/>
    </xf>
    <xf numFmtId="0" fontId="25" fillId="0" borderId="0" xfId="2" applyFont="1" applyAlignment="1">
      <alignment vertical="center"/>
    </xf>
    <xf numFmtId="168" fontId="2" fillId="0" borderId="0" xfId="2" applyNumberFormat="1" applyFont="1" applyAlignment="1"/>
    <xf numFmtId="1" fontId="14" fillId="17" borderId="1" xfId="3" applyNumberFormat="1" applyFont="1" applyFill="1" applyBorder="1" applyAlignment="1">
      <alignment horizontal="center" vertical="center"/>
    </xf>
    <xf numFmtId="1" fontId="14" fillId="17" borderId="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1" fontId="14" fillId="17" borderId="0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14" fillId="0" borderId="1" xfId="3" applyFont="1" applyBorder="1" applyAlignment="1">
      <alignment vertical="center" wrapText="1"/>
    </xf>
    <xf numFmtId="0" fontId="14" fillId="3" borderId="1" xfId="3" applyFont="1" applyFill="1" applyBorder="1" applyAlignment="1">
      <alignment vertical="center" wrapText="1"/>
    </xf>
    <xf numFmtId="0" fontId="18" fillId="0" borderId="1" xfId="3" applyFont="1" applyBorder="1" applyAlignment="1">
      <alignment vertical="center"/>
    </xf>
    <xf numFmtId="0" fontId="18" fillId="0" borderId="1" xfId="3" applyFont="1" applyBorder="1" applyAlignment="1">
      <alignment horizontal="center" vertical="center"/>
    </xf>
    <xf numFmtId="2" fontId="2" fillId="11" borderId="1" xfId="3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1" fontId="2" fillId="0" borderId="0" xfId="3" applyNumberFormat="1" applyFont="1" applyAlignment="1">
      <alignment vertical="center"/>
    </xf>
    <xf numFmtId="1" fontId="14" fillId="18" borderId="6" xfId="3" applyNumberFormat="1" applyFont="1" applyFill="1" applyBorder="1" applyAlignment="1">
      <alignment vertical="center"/>
    </xf>
    <xf numFmtId="1" fontId="14" fillId="11" borderId="6" xfId="3" applyNumberFormat="1" applyFont="1" applyFill="1" applyBorder="1" applyAlignment="1">
      <alignment horizontal="center" vertical="center"/>
    </xf>
    <xf numFmtId="164" fontId="2" fillId="11" borderId="2" xfId="3" applyNumberFormat="1" applyFont="1" applyFill="1" applyBorder="1" applyAlignment="1">
      <alignment horizontal="center" vertical="center"/>
    </xf>
    <xf numFmtId="0" fontId="20" fillId="0" borderId="1" xfId="3" applyFont="1" applyBorder="1" applyAlignment="1">
      <alignment vertical="center"/>
    </xf>
    <xf numFmtId="0" fontId="20" fillId="0" borderId="1" xfId="3" applyFont="1" applyBorder="1" applyAlignment="1">
      <alignment horizontal="center" vertical="center"/>
    </xf>
    <xf numFmtId="1" fontId="14" fillId="18" borderId="1" xfId="3" applyNumberFormat="1" applyFont="1" applyFill="1" applyBorder="1" applyAlignment="1">
      <alignment vertical="center"/>
    </xf>
    <xf numFmtId="1" fontId="14" fillId="11" borderId="1" xfId="3" applyNumberFormat="1" applyFont="1" applyFill="1" applyBorder="1" applyAlignment="1">
      <alignment vertical="center"/>
    </xf>
    <xf numFmtId="1" fontId="14" fillId="11" borderId="1" xfId="3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/>
    </xf>
    <xf numFmtId="10" fontId="14" fillId="0" borderId="1" xfId="3" applyNumberFormat="1" applyFont="1" applyBorder="1" applyAlignment="1">
      <alignment vertical="center"/>
    </xf>
    <xf numFmtId="0" fontId="22" fillId="0" borderId="1" xfId="3" applyFont="1" applyBorder="1" applyAlignment="1">
      <alignment vertical="center"/>
    </xf>
    <xf numFmtId="0" fontId="22" fillId="0" borderId="1" xfId="3" applyFont="1" applyBorder="1" applyAlignment="1">
      <alignment horizontal="center" vertical="center"/>
    </xf>
    <xf numFmtId="1" fontId="14" fillId="11" borderId="2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165" fontId="14" fillId="11" borderId="1" xfId="3" applyNumberFormat="1" applyFont="1" applyFill="1" applyBorder="1" applyAlignment="1">
      <alignment horizontal="center" vertical="center"/>
    </xf>
    <xf numFmtId="165" fontId="14" fillId="11" borderId="2" xfId="3" applyNumberFormat="1" applyFont="1" applyFill="1" applyBorder="1" applyAlignment="1">
      <alignment horizontal="center" vertical="center"/>
    </xf>
    <xf numFmtId="1" fontId="14" fillId="0" borderId="2" xfId="3" applyNumberFormat="1" applyFont="1" applyBorder="1" applyAlignment="1">
      <alignment vertical="center"/>
    </xf>
    <xf numFmtId="1" fontId="23" fillId="0" borderId="1" xfId="3" applyNumberFormat="1" applyFont="1" applyBorder="1" applyAlignment="1">
      <alignment horizontal="center" vertical="center"/>
    </xf>
    <xf numFmtId="0" fontId="23" fillId="0" borderId="1" xfId="3" applyFont="1" applyBorder="1" applyAlignment="1">
      <alignment vertical="center"/>
    </xf>
    <xf numFmtId="166" fontId="2" fillId="0" borderId="1" xfId="3" applyNumberFormat="1" applyFont="1" applyBorder="1" applyAlignment="1">
      <alignment horizontal="right"/>
    </xf>
    <xf numFmtId="1" fontId="2" fillId="4" borderId="2" xfId="3" applyNumberFormat="1" applyFont="1" applyFill="1" applyBorder="1" applyAlignment="1">
      <alignment horizontal="center"/>
    </xf>
    <xf numFmtId="1" fontId="2" fillId="11" borderId="1" xfId="3" applyNumberFormat="1" applyFont="1" applyFill="1" applyBorder="1" applyAlignment="1">
      <alignment horizontal="center" vertical="center"/>
    </xf>
    <xf numFmtId="1" fontId="14" fillId="4" borderId="1" xfId="3" applyNumberFormat="1" applyFont="1" applyFill="1" applyBorder="1" applyAlignment="1">
      <alignment horizontal="center"/>
    </xf>
    <xf numFmtId="1" fontId="2" fillId="11" borderId="2" xfId="3" applyNumberFormat="1" applyFont="1" applyFill="1" applyBorder="1" applyAlignment="1">
      <alignment horizontal="center" vertical="center"/>
    </xf>
    <xf numFmtId="1" fontId="23" fillId="6" borderId="2" xfId="3" applyNumberFormat="1" applyFont="1" applyFill="1" applyBorder="1" applyAlignment="1">
      <alignment vertical="center"/>
    </xf>
    <xf numFmtId="166" fontId="2" fillId="0" borderId="6" xfId="3" applyNumberFormat="1" applyFont="1" applyBorder="1" applyAlignment="1"/>
    <xf numFmtId="1" fontId="14" fillId="4" borderId="7" xfId="3" applyNumberFormat="1" applyFont="1" applyFill="1" applyBorder="1" applyAlignment="1">
      <alignment horizontal="center"/>
    </xf>
    <xf numFmtId="2" fontId="2" fillId="15" borderId="1" xfId="3" applyNumberFormat="1" applyFont="1" applyFill="1" applyBorder="1" applyAlignment="1">
      <alignment horizontal="center" vertical="center"/>
    </xf>
    <xf numFmtId="1" fontId="14" fillId="4" borderId="6" xfId="3" applyNumberFormat="1" applyFont="1" applyFill="1" applyBorder="1" applyAlignment="1">
      <alignment horizontal="center"/>
    </xf>
    <xf numFmtId="164" fontId="2" fillId="15" borderId="2" xfId="3" applyNumberFormat="1" applyFont="1" applyFill="1" applyBorder="1" applyAlignment="1">
      <alignment horizontal="center" vertical="center"/>
    </xf>
    <xf numFmtId="166" fontId="2" fillId="0" borderId="6" xfId="3" applyNumberFormat="1" applyFont="1" applyBorder="1" applyAlignment="1">
      <alignment horizontal="center"/>
    </xf>
    <xf numFmtId="1" fontId="2" fillId="11" borderId="5" xfId="3" applyNumberFormat="1" applyFont="1" applyFill="1" applyBorder="1" applyAlignment="1">
      <alignment horizontal="center" vertical="center"/>
    </xf>
    <xf numFmtId="1" fontId="23" fillId="6" borderId="5" xfId="3" applyNumberFormat="1" applyFont="1" applyFill="1" applyBorder="1" applyAlignment="1">
      <alignment vertical="center"/>
    </xf>
    <xf numFmtId="2" fontId="14" fillId="0" borderId="1" xfId="3" applyNumberFormat="1" applyFont="1" applyBorder="1" applyAlignment="1">
      <alignment horizontal="center" vertical="center"/>
    </xf>
    <xf numFmtId="1" fontId="23" fillId="16" borderId="1" xfId="3" applyNumberFormat="1" applyFont="1" applyFill="1" applyBorder="1" applyAlignment="1">
      <alignment vertical="center"/>
    </xf>
    <xf numFmtId="164" fontId="14" fillId="3" borderId="1" xfId="3" applyNumberFormat="1" applyFont="1" applyFill="1" applyBorder="1" applyAlignment="1">
      <alignment horizontal="center" vertical="center"/>
    </xf>
    <xf numFmtId="1" fontId="14" fillId="17" borderId="1" xfId="4" applyNumberFormat="1" applyFont="1" applyFill="1" applyBorder="1" applyAlignment="1">
      <alignment horizontal="center" vertical="center"/>
    </xf>
    <xf numFmtId="1" fontId="14" fillId="17" borderId="0" xfId="4" applyNumberFormat="1" applyFont="1" applyFill="1" applyBorder="1" applyAlignment="1">
      <alignment vertical="center"/>
    </xf>
    <xf numFmtId="0" fontId="2" fillId="0" borderId="0" xfId="4" applyFont="1" applyAlignment="1">
      <alignment vertical="center"/>
    </xf>
    <xf numFmtId="1" fontId="14" fillId="17" borderId="0" xfId="4" applyNumberFormat="1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0" fontId="14" fillId="3" borderId="1" xfId="4" applyFont="1" applyFill="1" applyBorder="1" applyAlignment="1">
      <alignment vertical="center" wrapText="1"/>
    </xf>
    <xf numFmtId="0" fontId="18" fillId="0" borderId="1" xfId="4" applyFont="1" applyBorder="1" applyAlignment="1">
      <alignment vertical="center"/>
    </xf>
    <xf numFmtId="0" fontId="18" fillId="0" borderId="1" xfId="4" applyFont="1" applyBorder="1" applyAlignment="1">
      <alignment horizontal="center" vertical="center"/>
    </xf>
    <xf numFmtId="2" fontId="2" fillId="11" borderId="1" xfId="4" applyNumberFormat="1" applyFont="1" applyFill="1" applyBorder="1" applyAlignment="1">
      <alignment horizontal="center" vertical="center"/>
    </xf>
    <xf numFmtId="0" fontId="19" fillId="0" borderId="1" xfId="4" applyFont="1" applyBorder="1" applyAlignment="1">
      <alignment vertical="center"/>
    </xf>
    <xf numFmtId="0" fontId="19" fillId="0" borderId="1" xfId="4" applyFont="1" applyBorder="1" applyAlignment="1">
      <alignment horizontal="center" vertical="center"/>
    </xf>
    <xf numFmtId="1" fontId="2" fillId="0" borderId="0" xfId="4" applyNumberFormat="1" applyFont="1" applyAlignment="1">
      <alignment vertical="center"/>
    </xf>
    <xf numFmtId="1" fontId="14" fillId="18" borderId="6" xfId="4" applyNumberFormat="1" applyFont="1" applyFill="1" applyBorder="1" applyAlignment="1">
      <alignment vertical="center"/>
    </xf>
    <xf numFmtId="1" fontId="14" fillId="11" borderId="6" xfId="4" applyNumberFormat="1" applyFont="1" applyFill="1" applyBorder="1" applyAlignment="1">
      <alignment horizontal="center" vertical="center"/>
    </xf>
    <xf numFmtId="164" fontId="2" fillId="11" borderId="2" xfId="4" applyNumberFormat="1" applyFont="1" applyFill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0" fontId="20" fillId="0" borderId="1" xfId="4" applyFont="1" applyBorder="1" applyAlignment="1">
      <alignment horizontal="center" vertical="center"/>
    </xf>
    <xf numFmtId="1" fontId="14" fillId="18" borderId="1" xfId="4" applyNumberFormat="1" applyFont="1" applyFill="1" applyBorder="1" applyAlignment="1">
      <alignment vertical="center"/>
    </xf>
    <xf numFmtId="1" fontId="14" fillId="11" borderId="1" xfId="4" applyNumberFormat="1" applyFont="1" applyFill="1" applyBorder="1" applyAlignment="1">
      <alignment vertical="center"/>
    </xf>
    <xf numFmtId="1" fontId="14" fillId="11" borderId="1" xfId="4" applyNumberFormat="1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/>
    </xf>
    <xf numFmtId="10" fontId="14" fillId="0" borderId="1" xfId="4" applyNumberFormat="1" applyFont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22" fillId="0" borderId="1" xfId="4" applyFont="1" applyBorder="1" applyAlignment="1">
      <alignment horizontal="center" vertical="center"/>
    </xf>
    <xf numFmtId="1" fontId="14" fillId="11" borderId="2" xfId="4" applyNumberFormat="1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165" fontId="14" fillId="11" borderId="1" xfId="4" applyNumberFormat="1" applyFont="1" applyFill="1" applyBorder="1" applyAlignment="1">
      <alignment horizontal="center" vertical="center"/>
    </xf>
    <xf numFmtId="165" fontId="14" fillId="11" borderId="2" xfId="4" applyNumberFormat="1" applyFont="1" applyFill="1" applyBorder="1" applyAlignment="1">
      <alignment horizontal="center" vertical="center"/>
    </xf>
    <xf numFmtId="1" fontId="14" fillId="0" borderId="2" xfId="4" applyNumberFormat="1" applyFont="1" applyBorder="1" applyAlignment="1">
      <alignment vertical="center"/>
    </xf>
    <xf numFmtId="1" fontId="23" fillId="0" borderId="1" xfId="4" applyNumberFormat="1" applyFont="1" applyBorder="1" applyAlignment="1">
      <alignment horizontal="center" vertical="center"/>
    </xf>
    <xf numFmtId="0" fontId="23" fillId="0" borderId="1" xfId="4" applyFont="1" applyBorder="1" applyAlignment="1">
      <alignment vertical="center"/>
    </xf>
    <xf numFmtId="166" fontId="2" fillId="0" borderId="1" xfId="4" applyNumberFormat="1" applyFont="1" applyBorder="1" applyAlignment="1">
      <alignment horizontal="center"/>
    </xf>
    <xf numFmtId="1" fontId="14" fillId="4" borderId="2" xfId="4" applyNumberFormat="1" applyFont="1" applyFill="1" applyBorder="1" applyAlignment="1">
      <alignment horizontal="center"/>
    </xf>
    <xf numFmtId="1" fontId="2" fillId="11" borderId="1" xfId="4" applyNumberFormat="1" applyFont="1" applyFill="1" applyBorder="1" applyAlignment="1">
      <alignment horizontal="center" vertical="center"/>
    </xf>
    <xf numFmtId="1" fontId="14" fillId="4" borderId="1" xfId="4" applyNumberFormat="1" applyFont="1" applyFill="1" applyBorder="1" applyAlignment="1">
      <alignment horizontal="center"/>
    </xf>
    <xf numFmtId="1" fontId="2" fillId="11" borderId="2" xfId="4" applyNumberFormat="1" applyFont="1" applyFill="1" applyBorder="1" applyAlignment="1">
      <alignment horizontal="center" vertical="center"/>
    </xf>
    <xf numFmtId="1" fontId="23" fillId="6" borderId="2" xfId="4" applyNumberFormat="1" applyFont="1" applyFill="1" applyBorder="1" applyAlignment="1">
      <alignment vertical="center"/>
    </xf>
    <xf numFmtId="166" fontId="2" fillId="0" borderId="6" xfId="4" applyNumberFormat="1" applyFont="1" applyBorder="1" applyAlignment="1">
      <alignment horizontal="center"/>
    </xf>
    <xf numFmtId="1" fontId="14" fillId="4" borderId="7" xfId="4" applyNumberFormat="1" applyFont="1" applyFill="1" applyBorder="1" applyAlignment="1">
      <alignment horizontal="center"/>
    </xf>
    <xf numFmtId="1" fontId="14" fillId="4" borderId="6" xfId="4" applyNumberFormat="1" applyFont="1" applyFill="1" applyBorder="1" applyAlignment="1">
      <alignment horizontal="center"/>
    </xf>
    <xf numFmtId="164" fontId="2" fillId="15" borderId="2" xfId="4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24" fillId="10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1" fontId="2" fillId="11" borderId="5" xfId="4" applyNumberFormat="1" applyFont="1" applyFill="1" applyBorder="1" applyAlignment="1">
      <alignment horizontal="center" vertical="center"/>
    </xf>
    <xf numFmtId="1" fontId="23" fillId="6" borderId="5" xfId="4" applyNumberFormat="1" applyFont="1" applyFill="1" applyBorder="1" applyAlignment="1">
      <alignment vertical="center"/>
    </xf>
    <xf numFmtId="2" fontId="14" fillId="0" borderId="1" xfId="4" applyNumberFormat="1" applyFont="1" applyBorder="1" applyAlignment="1">
      <alignment horizontal="center" vertical="center"/>
    </xf>
    <xf numFmtId="1" fontId="23" fillId="16" borderId="1" xfId="4" applyNumberFormat="1" applyFont="1" applyFill="1" applyBorder="1" applyAlignment="1">
      <alignment vertical="center"/>
    </xf>
    <xf numFmtId="164" fontId="14" fillId="3" borderId="1" xfId="4" applyNumberFormat="1" applyFont="1" applyFill="1" applyBorder="1" applyAlignment="1">
      <alignment horizontal="center" vertical="center"/>
    </xf>
    <xf numFmtId="0" fontId="2" fillId="0" borderId="0" xfId="4" applyFont="1" applyAlignment="1">
      <alignment horizontal="center" vertical="top" wrapText="1"/>
    </xf>
    <xf numFmtId="2" fontId="14" fillId="0" borderId="0" xfId="4" applyNumberFormat="1" applyFont="1" applyAlignment="1">
      <alignment horizontal="center" vertical="center" wrapText="1"/>
    </xf>
    <xf numFmtId="1" fontId="2" fillId="11" borderId="0" xfId="4" applyNumberFormat="1" applyFont="1" applyFill="1" applyBorder="1" applyAlignment="1">
      <alignment horizontal="center" vertical="center"/>
    </xf>
    <xf numFmtId="0" fontId="2" fillId="10" borderId="0" xfId="4" applyFont="1" applyFill="1" applyBorder="1" applyAlignment="1">
      <alignment horizontal="center" vertical="center"/>
    </xf>
    <xf numFmtId="2" fontId="14" fillId="0" borderId="0" xfId="4" applyNumberFormat="1" applyFont="1" applyAlignment="1">
      <alignment horizontal="center" vertical="center"/>
    </xf>
    <xf numFmtId="0" fontId="2" fillId="10" borderId="0" xfId="4" applyFont="1" applyFill="1" applyBorder="1" applyAlignment="1">
      <alignment vertical="center"/>
    </xf>
    <xf numFmtId="1" fontId="2" fillId="11" borderId="1" xfId="4" applyNumberFormat="1" applyFont="1" applyFill="1" applyBorder="1" applyAlignment="1">
      <alignment horizontal="center"/>
    </xf>
    <xf numFmtId="1" fontId="2" fillId="11" borderId="0" xfId="4" applyNumberFormat="1" applyFont="1" applyFill="1" applyBorder="1" applyAlignment="1">
      <alignment horizontal="center"/>
    </xf>
    <xf numFmtId="1" fontId="23" fillId="0" borderId="0" xfId="4" applyNumberFormat="1" applyFont="1" applyAlignment="1">
      <alignment vertical="center"/>
    </xf>
    <xf numFmtId="1" fontId="14" fillId="17" borderId="1" xfId="5" applyNumberFormat="1" applyFont="1" applyFill="1" applyBorder="1" applyAlignment="1">
      <alignment horizontal="center" vertical="center"/>
    </xf>
    <xf numFmtId="1" fontId="14" fillId="17" borderId="0" xfId="5" applyNumberFormat="1" applyFont="1" applyFill="1" applyBorder="1" applyAlignment="1">
      <alignment vertical="center"/>
    </xf>
    <xf numFmtId="0" fontId="2" fillId="0" borderId="0" xfId="5" applyFont="1" applyAlignment="1">
      <alignment vertical="center"/>
    </xf>
    <xf numFmtId="1" fontId="14" fillId="17" borderId="0" xfId="5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4" fillId="3" borderId="1" xfId="5" applyFont="1" applyFill="1" applyBorder="1" applyAlignment="1">
      <alignment vertical="center" wrapText="1"/>
    </xf>
    <xf numFmtId="0" fontId="18" fillId="0" borderId="1" xfId="5" applyFont="1" applyBorder="1" applyAlignment="1">
      <alignment vertical="center"/>
    </xf>
    <xf numFmtId="0" fontId="18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vertical="center"/>
    </xf>
    <xf numFmtId="0" fontId="19" fillId="0" borderId="1" xfId="5" applyFont="1" applyBorder="1" applyAlignment="1">
      <alignment horizontal="center" vertical="center"/>
    </xf>
    <xf numFmtId="1" fontId="2" fillId="0" borderId="0" xfId="5" applyNumberFormat="1" applyFont="1" applyAlignment="1">
      <alignment vertical="center"/>
    </xf>
    <xf numFmtId="1" fontId="14" fillId="18" borderId="6" xfId="5" applyNumberFormat="1" applyFont="1" applyFill="1" applyBorder="1" applyAlignment="1">
      <alignment vertical="center"/>
    </xf>
    <xf numFmtId="1" fontId="14" fillId="11" borderId="6" xfId="5" applyNumberFormat="1" applyFont="1" applyFill="1" applyBorder="1" applyAlignment="1">
      <alignment horizontal="center" vertical="center"/>
    </xf>
    <xf numFmtId="0" fontId="20" fillId="0" borderId="1" xfId="5" applyFont="1" applyBorder="1" applyAlignment="1">
      <alignment vertical="center"/>
    </xf>
    <xf numFmtId="0" fontId="20" fillId="0" borderId="1" xfId="5" applyFont="1" applyBorder="1" applyAlignment="1">
      <alignment horizontal="center" vertical="center"/>
    </xf>
    <xf numFmtId="1" fontId="14" fillId="18" borderId="1" xfId="5" applyNumberFormat="1" applyFont="1" applyFill="1" applyBorder="1" applyAlignment="1">
      <alignment vertical="center"/>
    </xf>
    <xf numFmtId="1" fontId="14" fillId="11" borderId="1" xfId="5" applyNumberFormat="1" applyFont="1" applyFill="1" applyBorder="1" applyAlignment="1">
      <alignment vertical="center"/>
    </xf>
    <xf numFmtId="1" fontId="14" fillId="11" borderId="1" xfId="5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 wrapText="1"/>
    </xf>
    <xf numFmtId="10" fontId="14" fillId="0" borderId="1" xfId="5" applyNumberFormat="1" applyFont="1" applyBorder="1" applyAlignment="1">
      <alignment vertical="center"/>
    </xf>
    <xf numFmtId="0" fontId="22" fillId="0" borderId="1" xfId="5" applyFont="1" applyBorder="1" applyAlignment="1">
      <alignment vertical="center"/>
    </xf>
    <xf numFmtId="0" fontId="22" fillId="0" borderId="1" xfId="5" applyFont="1" applyBorder="1" applyAlignment="1">
      <alignment horizontal="center" vertical="center"/>
    </xf>
    <xf numFmtId="1" fontId="14" fillId="11" borderId="2" xfId="5" applyNumberFormat="1" applyFont="1" applyFill="1" applyBorder="1" applyAlignment="1">
      <alignment horizontal="center" vertical="center"/>
    </xf>
    <xf numFmtId="0" fontId="14" fillId="0" borderId="0" xfId="5" applyFont="1" applyAlignment="1">
      <alignment vertical="center"/>
    </xf>
    <xf numFmtId="165" fontId="14" fillId="11" borderId="1" xfId="5" applyNumberFormat="1" applyFont="1" applyFill="1" applyBorder="1" applyAlignment="1">
      <alignment horizontal="center" vertical="center"/>
    </xf>
    <xf numFmtId="165" fontId="14" fillId="11" borderId="2" xfId="5" applyNumberFormat="1" applyFont="1" applyFill="1" applyBorder="1" applyAlignment="1">
      <alignment horizontal="center" vertical="center"/>
    </xf>
    <xf numFmtId="1" fontId="14" fillId="0" borderId="2" xfId="5" applyNumberFormat="1" applyFont="1" applyBorder="1" applyAlignment="1">
      <alignment vertical="center"/>
    </xf>
    <xf numFmtId="1" fontId="23" fillId="0" borderId="1" xfId="5" applyNumberFormat="1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1" fontId="2" fillId="0" borderId="1" xfId="5" applyNumberFormat="1" applyFont="1" applyBorder="1" applyAlignment="1">
      <alignment horizontal="center"/>
    </xf>
    <xf numFmtId="1" fontId="2" fillId="4" borderId="2" xfId="5" applyNumberFormat="1" applyFont="1" applyFill="1" applyBorder="1" applyAlignment="1">
      <alignment horizontal="center"/>
    </xf>
    <xf numFmtId="1" fontId="2" fillId="11" borderId="1" xfId="5" applyNumberFormat="1" applyFont="1" applyFill="1" applyBorder="1" applyAlignment="1">
      <alignment horizontal="center" vertical="center"/>
    </xf>
    <xf numFmtId="1" fontId="2" fillId="4" borderId="1" xfId="5" applyNumberFormat="1" applyFont="1" applyFill="1" applyBorder="1" applyAlignment="1">
      <alignment horizontal="center"/>
    </xf>
    <xf numFmtId="1" fontId="23" fillId="6" borderId="2" xfId="5" applyNumberFormat="1" applyFont="1" applyFill="1" applyBorder="1" applyAlignment="1">
      <alignment vertical="center"/>
    </xf>
    <xf numFmtId="1" fontId="2" fillId="0" borderId="6" xfId="5" applyNumberFormat="1" applyFont="1" applyBorder="1" applyAlignment="1">
      <alignment horizontal="center"/>
    </xf>
    <xf numFmtId="1" fontId="2" fillId="4" borderId="7" xfId="5" applyNumberFormat="1" applyFont="1" applyFill="1" applyBorder="1" applyAlignment="1">
      <alignment horizontal="center"/>
    </xf>
    <xf numFmtId="1" fontId="2" fillId="4" borderId="6" xfId="5" applyNumberFormat="1" applyFont="1" applyFill="1" applyBorder="1" applyAlignment="1">
      <alignment horizontal="center"/>
    </xf>
    <xf numFmtId="1" fontId="2" fillId="11" borderId="5" xfId="5" applyNumberFormat="1" applyFont="1" applyFill="1" applyBorder="1" applyAlignment="1">
      <alignment horizontal="center" vertical="center"/>
    </xf>
    <xf numFmtId="1" fontId="23" fillId="6" borderId="5" xfId="5" applyNumberFormat="1" applyFont="1" applyFill="1" applyBorder="1" applyAlignment="1">
      <alignment vertical="center"/>
    </xf>
    <xf numFmtId="2" fontId="14" fillId="0" borderId="1" xfId="5" applyNumberFormat="1" applyFont="1" applyBorder="1" applyAlignment="1">
      <alignment horizontal="center" vertical="center"/>
    </xf>
    <xf numFmtId="1" fontId="23" fillId="16" borderId="1" xfId="5" applyNumberFormat="1" applyFont="1" applyFill="1" applyBorder="1" applyAlignment="1">
      <alignment vertical="center"/>
    </xf>
    <xf numFmtId="164" fontId="14" fillId="3" borderId="1" xfId="5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center" vertical="top" wrapText="1"/>
    </xf>
    <xf numFmtId="2" fontId="14" fillId="0" borderId="0" xfId="5" applyNumberFormat="1" applyFont="1" applyAlignment="1">
      <alignment horizontal="center" vertical="center" wrapText="1"/>
    </xf>
    <xf numFmtId="1" fontId="2" fillId="11" borderId="0" xfId="5" applyNumberFormat="1" applyFont="1" applyFill="1" applyBorder="1" applyAlignment="1">
      <alignment horizontal="center" vertical="center"/>
    </xf>
    <xf numFmtId="0" fontId="2" fillId="10" borderId="0" xfId="5" applyFont="1" applyFill="1" applyBorder="1" applyAlignment="1">
      <alignment horizontal="center" vertical="center"/>
    </xf>
    <xf numFmtId="2" fontId="14" fillId="0" borderId="0" xfId="5" applyNumberFormat="1" applyFont="1" applyAlignment="1">
      <alignment horizontal="center" vertical="center"/>
    </xf>
    <xf numFmtId="0" fontId="2" fillId="10" borderId="0" xfId="5" applyFont="1" applyFill="1" applyBorder="1" applyAlignment="1">
      <alignment vertical="center"/>
    </xf>
    <xf numFmtId="1" fontId="2" fillId="11" borderId="1" xfId="5" applyNumberFormat="1" applyFont="1" applyFill="1" applyBorder="1" applyAlignment="1">
      <alignment horizontal="center"/>
    </xf>
    <xf numFmtId="1" fontId="2" fillId="11" borderId="0" xfId="5" applyNumberFormat="1" applyFont="1" applyFill="1" applyBorder="1" applyAlignment="1">
      <alignment horizontal="center"/>
    </xf>
    <xf numFmtId="1" fontId="23" fillId="0" borderId="0" xfId="5" applyNumberFormat="1" applyFont="1" applyAlignment="1">
      <alignment vertical="center"/>
    </xf>
    <xf numFmtId="1" fontId="14" fillId="17" borderId="1" xfId="6" applyNumberFormat="1" applyFont="1" applyFill="1" applyBorder="1" applyAlignment="1">
      <alignment horizontal="center" vertical="center"/>
    </xf>
    <xf numFmtId="1" fontId="14" fillId="17" borderId="0" xfId="6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1" fontId="14" fillId="17" borderId="0" xfId="6" applyNumberFormat="1" applyFont="1" applyFill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vertical="center"/>
    </xf>
    <xf numFmtId="0" fontId="14" fillId="0" borderId="1" xfId="6" applyFont="1" applyBorder="1" applyAlignment="1">
      <alignment vertical="center" wrapText="1"/>
    </xf>
    <xf numFmtId="0" fontId="14" fillId="3" borderId="1" xfId="6" applyFont="1" applyFill="1" applyBorder="1" applyAlignment="1">
      <alignment vertical="center" wrapText="1"/>
    </xf>
    <xf numFmtId="0" fontId="18" fillId="0" borderId="1" xfId="6" applyFont="1" applyBorder="1" applyAlignment="1">
      <alignment vertical="center"/>
    </xf>
    <xf numFmtId="0" fontId="18" fillId="0" borderId="1" xfId="6" applyFont="1" applyBorder="1" applyAlignment="1">
      <alignment horizontal="center" vertical="center"/>
    </xf>
    <xf numFmtId="2" fontId="2" fillId="11" borderId="1" xfId="6" applyNumberFormat="1" applyFont="1" applyFill="1" applyBorder="1" applyAlignment="1">
      <alignment horizontal="center" vertical="center"/>
    </xf>
    <xf numFmtId="0" fontId="19" fillId="0" borderId="1" xfId="6" applyFont="1" applyBorder="1" applyAlignment="1">
      <alignment vertical="center"/>
    </xf>
    <xf numFmtId="0" fontId="19" fillId="0" borderId="1" xfId="6" applyFont="1" applyBorder="1" applyAlignment="1">
      <alignment horizontal="center" vertical="center"/>
    </xf>
    <xf numFmtId="1" fontId="2" fillId="0" borderId="0" xfId="6" applyNumberFormat="1" applyFont="1" applyAlignment="1">
      <alignment vertical="center"/>
    </xf>
    <xf numFmtId="1" fontId="14" fillId="18" borderId="6" xfId="6" applyNumberFormat="1" applyFont="1" applyFill="1" applyBorder="1" applyAlignment="1">
      <alignment vertical="center"/>
    </xf>
    <xf numFmtId="1" fontId="14" fillId="11" borderId="6" xfId="6" applyNumberFormat="1" applyFont="1" applyFill="1" applyBorder="1" applyAlignment="1">
      <alignment horizontal="center" vertical="center"/>
    </xf>
    <xf numFmtId="164" fontId="2" fillId="11" borderId="2" xfId="6" applyNumberFormat="1" applyFont="1" applyFill="1" applyBorder="1" applyAlignment="1">
      <alignment horizontal="center" vertical="center"/>
    </xf>
    <xf numFmtId="0" fontId="20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" fontId="14" fillId="18" borderId="1" xfId="6" applyNumberFormat="1" applyFont="1" applyFill="1" applyBorder="1" applyAlignment="1">
      <alignment vertical="center"/>
    </xf>
    <xf numFmtId="1" fontId="14" fillId="11" borderId="1" xfId="6" applyNumberFormat="1" applyFont="1" applyFill="1" applyBorder="1" applyAlignment="1">
      <alignment vertical="center"/>
    </xf>
    <xf numFmtId="1" fontId="14" fillId="11" borderId="1" xfId="6" applyNumberFormat="1" applyFont="1" applyFill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2" fontId="21" fillId="0" borderId="1" xfId="6" applyNumberFormat="1" applyFont="1" applyBorder="1" applyAlignment="1">
      <alignment horizontal="center" vertical="center"/>
    </xf>
    <xf numFmtId="10" fontId="14" fillId="0" borderId="1" xfId="6" applyNumberFormat="1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0" fontId="22" fillId="0" borderId="1" xfId="6" applyFont="1" applyBorder="1" applyAlignment="1">
      <alignment horizontal="center" vertical="center"/>
    </xf>
    <xf numFmtId="1" fontId="3" fillId="11" borderId="1" xfId="6" applyNumberFormat="1" applyFont="1" applyFill="1" applyBorder="1" applyAlignment="1">
      <alignment horizontal="center" vertical="center"/>
    </xf>
    <xf numFmtId="1" fontId="14" fillId="11" borderId="2" xfId="6" applyNumberFormat="1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165" fontId="14" fillId="11" borderId="1" xfId="6" applyNumberFormat="1" applyFont="1" applyFill="1" applyBorder="1" applyAlignment="1">
      <alignment horizontal="center" vertical="center"/>
    </xf>
    <xf numFmtId="165" fontId="14" fillId="11" borderId="2" xfId="6" applyNumberFormat="1" applyFont="1" applyFill="1" applyBorder="1" applyAlignment="1">
      <alignment horizontal="center" vertical="center"/>
    </xf>
    <xf numFmtId="1" fontId="14" fillId="0" borderId="2" xfId="6" applyNumberFormat="1" applyFont="1" applyBorder="1" applyAlignment="1">
      <alignment vertical="center"/>
    </xf>
    <xf numFmtId="1" fontId="23" fillId="0" borderId="1" xfId="6" applyNumberFormat="1" applyFont="1" applyBorder="1" applyAlignment="1">
      <alignment horizontal="center" vertical="center"/>
    </xf>
    <xf numFmtId="0" fontId="23" fillId="0" borderId="1" xfId="6" applyFont="1" applyBorder="1" applyAlignment="1">
      <alignment vertical="center"/>
    </xf>
    <xf numFmtId="166" fontId="14" fillId="5" borderId="1" xfId="6" applyNumberFormat="1" applyFont="1" applyFill="1" applyBorder="1" applyAlignment="1">
      <alignment horizontal="right"/>
    </xf>
    <xf numFmtId="1" fontId="14" fillId="4" borderId="2" xfId="6" applyNumberFormat="1" applyFont="1" applyFill="1" applyBorder="1" applyAlignment="1">
      <alignment horizontal="center"/>
    </xf>
    <xf numFmtId="1" fontId="2" fillId="11" borderId="1" xfId="6" applyNumberFormat="1" applyFont="1" applyFill="1" applyBorder="1" applyAlignment="1">
      <alignment horizontal="center" vertical="center"/>
    </xf>
    <xf numFmtId="1" fontId="14" fillId="4" borderId="1" xfId="6" applyNumberFormat="1" applyFont="1" applyFill="1" applyBorder="1" applyAlignment="1">
      <alignment horizontal="center"/>
    </xf>
    <xf numFmtId="1" fontId="2" fillId="11" borderId="2" xfId="6" applyNumberFormat="1" applyFont="1" applyFill="1" applyBorder="1" applyAlignment="1">
      <alignment horizontal="center" vertical="center"/>
    </xf>
    <xf numFmtId="1" fontId="23" fillId="6" borderId="2" xfId="6" applyNumberFormat="1" applyFont="1" applyFill="1" applyBorder="1" applyAlignment="1">
      <alignment vertical="center"/>
    </xf>
    <xf numFmtId="166" fontId="2" fillId="0" borderId="6" xfId="6" applyNumberFormat="1" applyFont="1" applyBorder="1" applyAlignment="1"/>
    <xf numFmtId="1" fontId="14" fillId="4" borderId="7" xfId="6" applyNumberFormat="1" applyFont="1" applyFill="1" applyBorder="1" applyAlignment="1">
      <alignment horizontal="center"/>
    </xf>
    <xf numFmtId="2" fontId="2" fillId="15" borderId="1" xfId="6" applyNumberFormat="1" applyFont="1" applyFill="1" applyBorder="1" applyAlignment="1">
      <alignment horizontal="center" vertical="center"/>
    </xf>
    <xf numFmtId="1" fontId="14" fillId="4" borderId="6" xfId="6" applyNumberFormat="1" applyFont="1" applyFill="1" applyBorder="1" applyAlignment="1">
      <alignment horizontal="center"/>
    </xf>
    <xf numFmtId="164" fontId="2" fillId="15" borderId="2" xfId="6" applyNumberFormat="1" applyFont="1" applyFill="1" applyBorder="1" applyAlignment="1">
      <alignment horizontal="center" vertical="center"/>
    </xf>
    <xf numFmtId="166" fontId="2" fillId="0" borderId="6" xfId="6" applyNumberFormat="1" applyFont="1" applyBorder="1" applyAlignment="1">
      <alignment horizontal="center"/>
    </xf>
    <xf numFmtId="1" fontId="2" fillId="11" borderId="5" xfId="6" applyNumberFormat="1" applyFont="1" applyFill="1" applyBorder="1" applyAlignment="1">
      <alignment horizontal="center" vertical="center"/>
    </xf>
    <xf numFmtId="1" fontId="9" fillId="6" borderId="5" xfId="6" applyNumberFormat="1" applyFont="1" applyFill="1" applyBorder="1" applyAlignment="1">
      <alignment vertical="center"/>
    </xf>
    <xf numFmtId="1" fontId="23" fillId="6" borderId="5" xfId="6" applyNumberFormat="1" applyFont="1" applyFill="1" applyBorder="1" applyAlignment="1">
      <alignment vertical="center"/>
    </xf>
    <xf numFmtId="1" fontId="23" fillId="16" borderId="1" xfId="6" applyNumberFormat="1" applyFont="1" applyFill="1" applyBorder="1" applyAlignment="1">
      <alignment vertical="center"/>
    </xf>
    <xf numFmtId="0" fontId="24" fillId="10" borderId="9" xfId="0" applyFont="1" applyFill="1" applyBorder="1" applyAlignment="1">
      <alignment wrapText="1"/>
    </xf>
    <xf numFmtId="1" fontId="14" fillId="17" borderId="1" xfId="8" applyNumberFormat="1" applyFont="1" applyFill="1" applyBorder="1" applyAlignment="1">
      <alignment horizontal="center" vertical="center"/>
    </xf>
    <xf numFmtId="1" fontId="14" fillId="17" borderId="0" xfId="8" applyNumberFormat="1" applyFont="1" applyFill="1" applyBorder="1" applyAlignment="1">
      <alignment vertical="center"/>
    </xf>
    <xf numFmtId="0" fontId="2" fillId="0" borderId="0" xfId="8" applyFont="1" applyAlignment="1">
      <alignment vertical="center"/>
    </xf>
    <xf numFmtId="1" fontId="14" fillId="17" borderId="0" xfId="8" applyNumberFormat="1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1" xfId="8" applyFont="1" applyBorder="1" applyAlignment="1">
      <alignment vertical="center"/>
    </xf>
    <xf numFmtId="0" fontId="14" fillId="0" borderId="1" xfId="8" applyFont="1" applyBorder="1" applyAlignment="1">
      <alignment vertical="center" wrapText="1"/>
    </xf>
    <xf numFmtId="0" fontId="14" fillId="3" borderId="1" xfId="8" applyFont="1" applyFill="1" applyBorder="1" applyAlignment="1">
      <alignment vertical="center" wrapText="1"/>
    </xf>
    <xf numFmtId="0" fontId="18" fillId="0" borderId="1" xfId="8" applyFont="1" applyBorder="1" applyAlignment="1">
      <alignment vertical="center"/>
    </xf>
    <xf numFmtId="0" fontId="18" fillId="0" borderId="1" xfId="8" applyFont="1" applyBorder="1" applyAlignment="1">
      <alignment horizontal="center" vertical="center"/>
    </xf>
    <xf numFmtId="2" fontId="2" fillId="11" borderId="1" xfId="8" applyNumberFormat="1" applyFont="1" applyFill="1" applyBorder="1" applyAlignment="1">
      <alignment horizontal="center" vertical="center"/>
    </xf>
    <xf numFmtId="0" fontId="19" fillId="0" borderId="1" xfId="8" applyFont="1" applyBorder="1" applyAlignment="1">
      <alignment vertical="center"/>
    </xf>
    <xf numFmtId="0" fontId="19" fillId="0" borderId="1" xfId="8" applyFont="1" applyBorder="1" applyAlignment="1">
      <alignment horizontal="center" vertical="center"/>
    </xf>
    <xf numFmtId="1" fontId="2" fillId="0" borderId="0" xfId="8" applyNumberFormat="1" applyFont="1" applyAlignment="1">
      <alignment vertical="center"/>
    </xf>
    <xf numFmtId="1" fontId="14" fillId="18" borderId="6" xfId="8" applyNumberFormat="1" applyFont="1" applyFill="1" applyBorder="1" applyAlignment="1">
      <alignment vertical="center"/>
    </xf>
    <xf numFmtId="1" fontId="14" fillId="11" borderId="6" xfId="8" applyNumberFormat="1" applyFont="1" applyFill="1" applyBorder="1" applyAlignment="1">
      <alignment horizontal="center" vertical="center"/>
    </xf>
    <xf numFmtId="164" fontId="2" fillId="11" borderId="2" xfId="8" applyNumberFormat="1" applyFont="1" applyFill="1" applyBorder="1" applyAlignment="1">
      <alignment horizontal="center" vertical="center"/>
    </xf>
    <xf numFmtId="0" fontId="20" fillId="0" borderId="1" xfId="8" applyFont="1" applyBorder="1" applyAlignment="1">
      <alignment vertical="center"/>
    </xf>
    <xf numFmtId="0" fontId="20" fillId="0" borderId="1" xfId="8" applyFont="1" applyBorder="1" applyAlignment="1">
      <alignment horizontal="center" vertical="center"/>
    </xf>
    <xf numFmtId="1" fontId="14" fillId="18" borderId="1" xfId="8" applyNumberFormat="1" applyFont="1" applyFill="1" applyBorder="1" applyAlignment="1">
      <alignment vertical="center"/>
    </xf>
    <xf numFmtId="1" fontId="14" fillId="11" borderId="1" xfId="8" applyNumberFormat="1" applyFont="1" applyFill="1" applyBorder="1" applyAlignment="1">
      <alignment vertical="center"/>
    </xf>
    <xf numFmtId="1" fontId="14" fillId="11" borderId="1" xfId="8" applyNumberFormat="1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2" fontId="21" fillId="0" borderId="1" xfId="8" applyNumberFormat="1" applyFont="1" applyBorder="1" applyAlignment="1">
      <alignment horizontal="center" vertical="center"/>
    </xf>
    <xf numFmtId="10" fontId="14" fillId="0" borderId="1" xfId="8" applyNumberFormat="1" applyFont="1" applyBorder="1" applyAlignment="1">
      <alignment vertical="center"/>
    </xf>
    <xf numFmtId="0" fontId="22" fillId="0" borderId="1" xfId="8" applyFont="1" applyBorder="1" applyAlignment="1">
      <alignment vertical="center"/>
    </xf>
    <xf numFmtId="0" fontId="22" fillId="0" borderId="1" xfId="8" applyFont="1" applyBorder="1" applyAlignment="1">
      <alignment horizontal="center" vertical="center"/>
    </xf>
    <xf numFmtId="1" fontId="3" fillId="11" borderId="1" xfId="8" applyNumberFormat="1" applyFont="1" applyFill="1" applyBorder="1" applyAlignment="1">
      <alignment horizontal="center" vertical="center"/>
    </xf>
    <xf numFmtId="1" fontId="14" fillId="11" borderId="2" xfId="8" applyNumberFormat="1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165" fontId="14" fillId="11" borderId="1" xfId="8" applyNumberFormat="1" applyFont="1" applyFill="1" applyBorder="1" applyAlignment="1">
      <alignment horizontal="center" vertical="center"/>
    </xf>
    <xf numFmtId="165" fontId="14" fillId="11" borderId="2" xfId="8" applyNumberFormat="1" applyFont="1" applyFill="1" applyBorder="1" applyAlignment="1">
      <alignment horizontal="center" vertical="center"/>
    </xf>
    <xf numFmtId="1" fontId="14" fillId="0" borderId="2" xfId="8" applyNumberFormat="1" applyFont="1" applyBorder="1" applyAlignment="1">
      <alignment vertical="center"/>
    </xf>
    <xf numFmtId="1" fontId="23" fillId="0" borderId="1" xfId="8" applyNumberFormat="1" applyFont="1" applyBorder="1" applyAlignment="1">
      <alignment horizontal="center" vertical="center"/>
    </xf>
    <xf numFmtId="0" fontId="23" fillId="0" borderId="1" xfId="8" applyFont="1" applyBorder="1" applyAlignment="1">
      <alignment vertical="center"/>
    </xf>
    <xf numFmtId="166" fontId="14" fillId="5" borderId="1" xfId="8" applyNumberFormat="1" applyFont="1" applyFill="1" applyBorder="1" applyAlignment="1">
      <alignment horizontal="right"/>
    </xf>
    <xf numFmtId="1" fontId="2" fillId="4" borderId="2" xfId="8" applyNumberFormat="1" applyFont="1" applyFill="1" applyBorder="1" applyAlignment="1">
      <alignment horizontal="center"/>
    </xf>
    <xf numFmtId="1" fontId="2" fillId="11" borderId="1" xfId="8" applyNumberFormat="1" applyFont="1" applyFill="1" applyBorder="1" applyAlignment="1">
      <alignment horizontal="center" vertical="center"/>
    </xf>
    <xf numFmtId="1" fontId="14" fillId="4" borderId="1" xfId="8" applyNumberFormat="1" applyFont="1" applyFill="1" applyBorder="1" applyAlignment="1">
      <alignment horizontal="center"/>
    </xf>
    <xf numFmtId="1" fontId="2" fillId="11" borderId="2" xfId="8" applyNumberFormat="1" applyFont="1" applyFill="1" applyBorder="1" applyAlignment="1">
      <alignment horizontal="center" vertical="center"/>
    </xf>
    <xf numFmtId="1" fontId="23" fillId="6" borderId="2" xfId="8" applyNumberFormat="1" applyFont="1" applyFill="1" applyBorder="1" applyAlignment="1">
      <alignment vertical="center"/>
    </xf>
    <xf numFmtId="166" fontId="2" fillId="0" borderId="6" xfId="8" applyNumberFormat="1" applyFont="1" applyBorder="1" applyAlignment="1">
      <alignment horizontal="center"/>
    </xf>
    <xf numFmtId="1" fontId="14" fillId="4" borderId="7" xfId="8" applyNumberFormat="1" applyFont="1" applyFill="1" applyBorder="1" applyAlignment="1">
      <alignment horizontal="center"/>
    </xf>
    <xf numFmtId="2" fontId="2" fillId="15" borderId="1" xfId="8" applyNumberFormat="1" applyFont="1" applyFill="1" applyBorder="1" applyAlignment="1">
      <alignment horizontal="center" vertical="center"/>
    </xf>
    <xf numFmtId="1" fontId="14" fillId="4" borderId="6" xfId="8" applyNumberFormat="1" applyFont="1" applyFill="1" applyBorder="1" applyAlignment="1">
      <alignment horizontal="center"/>
    </xf>
    <xf numFmtId="164" fontId="2" fillId="15" borderId="2" xfId="8" applyNumberFormat="1" applyFont="1" applyFill="1" applyBorder="1" applyAlignment="1">
      <alignment horizontal="center" vertical="center"/>
    </xf>
    <xf numFmtId="1" fontId="2" fillId="11" borderId="5" xfId="8" applyNumberFormat="1" applyFont="1" applyFill="1" applyBorder="1" applyAlignment="1">
      <alignment horizontal="center" vertical="center"/>
    </xf>
    <xf numFmtId="1" fontId="9" fillId="6" borderId="5" xfId="8" applyNumberFormat="1" applyFont="1" applyFill="1" applyBorder="1" applyAlignment="1">
      <alignment vertical="center"/>
    </xf>
    <xf numFmtId="1" fontId="23" fillId="6" borderId="5" xfId="8" applyNumberFormat="1" applyFont="1" applyFill="1" applyBorder="1" applyAlignment="1">
      <alignment vertical="center"/>
    </xf>
    <xf numFmtId="1" fontId="23" fillId="16" borderId="1" xfId="8" applyNumberFormat="1" applyFont="1" applyFill="1" applyBorder="1" applyAlignment="1">
      <alignment vertical="center"/>
    </xf>
    <xf numFmtId="1" fontId="14" fillId="17" borderId="1" xfId="9" applyNumberFormat="1" applyFont="1" applyFill="1" applyBorder="1" applyAlignment="1">
      <alignment horizontal="center" vertical="center"/>
    </xf>
    <xf numFmtId="1" fontId="14" fillId="17" borderId="0" xfId="9" applyNumberFormat="1" applyFont="1" applyFill="1" applyBorder="1" applyAlignment="1">
      <alignment vertical="center"/>
    </xf>
    <xf numFmtId="0" fontId="2" fillId="0" borderId="0" xfId="9" applyFont="1" applyAlignment="1">
      <alignment vertical="center"/>
    </xf>
    <xf numFmtId="1" fontId="14" fillId="17" borderId="0" xfId="9" applyNumberFormat="1" applyFont="1" applyFill="1" applyBorder="1" applyAlignment="1">
      <alignment horizontal="center" vertical="center"/>
    </xf>
    <xf numFmtId="0" fontId="14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0" fontId="14" fillId="0" borderId="1" xfId="9" applyFont="1" applyBorder="1" applyAlignment="1">
      <alignment vertical="center" wrapText="1"/>
    </xf>
    <xf numFmtId="0" fontId="14" fillId="3" borderId="1" xfId="9" applyFont="1" applyFill="1" applyBorder="1" applyAlignment="1">
      <alignment vertical="center" wrapText="1"/>
    </xf>
    <xf numFmtId="0" fontId="18" fillId="0" borderId="1" xfId="9" applyFont="1" applyBorder="1" applyAlignment="1">
      <alignment vertical="center"/>
    </xf>
    <xf numFmtId="0" fontId="18" fillId="0" borderId="1" xfId="9" applyFont="1" applyBorder="1" applyAlignment="1">
      <alignment horizontal="center" vertical="center"/>
    </xf>
    <xf numFmtId="2" fontId="2" fillId="11" borderId="1" xfId="9" applyNumberFormat="1" applyFont="1" applyFill="1" applyBorder="1" applyAlignment="1">
      <alignment horizontal="center" vertical="center"/>
    </xf>
    <xf numFmtId="0" fontId="19" fillId="0" borderId="1" xfId="9" applyFont="1" applyBorder="1" applyAlignment="1">
      <alignment vertical="center"/>
    </xf>
    <xf numFmtId="0" fontId="19" fillId="0" borderId="1" xfId="9" applyFont="1" applyBorder="1" applyAlignment="1">
      <alignment horizontal="center" vertical="center"/>
    </xf>
    <xf numFmtId="1" fontId="2" fillId="0" borderId="0" xfId="9" applyNumberFormat="1" applyFont="1" applyAlignment="1">
      <alignment vertical="center"/>
    </xf>
    <xf numFmtId="1" fontId="14" fillId="18" borderId="6" xfId="9" applyNumberFormat="1" applyFont="1" applyFill="1" applyBorder="1" applyAlignment="1">
      <alignment vertical="center"/>
    </xf>
    <xf numFmtId="1" fontId="14" fillId="11" borderId="6" xfId="9" applyNumberFormat="1" applyFont="1" applyFill="1" applyBorder="1" applyAlignment="1">
      <alignment horizontal="center" vertical="center"/>
    </xf>
    <xf numFmtId="164" fontId="2" fillId="11" borderId="2" xfId="9" applyNumberFormat="1" applyFont="1" applyFill="1" applyBorder="1" applyAlignment="1">
      <alignment horizontal="center" vertical="center"/>
    </xf>
    <xf numFmtId="0" fontId="20" fillId="0" borderId="1" xfId="9" applyFont="1" applyBorder="1" applyAlignment="1">
      <alignment vertical="center"/>
    </xf>
    <xf numFmtId="0" fontId="20" fillId="0" borderId="1" xfId="9" applyFont="1" applyBorder="1" applyAlignment="1">
      <alignment horizontal="center" vertical="center"/>
    </xf>
    <xf numFmtId="1" fontId="14" fillId="18" borderId="1" xfId="9" applyNumberFormat="1" applyFont="1" applyFill="1" applyBorder="1" applyAlignment="1">
      <alignment vertical="center"/>
    </xf>
    <xf numFmtId="1" fontId="14" fillId="11" borderId="1" xfId="9" applyNumberFormat="1" applyFont="1" applyFill="1" applyBorder="1" applyAlignment="1">
      <alignment vertical="center"/>
    </xf>
    <xf numFmtId="1" fontId="14" fillId="11" borderId="1" xfId="9" applyNumberFormat="1" applyFont="1" applyFill="1" applyBorder="1" applyAlignment="1">
      <alignment horizontal="center" vertical="center"/>
    </xf>
    <xf numFmtId="0" fontId="14" fillId="0" borderId="1" xfId="9" applyFont="1" applyBorder="1" applyAlignment="1">
      <alignment horizontal="center" vertical="center" wrapText="1"/>
    </xf>
    <xf numFmtId="2" fontId="21" fillId="0" borderId="1" xfId="9" applyNumberFormat="1" applyFont="1" applyBorder="1" applyAlignment="1">
      <alignment horizontal="center" vertical="center"/>
    </xf>
    <xf numFmtId="10" fontId="14" fillId="0" borderId="1" xfId="9" applyNumberFormat="1" applyFont="1" applyBorder="1" applyAlignment="1">
      <alignment vertical="center"/>
    </xf>
    <xf numFmtId="0" fontId="22" fillId="0" borderId="1" xfId="9" applyFont="1" applyBorder="1" applyAlignment="1">
      <alignment vertical="center"/>
    </xf>
    <xf numFmtId="0" fontId="22" fillId="0" borderId="1" xfId="9" applyFont="1" applyBorder="1" applyAlignment="1">
      <alignment horizontal="center" vertical="center"/>
    </xf>
    <xf numFmtId="1" fontId="3" fillId="11" borderId="1" xfId="9" applyNumberFormat="1" applyFont="1" applyFill="1" applyBorder="1" applyAlignment="1">
      <alignment horizontal="center" vertical="center"/>
    </xf>
    <xf numFmtId="1" fontId="14" fillId="11" borderId="2" xfId="9" applyNumberFormat="1" applyFont="1" applyFill="1" applyBorder="1" applyAlignment="1">
      <alignment horizontal="center" vertical="center"/>
    </xf>
    <xf numFmtId="0" fontId="14" fillId="0" borderId="0" xfId="9" applyFont="1" applyAlignment="1">
      <alignment vertical="center"/>
    </xf>
    <xf numFmtId="165" fontId="14" fillId="11" borderId="1" xfId="9" applyNumberFormat="1" applyFont="1" applyFill="1" applyBorder="1" applyAlignment="1">
      <alignment horizontal="center" vertical="center"/>
    </xf>
    <xf numFmtId="165" fontId="14" fillId="11" borderId="2" xfId="9" applyNumberFormat="1" applyFont="1" applyFill="1" applyBorder="1" applyAlignment="1">
      <alignment horizontal="center" vertical="center"/>
    </xf>
    <xf numFmtId="1" fontId="14" fillId="0" borderId="2" xfId="9" applyNumberFormat="1" applyFont="1" applyBorder="1" applyAlignment="1">
      <alignment vertical="center"/>
    </xf>
    <xf numFmtId="1" fontId="23" fillId="0" borderId="1" xfId="9" applyNumberFormat="1" applyFont="1" applyBorder="1" applyAlignment="1">
      <alignment horizontal="center" vertical="center"/>
    </xf>
    <xf numFmtId="0" fontId="23" fillId="0" borderId="1" xfId="9" applyFont="1" applyBorder="1" applyAlignment="1">
      <alignment vertical="center"/>
    </xf>
    <xf numFmtId="166" fontId="2" fillId="0" borderId="1" xfId="9" applyNumberFormat="1" applyFont="1" applyBorder="1" applyAlignment="1">
      <alignment horizontal="right"/>
    </xf>
    <xf numFmtId="1" fontId="2" fillId="4" borderId="2" xfId="9" applyNumberFormat="1" applyFont="1" applyFill="1" applyBorder="1" applyAlignment="1">
      <alignment horizontal="center"/>
    </xf>
    <xf numFmtId="1" fontId="2" fillId="11" borderId="1" xfId="9" applyNumberFormat="1" applyFont="1" applyFill="1" applyBorder="1" applyAlignment="1">
      <alignment horizontal="center" vertical="center"/>
    </xf>
    <xf numFmtId="1" fontId="14" fillId="4" borderId="1" xfId="9" applyNumberFormat="1" applyFont="1" applyFill="1" applyBorder="1" applyAlignment="1">
      <alignment horizontal="center"/>
    </xf>
    <xf numFmtId="1" fontId="2" fillId="11" borderId="2" xfId="9" applyNumberFormat="1" applyFont="1" applyFill="1" applyBorder="1" applyAlignment="1">
      <alignment horizontal="center" vertical="center"/>
    </xf>
    <xf numFmtId="1" fontId="23" fillId="6" borderId="2" xfId="9" applyNumberFormat="1" applyFont="1" applyFill="1" applyBorder="1" applyAlignment="1">
      <alignment vertical="center"/>
    </xf>
    <xf numFmtId="166" fontId="2" fillId="0" borderId="6" xfId="9" applyNumberFormat="1" applyFont="1" applyBorder="1" applyAlignment="1"/>
    <xf numFmtId="1" fontId="14" fillId="4" borderId="7" xfId="9" applyNumberFormat="1" applyFont="1" applyFill="1" applyBorder="1" applyAlignment="1">
      <alignment horizontal="center"/>
    </xf>
    <xf numFmtId="2" fontId="2" fillId="15" borderId="1" xfId="9" applyNumberFormat="1" applyFont="1" applyFill="1" applyBorder="1" applyAlignment="1">
      <alignment horizontal="center" vertical="center"/>
    </xf>
    <xf numFmtId="1" fontId="14" fillId="4" borderId="6" xfId="9" applyNumberFormat="1" applyFont="1" applyFill="1" applyBorder="1" applyAlignment="1">
      <alignment horizontal="center"/>
    </xf>
    <xf numFmtId="164" fontId="2" fillId="15" borderId="2" xfId="9" applyNumberFormat="1" applyFont="1" applyFill="1" applyBorder="1" applyAlignment="1">
      <alignment horizontal="center" vertical="center"/>
    </xf>
    <xf numFmtId="166" fontId="2" fillId="0" borderId="6" xfId="9" applyNumberFormat="1" applyFont="1" applyBorder="1" applyAlignment="1">
      <alignment horizontal="center"/>
    </xf>
    <xf numFmtId="1" fontId="2" fillId="11" borderId="5" xfId="9" applyNumberFormat="1" applyFont="1" applyFill="1" applyBorder="1" applyAlignment="1">
      <alignment horizontal="center" vertical="center"/>
    </xf>
    <xf numFmtId="1" fontId="9" fillId="6" borderId="5" xfId="9" applyNumberFormat="1" applyFont="1" applyFill="1" applyBorder="1" applyAlignment="1">
      <alignment vertical="center"/>
    </xf>
    <xf numFmtId="1" fontId="23" fillId="6" borderId="5" xfId="9" applyNumberFormat="1" applyFont="1" applyFill="1" applyBorder="1" applyAlignment="1">
      <alignment vertical="center"/>
    </xf>
    <xf numFmtId="1" fontId="23" fillId="16" borderId="1" xfId="9" applyNumberFormat="1" applyFont="1" applyFill="1" applyBorder="1" applyAlignment="1">
      <alignment vertical="center"/>
    </xf>
    <xf numFmtId="166" fontId="14" fillId="5" borderId="1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" fontId="0" fillId="4" borderId="5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1" xfId="0" applyFont="1" applyBorder="1" applyAlignment="1"/>
    <xf numFmtId="2" fontId="0" fillId="9" borderId="1" xfId="0" applyNumberFormat="1" applyFont="1" applyFill="1" applyBorder="1" applyAlignment="1">
      <alignment horizontal="center" vertical="center"/>
    </xf>
    <xf numFmtId="164" fontId="0" fillId="9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10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vertical="center"/>
    </xf>
    <xf numFmtId="1" fontId="0" fillId="4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12" fillId="0" borderId="0" xfId="0" applyFont="1" applyBorder="1" applyAlignment="1"/>
    <xf numFmtId="1" fontId="0" fillId="0" borderId="0" xfId="0" applyNumberFormat="1" applyFont="1" applyBorder="1" applyAlignment="1"/>
    <xf numFmtId="0" fontId="0" fillId="0" borderId="0" xfId="0" applyFont="1" applyBorder="1" applyAlignment="1"/>
    <xf numFmtId="1" fontId="0" fillId="0" borderId="0" xfId="0" applyNumberFormat="1" applyFont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2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1" fontId="9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vertical="center"/>
    </xf>
    <xf numFmtId="1" fontId="0" fillId="11" borderId="1" xfId="0" applyNumberFormat="1" applyFill="1" applyBorder="1" applyAlignment="1">
      <alignment horizontal="center"/>
    </xf>
    <xf numFmtId="1" fontId="3" fillId="12" borderId="13" xfId="0" applyNumberFormat="1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vertical="center" wrapText="1"/>
    </xf>
    <xf numFmtId="12" fontId="3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/>
    <xf numFmtId="0" fontId="0" fillId="11" borderId="7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2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1" xfId="0" applyFont="1" applyBorder="1" applyAlignment="1"/>
    <xf numFmtId="0" fontId="0" fillId="0" borderId="2" xfId="0" applyFont="1" applyBorder="1" applyAlignment="1"/>
    <xf numFmtId="12" fontId="0" fillId="0" borderId="6" xfId="0" applyNumberFormat="1" applyFont="1" applyBorder="1" applyAlignment="1">
      <alignment horizontal="center"/>
    </xf>
    <xf numFmtId="12" fontId="26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0" fillId="11" borderId="5" xfId="0" applyNumberForma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" fontId="0" fillId="11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" fontId="0" fillId="0" borderId="0" xfId="0" applyNumberFormat="1" applyFont="1" applyAlignment="1">
      <alignment horizontal="center"/>
    </xf>
    <xf numFmtId="1" fontId="9" fillId="14" borderId="15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1" fillId="11" borderId="1" xfId="2" applyNumberForma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1" xfId="2" applyBorder="1" applyAlignment="1">
      <alignment vertical="center"/>
    </xf>
    <xf numFmtId="1" fontId="3" fillId="0" borderId="1" xfId="2" applyNumberFormat="1" applyFont="1" applyBorder="1" applyAlignment="1">
      <alignment horizontal="center" vertical="center"/>
    </xf>
    <xf numFmtId="0" fontId="0" fillId="0" borderId="7" xfId="0" applyFont="1" applyBorder="1"/>
    <xf numFmtId="1" fontId="0" fillId="0" borderId="6" xfId="2" applyNumberFormat="1" applyFont="1" applyBorder="1" applyAlignment="1">
      <alignment horizontal="right"/>
    </xf>
    <xf numFmtId="0" fontId="0" fillId="11" borderId="7" xfId="2" applyFont="1" applyFill="1" applyBorder="1" applyAlignment="1">
      <alignment horizontal="center"/>
    </xf>
    <xf numFmtId="0" fontId="0" fillId="0" borderId="7" xfId="2" applyFont="1" applyBorder="1" applyAlignment="1">
      <alignment horizontal="center"/>
    </xf>
    <xf numFmtId="1" fontId="1" fillId="0" borderId="1" xfId="2" applyNumberFormat="1" applyBorder="1" applyAlignment="1">
      <alignment vertical="center"/>
    </xf>
    <xf numFmtId="1" fontId="2" fillId="0" borderId="6" xfId="2" applyNumberFormat="1" applyFont="1" applyBorder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3" fillId="5" borderId="6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0" borderId="2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/>
    <xf numFmtId="166" fontId="0" fillId="0" borderId="6" xfId="0" applyNumberFormat="1" applyFont="1" applyBorder="1" applyAlignment="1">
      <alignment horizontal="right"/>
    </xf>
    <xf numFmtId="0" fontId="3" fillId="10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10" borderId="12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/>
    </xf>
    <xf numFmtId="0" fontId="0" fillId="0" borderId="1" xfId="0" applyBorder="1"/>
    <xf numFmtId="0" fontId="3" fillId="4" borderId="14" xfId="0" applyFont="1" applyFill="1" applyBorder="1" applyAlignment="1">
      <alignment horizontal="center"/>
    </xf>
    <xf numFmtId="0" fontId="9" fillId="0" borderId="7" xfId="0" applyFont="1" applyBorder="1" applyAlignment="1"/>
    <xf numFmtId="166" fontId="0" fillId="0" borderId="6" xfId="0" applyNumberFormat="1" applyFont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10" borderId="17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/>
    <xf numFmtId="0" fontId="3" fillId="10" borderId="7" xfId="0" applyFont="1" applyFill="1" applyBorder="1" applyAlignment="1"/>
    <xf numFmtId="0" fontId="0" fillId="10" borderId="0" xfId="0" applyFont="1" applyFill="1" applyAlignment="1">
      <alignment wrapText="1"/>
    </xf>
    <xf numFmtId="0" fontId="0" fillId="10" borderId="0" xfId="0" applyFont="1" applyFill="1" applyAlignment="1"/>
    <xf numFmtId="0" fontId="3" fillId="10" borderId="5" xfId="0" applyFont="1" applyFill="1" applyBorder="1" applyAlignment="1">
      <alignment horizontal="center" wrapText="1"/>
    </xf>
    <xf numFmtId="0" fontId="0" fillId="10" borderId="7" xfId="0" applyFont="1" applyFill="1" applyBorder="1" applyAlignment="1">
      <alignment horizontal="center"/>
    </xf>
    <xf numFmtId="0" fontId="3" fillId="10" borderId="0" xfId="0" applyFont="1" applyFill="1" applyBorder="1" applyAlignment="1"/>
    <xf numFmtId="169" fontId="0" fillId="9" borderId="5" xfId="0" applyNumberForma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169" fontId="0" fillId="9" borderId="7" xfId="0" applyNumberFormat="1" applyFont="1" applyFill="1" applyBorder="1" applyAlignment="1">
      <alignment horizontal="center"/>
    </xf>
    <xf numFmtId="169" fontId="0" fillId="9" borderId="1" xfId="0" applyNumberFormat="1" applyFont="1" applyFill="1" applyBorder="1" applyAlignment="1">
      <alignment horizontal="center"/>
    </xf>
    <xf numFmtId="0" fontId="0" fillId="10" borderId="17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center"/>
    </xf>
    <xf numFmtId="0" fontId="3" fillId="10" borderId="0" xfId="0" applyFont="1" applyFill="1" applyAlignment="1"/>
    <xf numFmtId="0" fontId="0" fillId="10" borderId="0" xfId="0" applyFont="1" applyFill="1" applyBorder="1" applyAlignment="1"/>
    <xf numFmtId="1" fontId="0" fillId="9" borderId="5" xfId="0" applyNumberForma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 vertical="top"/>
    </xf>
    <xf numFmtId="169" fontId="3" fillId="10" borderId="7" xfId="0" applyNumberFormat="1" applyFont="1" applyFill="1" applyBorder="1" applyAlignment="1">
      <alignment horizontal="center"/>
    </xf>
    <xf numFmtId="0" fontId="0" fillId="10" borderId="7" xfId="0" applyFont="1" applyFill="1" applyBorder="1" applyAlignment="1"/>
    <xf numFmtId="0" fontId="0" fillId="10" borderId="0" xfId="0" applyFill="1"/>
    <xf numFmtId="0" fontId="0" fillId="9" borderId="7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9" fillId="0" borderId="15" xfId="0" applyFont="1" applyBorder="1" applyAlignment="1"/>
    <xf numFmtId="0" fontId="3" fillId="10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3" fillId="5" borderId="1" xfId="0" applyFont="1" applyFill="1" applyBorder="1" applyAlignment="1"/>
    <xf numFmtId="166" fontId="0" fillId="0" borderId="1" xfId="0" applyNumberFormat="1" applyFont="1" applyBorder="1" applyAlignment="1">
      <alignment horizontal="center"/>
    </xf>
    <xf numFmtId="0" fontId="0" fillId="9" borderId="1" xfId="0" applyFont="1" applyFill="1" applyBorder="1" applyAlignment="1"/>
    <xf numFmtId="1" fontId="9" fillId="6" borderId="17" xfId="0" applyNumberFormat="1" applyFont="1" applyFill="1" applyBorder="1" applyAlignment="1">
      <alignment vertical="center"/>
    </xf>
    <xf numFmtId="0" fontId="3" fillId="10" borderId="15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/>
    </xf>
    <xf numFmtId="0" fontId="3" fillId="0" borderId="0" xfId="0" applyFont="1" applyAlignment="1"/>
    <xf numFmtId="170" fontId="0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11" borderId="0" xfId="0" applyNumberFormat="1" applyFill="1" applyBorder="1" applyAlignment="1">
      <alignment horizontal="center" vertical="center"/>
    </xf>
    <xf numFmtId="1" fontId="0" fillId="11" borderId="0" xfId="0" applyNumberFormat="1" applyFill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2" fontId="2" fillId="19" borderId="1" xfId="2" applyNumberFormat="1" applyFont="1" applyFill="1" applyBorder="1" applyAlignment="1">
      <alignment horizontal="center" vertical="center"/>
    </xf>
    <xf numFmtId="164" fontId="2" fillId="19" borderId="2" xfId="2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1" fontId="30" fillId="22" borderId="0" xfId="0" applyNumberFormat="1" applyFont="1" applyFill="1" applyBorder="1" applyAlignment="1">
      <alignment vertical="center"/>
    </xf>
    <xf numFmtId="1" fontId="30" fillId="22" borderId="0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9" fillId="2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1" fontId="30" fillId="22" borderId="1" xfId="0" applyNumberFormat="1" applyFont="1" applyFill="1" applyBorder="1" applyAlignment="1">
      <alignment horizontal="center" vertical="center"/>
    </xf>
    <xf numFmtId="2" fontId="0" fillId="23" borderId="1" xfId="0" applyNumberForma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" fontId="30" fillId="24" borderId="6" xfId="0" applyNumberFormat="1" applyFont="1" applyFill="1" applyBorder="1" applyAlignment="1">
      <alignment vertical="center"/>
    </xf>
    <xf numFmtId="1" fontId="33" fillId="23" borderId="6" xfId="0" applyNumberFormat="1" applyFont="1" applyFill="1" applyBorder="1" applyAlignment="1">
      <alignment horizontal="center" vertical="center"/>
    </xf>
    <xf numFmtId="164" fontId="0" fillId="23" borderId="2" xfId="0" applyNumberForma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1" fontId="30" fillId="24" borderId="1" xfId="0" applyNumberFormat="1" applyFont="1" applyFill="1" applyBorder="1" applyAlignment="1">
      <alignment vertical="center"/>
    </xf>
    <xf numFmtId="1" fontId="30" fillId="23" borderId="1" xfId="0" applyNumberFormat="1" applyFont="1" applyFill="1" applyBorder="1" applyAlignment="1">
      <alignment vertical="center"/>
    </xf>
    <xf numFmtId="1" fontId="30" fillId="23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10" fontId="29" fillId="0" borderId="1" xfId="1" applyNumberFormat="1" applyFont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" fontId="30" fillId="23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65" fontId="30" fillId="23" borderId="1" xfId="0" applyNumberFormat="1" applyFont="1" applyFill="1" applyBorder="1" applyAlignment="1">
      <alignment horizontal="center" vertical="center"/>
    </xf>
    <xf numFmtId="1" fontId="29" fillId="23" borderId="1" xfId="0" applyNumberFormat="1" applyFont="1" applyFill="1" applyBorder="1" applyAlignment="1">
      <alignment horizontal="center" vertical="center"/>
    </xf>
    <xf numFmtId="165" fontId="29" fillId="23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Border="1" applyAlignment="1">
      <alignment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166" fontId="38" fillId="0" borderId="1" xfId="7" applyNumberFormat="1" applyFont="1" applyBorder="1" applyAlignment="1">
      <alignment horizontal="center"/>
    </xf>
    <xf numFmtId="1" fontId="38" fillId="4" borderId="2" xfId="7" applyNumberFormat="1" applyFont="1" applyFill="1" applyBorder="1" applyAlignment="1">
      <alignment horizontal="center"/>
    </xf>
    <xf numFmtId="1" fontId="0" fillId="23" borderId="1" xfId="0" applyNumberFormat="1" applyFill="1" applyBorder="1" applyAlignment="1">
      <alignment horizontal="center" vertical="center"/>
    </xf>
    <xf numFmtId="1" fontId="38" fillId="4" borderId="1" xfId="7" applyNumberFormat="1" applyFont="1" applyFill="1" applyBorder="1" applyAlignment="1">
      <alignment horizontal="center"/>
    </xf>
    <xf numFmtId="1" fontId="0" fillId="23" borderId="2" xfId="0" applyNumberFormat="1" applyFill="1" applyBorder="1" applyAlignment="1">
      <alignment horizontal="center" vertical="center"/>
    </xf>
    <xf numFmtId="1" fontId="37" fillId="25" borderId="2" xfId="0" applyNumberFormat="1" applyFont="1" applyFill="1" applyBorder="1" applyAlignment="1">
      <alignment vertical="center"/>
    </xf>
    <xf numFmtId="2" fontId="29" fillId="26" borderId="1" xfId="0" applyNumberFormat="1" applyFont="1" applyFill="1" applyBorder="1" applyAlignment="1">
      <alignment horizontal="center" vertical="center"/>
    </xf>
    <xf numFmtId="165" fontId="29" fillId="26" borderId="1" xfId="0" applyNumberFormat="1" applyFont="1" applyFill="1" applyBorder="1" applyAlignment="1">
      <alignment horizontal="center" vertical="center"/>
    </xf>
    <xf numFmtId="165" fontId="0" fillId="26" borderId="1" xfId="0" applyNumberFormat="1" applyFill="1" applyBorder="1" applyAlignment="1">
      <alignment horizontal="center" vertical="center"/>
    </xf>
    <xf numFmtId="166" fontId="38" fillId="0" borderId="6" xfId="7" applyNumberFormat="1" applyFont="1" applyBorder="1" applyAlignment="1">
      <alignment horizontal="center"/>
    </xf>
    <xf numFmtId="1" fontId="38" fillId="4" borderId="7" xfId="7" applyNumberFormat="1" applyFont="1" applyFill="1" applyBorder="1" applyAlignment="1">
      <alignment horizontal="center"/>
    </xf>
    <xf numFmtId="2" fontId="0" fillId="21" borderId="1" xfId="0" applyNumberFormat="1" applyFill="1" applyBorder="1" applyAlignment="1">
      <alignment horizontal="center" vertical="center"/>
    </xf>
    <xf numFmtId="1" fontId="38" fillId="4" borderId="6" xfId="7" applyNumberFormat="1" applyFont="1" applyFill="1" applyBorder="1" applyAlignment="1">
      <alignment horizontal="center"/>
    </xf>
    <xf numFmtId="164" fontId="0" fillId="21" borderId="2" xfId="0" applyNumberForma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1" fontId="0" fillId="23" borderId="5" xfId="0" applyNumberFormat="1" applyFill="1" applyBorder="1" applyAlignment="1">
      <alignment horizontal="center" vertical="center"/>
    </xf>
    <xf numFmtId="1" fontId="37" fillId="25" borderId="5" xfId="0" applyNumberFormat="1" applyFont="1" applyFill="1" applyBorder="1" applyAlignment="1">
      <alignment vertical="center"/>
    </xf>
    <xf numFmtId="1" fontId="37" fillId="27" borderId="1" xfId="0" applyNumberFormat="1" applyFont="1" applyFill="1" applyBorder="1" applyAlignment="1">
      <alignment vertical="center"/>
    </xf>
    <xf numFmtId="164" fontId="29" fillId="2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9" fillId="0" borderId="0" xfId="0" applyNumberFormat="1" applyFont="1" applyFill="1" applyBorder="1" applyAlignment="1">
      <alignment horizontal="center" vertical="center" wrapText="1"/>
    </xf>
    <xf numFmtId="1" fontId="0" fillId="23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28" borderId="0" xfId="0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23" borderId="1" xfId="0" applyNumberFormat="1" applyFill="1" applyBorder="1" applyAlignment="1">
      <alignment horizontal="center"/>
    </xf>
    <xf numFmtId="1" fontId="0" fillId="23" borderId="0" xfId="0" applyNumberFormat="1" applyFill="1" applyBorder="1" applyAlignment="1">
      <alignment horizontal="center"/>
    </xf>
    <xf numFmtId="1" fontId="37" fillId="0" borderId="0" xfId="0" applyNumberFormat="1" applyFont="1" applyFill="1" applyBorder="1" applyAlignment="1">
      <alignment vertical="center"/>
    </xf>
    <xf numFmtId="0" fontId="3" fillId="20" borderId="11" xfId="0" applyFont="1" applyFill="1" applyBorder="1" applyAlignment="1">
      <alignment horizontal="center" wrapText="1"/>
    </xf>
    <xf numFmtId="2" fontId="0" fillId="29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14" fillId="17" borderId="1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1" fontId="14" fillId="17" borderId="1" xfId="2" applyNumberFormat="1" applyFont="1" applyFill="1" applyBorder="1" applyAlignment="1">
      <alignment horizontal="center" vertical="center"/>
    </xf>
    <xf numFmtId="0" fontId="2" fillId="1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" fontId="14" fillId="17" borderId="1" xfId="3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1" fontId="14" fillId="17" borderId="1" xfId="4" applyNumberFormat="1" applyFont="1" applyFill="1" applyBorder="1" applyAlignment="1">
      <alignment horizontal="center" vertical="center"/>
    </xf>
    <xf numFmtId="0" fontId="2" fillId="10" borderId="0" xfId="4" applyFont="1" applyFill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1" fontId="14" fillId="17" borderId="1" xfId="5" applyNumberFormat="1" applyFont="1" applyFill="1" applyBorder="1" applyAlignment="1">
      <alignment horizontal="center" vertical="center"/>
    </xf>
    <xf numFmtId="0" fontId="2" fillId="10" borderId="0" xfId="5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1" fontId="14" fillId="17" borderId="1" xfId="6" applyNumberFormat="1" applyFont="1" applyFill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2" fillId="0" borderId="1" xfId="6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30" fillId="22" borderId="12" xfId="0" applyNumberFormat="1" applyFont="1" applyFill="1" applyBorder="1" applyAlignment="1">
      <alignment horizontal="center" vertical="center" wrapText="1"/>
    </xf>
    <xf numFmtId="1" fontId="30" fillId="22" borderId="5" xfId="0" applyNumberFormat="1" applyFont="1" applyFill="1" applyBorder="1" applyAlignment="1">
      <alignment horizontal="center" vertical="center" wrapText="1"/>
    </xf>
    <xf numFmtId="1" fontId="30" fillId="22" borderId="2" xfId="0" applyNumberFormat="1" applyFont="1" applyFill="1" applyBorder="1" applyAlignment="1">
      <alignment horizontal="center" vertical="center" wrapText="1"/>
    </xf>
    <xf numFmtId="0" fontId="0" fillId="28" borderId="0" xfId="0" applyFill="1" applyBorder="1" applyAlignment="1">
      <alignment horizontal="center" vertical="center"/>
    </xf>
    <xf numFmtId="1" fontId="30" fillId="22" borderId="12" xfId="0" applyNumberFormat="1" applyFont="1" applyFill="1" applyBorder="1" applyAlignment="1">
      <alignment horizontal="center" vertical="center"/>
    </xf>
    <xf numFmtId="1" fontId="30" fillId="22" borderId="5" xfId="0" applyNumberFormat="1" applyFont="1" applyFill="1" applyBorder="1" applyAlignment="1">
      <alignment horizontal="center" vertical="center"/>
    </xf>
    <xf numFmtId="1" fontId="30" fillId="22" borderId="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" fontId="30" fillId="22" borderId="1" xfId="0" applyNumberFormat="1" applyFont="1" applyFill="1" applyBorder="1" applyAlignment="1">
      <alignment horizontal="center" vertical="center"/>
    </xf>
    <xf numFmtId="1" fontId="14" fillId="17" borderId="1" xfId="8" applyNumberFormat="1" applyFont="1" applyFill="1" applyBorder="1" applyAlignment="1">
      <alignment horizontal="center" vertical="center"/>
    </xf>
    <xf numFmtId="0" fontId="14" fillId="0" borderId="0" xfId="8" applyFont="1" applyBorder="1" applyAlignment="1">
      <alignment horizontal="center" vertical="center"/>
    </xf>
    <xf numFmtId="0" fontId="2" fillId="0" borderId="1" xfId="8" applyFont="1" applyBorder="1" applyAlignment="1">
      <alignment horizontal="left" vertical="center" wrapText="1"/>
    </xf>
    <xf numFmtId="1" fontId="14" fillId="17" borderId="1" xfId="9" applyNumberFormat="1" applyFont="1" applyFill="1" applyBorder="1" applyAlignment="1">
      <alignment horizontal="center" vertical="center"/>
    </xf>
    <xf numFmtId="0" fontId="14" fillId="0" borderId="0" xfId="9" applyFont="1" applyBorder="1" applyAlignment="1">
      <alignment horizontal="center" vertical="center"/>
    </xf>
    <xf numFmtId="0" fontId="2" fillId="0" borderId="1" xfId="9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0" fillId="1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1" fontId="3" fillId="12" borderId="13" xfId="0" applyNumberFormat="1" applyFont="1" applyFill="1" applyBorder="1" applyAlignment="1">
      <alignment horizontal="center" vertical="center"/>
    </xf>
    <xf numFmtId="1" fontId="3" fillId="12" borderId="1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10" borderId="0" xfId="0" applyFont="1" applyFill="1" applyBorder="1" applyAlignment="1"/>
    <xf numFmtId="0" fontId="0" fillId="10" borderId="0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3" fillId="0" borderId="0" xfId="0" applyFont="1" applyBorder="1" applyAlignment="1"/>
  </cellXfs>
  <cellStyles count="10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CCCCC"/>
      <rgbColor rgb="FF808080"/>
      <rgbColor rgb="FF9999FF"/>
      <rgbColor rgb="FF7030A0"/>
      <rgbColor rgb="FFFFFFCC"/>
      <rgbColor rgb="FFE2F0D9"/>
      <rgbColor rgb="FF660066"/>
      <rgbColor rgb="FFED7D31"/>
      <rgbColor rgb="FF0066CC"/>
      <rgbColor rgb="FFE2EF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EFDA"/>
      <rgbColor rgb="FFCCFFCC"/>
      <rgbColor rgb="FFFEF2CB"/>
      <rgbColor rgb="FFF2F2F2"/>
      <rgbColor rgb="FFFF99CC"/>
      <rgbColor rgb="FFFF66FF"/>
      <rgbColor rgb="FFFFF2CC"/>
      <rgbColor rgb="FF3366FF"/>
      <rgbColor rgb="FF00B0F0"/>
      <rgbColor rgb="FF99CC00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zoomScale="74" zoomScaleNormal="74" workbookViewId="0">
      <selection activeCell="I20" sqref="I20"/>
    </sheetView>
  </sheetViews>
  <sheetFormatPr defaultColWidth="12.7265625" defaultRowHeight="14.5"/>
  <cols>
    <col min="1" max="1" width="12.7265625" customWidth="1"/>
    <col min="2" max="2" width="14.1796875" customWidth="1"/>
    <col min="3" max="6" width="12.7265625" customWidth="1"/>
    <col min="7" max="7" width="43.453125" customWidth="1"/>
    <col min="8" max="8" width="13.453125" customWidth="1"/>
    <col min="9" max="9" width="21.26953125" customWidth="1"/>
    <col min="10" max="10" width="12.7265625" customWidth="1"/>
    <col min="11" max="11" width="33.81640625" customWidth="1"/>
    <col min="12" max="12" width="16.26953125" customWidth="1"/>
    <col min="14" max="14" width="31.26953125" customWidth="1"/>
  </cols>
  <sheetData>
    <row r="1" spans="1:23">
      <c r="A1" s="831" t="s">
        <v>0</v>
      </c>
      <c r="B1" s="831"/>
      <c r="C1" s="831"/>
      <c r="D1" s="831"/>
      <c r="E1" s="831"/>
    </row>
    <row r="2" spans="1:23">
      <c r="A2" s="831" t="s">
        <v>1</v>
      </c>
      <c r="B2" s="831"/>
      <c r="C2" s="831"/>
      <c r="D2" s="831"/>
      <c r="E2" s="831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25" customHeight="1">
      <c r="A3" s="831" t="s">
        <v>3</v>
      </c>
      <c r="B3" s="831"/>
      <c r="C3" s="831"/>
      <c r="D3" s="831"/>
      <c r="E3" s="831"/>
      <c r="G3" s="1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2" t="s">
        <v>9</v>
      </c>
      <c r="P3" s="832"/>
      <c r="Q3" s="832"/>
      <c r="R3" s="832"/>
      <c r="S3" s="832"/>
      <c r="T3" s="832"/>
      <c r="U3" s="832"/>
      <c r="V3" s="832"/>
      <c r="W3" s="832"/>
    </row>
    <row r="4" spans="1:23" ht="21">
      <c r="A4" s="831" t="s">
        <v>10</v>
      </c>
      <c r="B4" s="831"/>
      <c r="C4" s="831"/>
      <c r="D4" s="831"/>
      <c r="E4" s="831"/>
      <c r="G4" s="1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2"/>
      <c r="P4" s="832"/>
      <c r="Q4" s="832"/>
      <c r="R4" s="832"/>
      <c r="S4" s="832"/>
      <c r="T4" s="832"/>
      <c r="U4" s="832"/>
      <c r="V4" s="832"/>
      <c r="W4" s="832"/>
    </row>
    <row r="5" spans="1:23" ht="21">
      <c r="A5" s="831" t="s">
        <v>13</v>
      </c>
      <c r="B5" s="831"/>
      <c r="C5" s="831"/>
      <c r="D5" s="831"/>
      <c r="E5" s="831"/>
      <c r="F5" s="9"/>
      <c r="G5" s="1" t="s">
        <v>14</v>
      </c>
      <c r="H5" s="10">
        <f>D12</f>
        <v>89.230769230769241</v>
      </c>
      <c r="I5" s="3"/>
      <c r="J5" s="4"/>
      <c r="K5" s="11" t="s">
        <v>15</v>
      </c>
      <c r="L5" s="11">
        <v>2</v>
      </c>
      <c r="M5" s="4"/>
      <c r="N5" s="12">
        <v>2</v>
      </c>
      <c r="O5" s="832"/>
      <c r="P5" s="832"/>
      <c r="Q5" s="832"/>
      <c r="R5" s="832"/>
      <c r="S5" s="832"/>
      <c r="T5" s="832"/>
      <c r="U5" s="832"/>
      <c r="V5" s="832"/>
      <c r="W5" s="832"/>
    </row>
    <row r="6" spans="1:23" ht="21">
      <c r="A6" s="13"/>
      <c r="B6" s="14"/>
      <c r="C6" s="15" t="s">
        <v>16</v>
      </c>
      <c r="D6" s="15" t="s">
        <v>17</v>
      </c>
      <c r="E6" s="15" t="s">
        <v>18</v>
      </c>
      <c r="F6" s="15" t="s">
        <v>17</v>
      </c>
      <c r="G6" s="1" t="s">
        <v>18</v>
      </c>
      <c r="H6" s="16">
        <f>F12</f>
        <v>89.230769230769241</v>
      </c>
      <c r="I6" s="3"/>
      <c r="J6" s="4"/>
      <c r="K6" s="17" t="s">
        <v>19</v>
      </c>
      <c r="L6" s="17">
        <v>1</v>
      </c>
      <c r="M6" s="4"/>
      <c r="N6" s="18">
        <v>1</v>
      </c>
      <c r="O6" s="832"/>
      <c r="P6" s="832"/>
      <c r="Q6" s="832"/>
      <c r="R6" s="832"/>
      <c r="S6" s="832"/>
      <c r="T6" s="832"/>
      <c r="U6" s="832"/>
      <c r="V6" s="832"/>
      <c r="W6" s="832"/>
    </row>
    <row r="7" spans="1:23" ht="21">
      <c r="A7" s="13"/>
      <c r="B7" s="14" t="s">
        <v>20</v>
      </c>
      <c r="C7" s="15" t="s">
        <v>21</v>
      </c>
      <c r="D7" s="15"/>
      <c r="E7" s="15" t="s">
        <v>21</v>
      </c>
      <c r="F7" s="19"/>
      <c r="G7" s="20" t="s">
        <v>22</v>
      </c>
      <c r="H7" s="21">
        <f>AVERAGE(H5:H6)</f>
        <v>89.230769230769241</v>
      </c>
      <c r="I7" s="22">
        <v>0.6</v>
      </c>
      <c r="J7" s="4"/>
      <c r="K7" s="23" t="s">
        <v>23</v>
      </c>
      <c r="L7" s="23">
        <v>0</v>
      </c>
      <c r="M7" s="4"/>
      <c r="N7" s="24"/>
      <c r="O7" s="832"/>
      <c r="P7" s="832"/>
      <c r="Q7" s="832"/>
      <c r="R7" s="832"/>
      <c r="S7" s="832"/>
      <c r="T7" s="832"/>
      <c r="U7" s="832"/>
      <c r="V7" s="832"/>
      <c r="W7" s="832"/>
    </row>
    <row r="8" spans="1:23">
      <c r="A8" s="13"/>
      <c r="B8" s="14" t="s">
        <v>24</v>
      </c>
      <c r="C8" s="15" t="s">
        <v>25</v>
      </c>
      <c r="D8" s="15"/>
      <c r="E8" s="15" t="s">
        <v>26</v>
      </c>
      <c r="F8" s="19"/>
      <c r="G8" s="25" t="s">
        <v>27</v>
      </c>
      <c r="H8" s="26" t="str">
        <f>IF(H7&gt;=60, "Achieved", "Not Achieved")</f>
        <v>Achieved</v>
      </c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13"/>
      <c r="B9" s="14" t="s">
        <v>28</v>
      </c>
      <c r="C9" s="15" t="s">
        <v>29</v>
      </c>
      <c r="D9" s="15"/>
      <c r="E9" s="15" t="s">
        <v>29</v>
      </c>
      <c r="F9" s="19"/>
      <c r="G9" s="28"/>
      <c r="H9" s="29" t="s">
        <v>30</v>
      </c>
      <c r="I9" s="29" t="s">
        <v>31</v>
      </c>
      <c r="J9" s="30" t="s">
        <v>32</v>
      </c>
      <c r="K9" s="30" t="s">
        <v>33</v>
      </c>
      <c r="L9" s="30" t="s">
        <v>34</v>
      </c>
      <c r="M9" s="30" t="s">
        <v>35</v>
      </c>
      <c r="N9" s="30" t="s">
        <v>36</v>
      </c>
      <c r="O9" s="30" t="s">
        <v>37</v>
      </c>
      <c r="P9" s="30" t="s">
        <v>38</v>
      </c>
      <c r="Q9" s="30" t="s">
        <v>39</v>
      </c>
      <c r="R9" s="30" t="s">
        <v>40</v>
      </c>
      <c r="S9" s="30" t="s">
        <v>41</v>
      </c>
      <c r="T9" s="30" t="s">
        <v>42</v>
      </c>
      <c r="U9" s="30" t="s">
        <v>43</v>
      </c>
      <c r="V9" s="30" t="s">
        <v>44</v>
      </c>
    </row>
    <row r="10" spans="1:23" ht="15.5">
      <c r="A10" s="13"/>
      <c r="B10" s="14" t="s">
        <v>45</v>
      </c>
      <c r="C10" s="15">
        <v>50</v>
      </c>
      <c r="D10" s="15">
        <v>27.5</v>
      </c>
      <c r="E10" s="15">
        <v>50</v>
      </c>
      <c r="F10" s="19">
        <v>27.5</v>
      </c>
      <c r="G10" s="31" t="s">
        <v>46</v>
      </c>
      <c r="H10" s="32">
        <v>2</v>
      </c>
      <c r="I10" s="32">
        <v>3</v>
      </c>
      <c r="J10" s="32">
        <v>2</v>
      </c>
      <c r="K10" s="13"/>
      <c r="L10" s="13"/>
      <c r="M10" s="13"/>
      <c r="N10" s="13"/>
      <c r="O10" s="13"/>
      <c r="P10" s="13"/>
      <c r="Q10" s="13"/>
      <c r="R10" s="13"/>
      <c r="S10" s="13"/>
      <c r="T10" s="32">
        <v>3</v>
      </c>
      <c r="U10" s="32">
        <v>1</v>
      </c>
      <c r="V10" s="32">
        <v>2</v>
      </c>
    </row>
    <row r="11" spans="1:23" ht="15.5">
      <c r="A11" s="33">
        <v>1</v>
      </c>
      <c r="B11" s="34">
        <v>170101120001</v>
      </c>
      <c r="C11" s="35">
        <v>40</v>
      </c>
      <c r="D11" s="36">
        <f>COUNTIF(C11:C75,"&gt;="&amp;D10)</f>
        <v>58</v>
      </c>
      <c r="E11" s="35">
        <v>33</v>
      </c>
      <c r="F11" s="36">
        <f>COUNTIF(E11:E75,"&gt;="&amp;F10)</f>
        <v>58</v>
      </c>
      <c r="G11" s="31" t="s">
        <v>47</v>
      </c>
      <c r="H11" s="37">
        <v>2</v>
      </c>
      <c r="I11" s="37">
        <v>2</v>
      </c>
      <c r="J11" s="32">
        <v>1</v>
      </c>
      <c r="K11" s="13"/>
      <c r="L11" s="13"/>
      <c r="M11" s="13"/>
      <c r="N11" s="13"/>
      <c r="O11" s="13"/>
      <c r="P11" s="13"/>
      <c r="Q11" s="13"/>
      <c r="R11" s="13"/>
      <c r="S11" s="13"/>
      <c r="T11" s="32">
        <v>1</v>
      </c>
      <c r="U11" s="32">
        <v>2</v>
      </c>
      <c r="V11" s="32">
        <v>3</v>
      </c>
    </row>
    <row r="12" spans="1:23" ht="15.5">
      <c r="A12" s="33">
        <v>2</v>
      </c>
      <c r="B12" s="34">
        <v>170101120002</v>
      </c>
      <c r="C12" s="35">
        <v>40</v>
      </c>
      <c r="D12" s="36">
        <f>D11/COUNT(B11:B75)*100</f>
        <v>89.230769230769241</v>
      </c>
      <c r="E12" s="35">
        <v>32</v>
      </c>
      <c r="F12" s="36">
        <f>F11/COUNT(A11:A75)*100</f>
        <v>89.230769230769241</v>
      </c>
      <c r="G12" s="31" t="s">
        <v>48</v>
      </c>
      <c r="H12" s="37">
        <v>1</v>
      </c>
      <c r="I12" s="37">
        <v>3</v>
      </c>
      <c r="J12" s="32">
        <v>3</v>
      </c>
      <c r="K12" s="13"/>
      <c r="L12" s="13"/>
      <c r="M12" s="13"/>
      <c r="N12" s="13"/>
      <c r="O12" s="13"/>
      <c r="P12" s="13"/>
      <c r="Q12" s="13"/>
      <c r="R12" s="13"/>
      <c r="S12" s="13"/>
      <c r="T12" s="32">
        <v>3</v>
      </c>
      <c r="U12" s="32">
        <v>1</v>
      </c>
      <c r="V12" s="32">
        <v>2</v>
      </c>
    </row>
    <row r="13" spans="1:23" ht="15.5">
      <c r="A13" s="33">
        <v>3</v>
      </c>
      <c r="B13" s="34">
        <v>170101120003</v>
      </c>
      <c r="C13" s="35">
        <v>40</v>
      </c>
      <c r="D13" s="36"/>
      <c r="E13" s="35">
        <v>36</v>
      </c>
      <c r="F13" s="38"/>
      <c r="G13" s="31" t="s">
        <v>49</v>
      </c>
      <c r="H13" s="37">
        <v>1</v>
      </c>
      <c r="I13" s="37">
        <v>3</v>
      </c>
      <c r="J13" s="32">
        <v>1</v>
      </c>
      <c r="K13" s="13"/>
      <c r="L13" s="13"/>
      <c r="M13" s="13"/>
      <c r="N13" s="13"/>
      <c r="O13" s="13"/>
      <c r="P13" s="13"/>
      <c r="Q13" s="13"/>
      <c r="R13" s="13"/>
      <c r="S13" s="13"/>
      <c r="T13" s="32">
        <v>2</v>
      </c>
      <c r="U13" s="32">
        <v>3</v>
      </c>
      <c r="V13" s="32">
        <v>3</v>
      </c>
    </row>
    <row r="14" spans="1:23" ht="15.5">
      <c r="A14" s="33">
        <v>4</v>
      </c>
      <c r="B14" s="34">
        <v>170101120004</v>
      </c>
      <c r="C14" s="35">
        <v>36</v>
      </c>
      <c r="D14" s="36"/>
      <c r="E14" s="35">
        <v>32</v>
      </c>
      <c r="F14" s="38"/>
      <c r="G14" s="31" t="s">
        <v>50</v>
      </c>
      <c r="H14" s="37">
        <v>3</v>
      </c>
      <c r="I14" s="37">
        <v>2</v>
      </c>
      <c r="J14" s="32">
        <v>3</v>
      </c>
      <c r="K14" s="13"/>
      <c r="L14" s="13"/>
      <c r="M14" s="13"/>
      <c r="N14" s="13"/>
      <c r="O14" s="13"/>
      <c r="P14" s="13"/>
      <c r="Q14" s="13"/>
      <c r="R14" s="13"/>
      <c r="S14" s="13"/>
      <c r="T14" s="32">
        <v>3</v>
      </c>
      <c r="U14" s="32">
        <v>1</v>
      </c>
      <c r="V14" s="32">
        <v>3</v>
      </c>
    </row>
    <row r="15" spans="1:23" ht="15.5">
      <c r="A15" s="33">
        <v>5</v>
      </c>
      <c r="B15" s="34">
        <v>170101120006</v>
      </c>
      <c r="C15" s="35">
        <v>45</v>
      </c>
      <c r="D15" s="36"/>
      <c r="E15" s="35">
        <v>42</v>
      </c>
      <c r="F15" s="38"/>
      <c r="G15" s="31" t="s">
        <v>51</v>
      </c>
      <c r="H15" s="39">
        <f>AVERAGE(H10:H14)</f>
        <v>1.8</v>
      </c>
      <c r="I15" s="39">
        <f>AVERAGE(I10:I14)</f>
        <v>2.6</v>
      </c>
      <c r="J15" s="39">
        <f>AVERAGE(J10:J14)</f>
        <v>2</v>
      </c>
      <c r="K15" s="39"/>
      <c r="L15" s="39"/>
      <c r="M15" s="39"/>
      <c r="N15" s="39"/>
      <c r="O15" s="39"/>
      <c r="P15" s="39"/>
      <c r="Q15" s="39"/>
      <c r="R15" s="39"/>
      <c r="S15" s="39"/>
      <c r="T15" s="39">
        <f>AVERAGE(T10:T14)</f>
        <v>2.4</v>
      </c>
      <c r="U15" s="39">
        <f>AVERAGE(U10:U14)</f>
        <v>1.6</v>
      </c>
      <c r="V15" s="39">
        <f>AVERAGE(V10:V14)</f>
        <v>2.6</v>
      </c>
    </row>
    <row r="16" spans="1:23" ht="15.5">
      <c r="A16" s="33">
        <v>6</v>
      </c>
      <c r="B16" s="34">
        <v>170101120007</v>
      </c>
      <c r="C16" s="35">
        <v>45</v>
      </c>
      <c r="D16" s="36"/>
      <c r="E16" s="35">
        <v>46</v>
      </c>
      <c r="F16" s="38"/>
      <c r="G16" s="40" t="s">
        <v>52</v>
      </c>
      <c r="H16" s="41">
        <f>H15*H7/100</f>
        <v>1.6061538461538465</v>
      </c>
      <c r="I16" s="41">
        <f>I15*H7/100</f>
        <v>2.3200000000000003</v>
      </c>
      <c r="J16" s="41">
        <f>J15*H7/100</f>
        <v>1.7846153846153847</v>
      </c>
      <c r="K16" s="41">
        <f>K15*H7/100</f>
        <v>0</v>
      </c>
      <c r="L16" s="41">
        <f>L15*L7/100</f>
        <v>0</v>
      </c>
      <c r="M16" s="41">
        <f>M15*L7/100</f>
        <v>0</v>
      </c>
      <c r="N16" s="41">
        <f>N15*N7/100</f>
        <v>0</v>
      </c>
      <c r="O16" s="41">
        <f>O15*N7/100</f>
        <v>0</v>
      </c>
      <c r="P16" s="41">
        <f>P15*P7/100</f>
        <v>0</v>
      </c>
      <c r="Q16" s="41">
        <f>Q15*P7/100</f>
        <v>0</v>
      </c>
      <c r="R16" s="41">
        <f>R15*R7/100</f>
        <v>0</v>
      </c>
      <c r="S16" s="41">
        <f>S15*R7/100</f>
        <v>0</v>
      </c>
      <c r="T16" s="41">
        <f>T15*H7/100</f>
        <v>2.1415384615384614</v>
      </c>
      <c r="U16" s="41">
        <f>U15*H7/100</f>
        <v>1.427692307692308</v>
      </c>
      <c r="V16" s="41">
        <f>V15*H7/100</f>
        <v>2.3200000000000003</v>
      </c>
    </row>
    <row r="17" spans="1:25">
      <c r="A17" s="33">
        <v>7</v>
      </c>
      <c r="B17" s="34">
        <v>170101120011</v>
      </c>
      <c r="C17" s="35">
        <v>42</v>
      </c>
      <c r="D17" s="36"/>
      <c r="E17" s="35">
        <v>42</v>
      </c>
      <c r="F17" s="38"/>
      <c r="G17" s="42"/>
      <c r="H17" s="42"/>
      <c r="I17" s="42"/>
    </row>
    <row r="18" spans="1:25">
      <c r="A18" s="33">
        <v>8</v>
      </c>
      <c r="B18" s="34">
        <v>170101120012</v>
      </c>
      <c r="C18" s="35">
        <v>45</v>
      </c>
      <c r="D18" s="36"/>
      <c r="E18" s="35">
        <v>42</v>
      </c>
      <c r="F18" s="38"/>
    </row>
    <row r="19" spans="1:25">
      <c r="A19" s="33">
        <v>9</v>
      </c>
      <c r="B19" s="34">
        <v>170101120013</v>
      </c>
      <c r="C19" s="35">
        <v>30</v>
      </c>
      <c r="D19" s="36"/>
      <c r="E19" s="35">
        <v>30</v>
      </c>
      <c r="F19" s="38"/>
    </row>
    <row r="20" spans="1:25">
      <c r="A20" s="33">
        <v>10</v>
      </c>
      <c r="B20" s="34">
        <v>170101120015</v>
      </c>
      <c r="C20" s="35">
        <v>34</v>
      </c>
      <c r="D20" s="36"/>
      <c r="E20" s="35">
        <v>32</v>
      </c>
      <c r="F20" s="43"/>
    </row>
    <row r="21" spans="1:25">
      <c r="A21" s="33">
        <v>11</v>
      </c>
      <c r="B21" s="34">
        <v>170101120016</v>
      </c>
      <c r="C21" s="35">
        <v>40</v>
      </c>
      <c r="D21" s="36"/>
      <c r="E21" s="35">
        <v>32</v>
      </c>
      <c r="F21" s="43"/>
      <c r="G21" s="42"/>
      <c r="H21" s="42"/>
      <c r="I21" s="42"/>
    </row>
    <row r="22" spans="1:25">
      <c r="A22" s="33">
        <v>12</v>
      </c>
      <c r="B22" s="34">
        <v>170101120017</v>
      </c>
      <c r="C22" s="35">
        <v>45</v>
      </c>
      <c r="D22" s="36"/>
      <c r="E22" s="35">
        <v>42</v>
      </c>
      <c r="F22" s="43"/>
      <c r="G22" s="42"/>
      <c r="H22" s="42"/>
      <c r="I22" s="42"/>
    </row>
    <row r="23" spans="1:25">
      <c r="A23" s="33">
        <v>13</v>
      </c>
      <c r="B23" s="34">
        <v>170101120019</v>
      </c>
      <c r="C23" s="35">
        <v>40</v>
      </c>
      <c r="D23" s="36"/>
      <c r="E23" s="35">
        <v>32</v>
      </c>
      <c r="F23" s="43"/>
      <c r="G23" s="42"/>
      <c r="H23" s="42"/>
      <c r="I23" s="42"/>
    </row>
    <row r="24" spans="1:25">
      <c r="A24" s="33">
        <v>14</v>
      </c>
      <c r="B24" s="34">
        <v>170101120020</v>
      </c>
      <c r="C24" s="35">
        <v>25</v>
      </c>
      <c r="D24" s="36"/>
      <c r="E24" s="35">
        <v>0</v>
      </c>
      <c r="F24" s="43"/>
      <c r="G24" s="42"/>
      <c r="H24" s="42"/>
      <c r="I24" s="42"/>
    </row>
    <row r="25" spans="1:25">
      <c r="A25" s="33">
        <v>15</v>
      </c>
      <c r="B25" s="34">
        <v>170101120021</v>
      </c>
      <c r="C25" s="35">
        <v>45</v>
      </c>
      <c r="D25" s="36"/>
      <c r="E25" s="35">
        <v>41</v>
      </c>
      <c r="F25" s="43"/>
      <c r="G25" s="42"/>
      <c r="H25" s="42"/>
      <c r="I25" s="42"/>
    </row>
    <row r="26" spans="1:25">
      <c r="A26" s="33">
        <v>16</v>
      </c>
      <c r="B26" s="34">
        <v>170101120022</v>
      </c>
      <c r="C26" s="35">
        <v>43</v>
      </c>
      <c r="D26" s="36"/>
      <c r="E26" s="35">
        <v>35</v>
      </c>
      <c r="F26" s="43"/>
      <c r="G26" s="42"/>
      <c r="H26" s="42"/>
      <c r="I26" s="42"/>
    </row>
    <row r="27" spans="1:25">
      <c r="A27" s="33">
        <v>17</v>
      </c>
      <c r="B27" s="34">
        <v>170101120023</v>
      </c>
      <c r="C27" s="35">
        <v>45</v>
      </c>
      <c r="D27" s="36"/>
      <c r="E27" s="35">
        <v>42</v>
      </c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>
      <c r="A28" s="33">
        <v>18</v>
      </c>
      <c r="B28" s="34">
        <v>170101120024</v>
      </c>
      <c r="C28" s="35">
        <v>44</v>
      </c>
      <c r="D28" s="36"/>
      <c r="E28" s="35">
        <v>41</v>
      </c>
      <c r="F28" s="4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>
      <c r="A29" s="33">
        <v>19</v>
      </c>
      <c r="B29" s="34">
        <v>170101120025</v>
      </c>
      <c r="C29" s="35">
        <v>25</v>
      </c>
      <c r="D29" s="36"/>
      <c r="E29" s="35">
        <v>0</v>
      </c>
      <c r="F29" s="4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>
      <c r="A30" s="33">
        <v>20</v>
      </c>
      <c r="B30" s="34">
        <v>170101120026</v>
      </c>
      <c r="C30" s="35">
        <v>36</v>
      </c>
      <c r="D30" s="36"/>
      <c r="E30" s="35">
        <v>30</v>
      </c>
      <c r="F30" s="4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>
      <c r="A31" s="33">
        <v>21</v>
      </c>
      <c r="B31" s="34">
        <v>170101120028</v>
      </c>
      <c r="C31" s="35">
        <v>35</v>
      </c>
      <c r="D31" s="36"/>
      <c r="E31" s="35">
        <v>30</v>
      </c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>
      <c r="A32" s="33">
        <v>22</v>
      </c>
      <c r="B32" s="34">
        <v>170101120029</v>
      </c>
      <c r="C32" s="35">
        <v>40</v>
      </c>
      <c r="D32" s="36"/>
      <c r="E32" s="35">
        <v>35</v>
      </c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>
      <c r="A33" s="33">
        <v>23</v>
      </c>
      <c r="B33" s="34">
        <v>170101120030</v>
      </c>
      <c r="C33" s="35">
        <v>35</v>
      </c>
      <c r="D33" s="36"/>
      <c r="E33" s="35">
        <v>30</v>
      </c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>
      <c r="A34" s="33">
        <v>24</v>
      </c>
      <c r="B34" s="34">
        <v>170101120032</v>
      </c>
      <c r="C34" s="35">
        <v>44</v>
      </c>
      <c r="D34" s="36"/>
      <c r="E34" s="35">
        <v>43</v>
      </c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>
      <c r="A35" s="33">
        <v>25</v>
      </c>
      <c r="B35" s="34">
        <v>170101120034</v>
      </c>
      <c r="C35" s="35">
        <v>45</v>
      </c>
      <c r="D35" s="36"/>
      <c r="E35" s="35">
        <v>40</v>
      </c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>
      <c r="A36" s="33">
        <v>26</v>
      </c>
      <c r="B36" s="34">
        <v>170101120035</v>
      </c>
      <c r="C36" s="35">
        <v>40</v>
      </c>
      <c r="D36" s="36"/>
      <c r="E36" s="35">
        <v>35</v>
      </c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>
      <c r="A37" s="33">
        <v>27</v>
      </c>
      <c r="B37" s="34">
        <v>170101120036</v>
      </c>
      <c r="C37" s="35">
        <v>45</v>
      </c>
      <c r="D37" s="36"/>
      <c r="E37" s="35">
        <v>41</v>
      </c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>
      <c r="A38" s="33">
        <v>28</v>
      </c>
      <c r="B38" s="34">
        <v>170101120038</v>
      </c>
      <c r="C38" s="35">
        <v>45</v>
      </c>
      <c r="D38" s="36"/>
      <c r="E38" s="35">
        <v>42</v>
      </c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>
      <c r="A39" s="33">
        <v>29</v>
      </c>
      <c r="B39" s="34">
        <v>170101120039</v>
      </c>
      <c r="C39" s="35">
        <v>42</v>
      </c>
      <c r="D39" s="36"/>
      <c r="E39" s="35">
        <v>40</v>
      </c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>
      <c r="A40" s="33">
        <v>30</v>
      </c>
      <c r="B40" s="34">
        <v>170101120040</v>
      </c>
      <c r="C40" s="35">
        <v>43</v>
      </c>
      <c r="D40" s="36"/>
      <c r="E40" s="35">
        <v>35</v>
      </c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>
      <c r="A41" s="33">
        <v>31</v>
      </c>
      <c r="B41" s="34">
        <v>170101120043</v>
      </c>
      <c r="C41" s="35">
        <v>45</v>
      </c>
      <c r="D41" s="36"/>
      <c r="E41" s="35">
        <v>46</v>
      </c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>
      <c r="A42" s="33">
        <v>32</v>
      </c>
      <c r="B42" s="34">
        <v>170101120044</v>
      </c>
      <c r="C42" s="35">
        <v>46</v>
      </c>
      <c r="D42" s="36"/>
      <c r="E42" s="35">
        <v>46</v>
      </c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>
      <c r="A43" s="33">
        <v>33</v>
      </c>
      <c r="B43" s="34">
        <v>170101120045</v>
      </c>
      <c r="C43" s="35">
        <v>35</v>
      </c>
      <c r="D43" s="36"/>
      <c r="E43" s="35">
        <v>32</v>
      </c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>
      <c r="A44" s="33">
        <v>34</v>
      </c>
      <c r="B44" s="34">
        <v>170101120046</v>
      </c>
      <c r="C44" s="35">
        <v>25</v>
      </c>
      <c r="D44" s="36"/>
      <c r="E44" s="35">
        <v>0</v>
      </c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33">
        <v>35</v>
      </c>
      <c r="B45" s="34">
        <v>170101120048</v>
      </c>
      <c r="C45" s="35">
        <v>35</v>
      </c>
      <c r="D45" s="36"/>
      <c r="E45" s="35">
        <v>33</v>
      </c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>
      <c r="A46" s="33">
        <v>36</v>
      </c>
      <c r="B46" s="34">
        <v>170101120049</v>
      </c>
      <c r="C46" s="35">
        <v>35</v>
      </c>
      <c r="D46" s="36"/>
      <c r="E46" s="35">
        <v>30</v>
      </c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>
      <c r="A47" s="33">
        <v>37</v>
      </c>
      <c r="B47" s="34">
        <v>170101120050</v>
      </c>
      <c r="C47" s="35">
        <v>25</v>
      </c>
      <c r="D47" s="36"/>
      <c r="E47" s="35">
        <v>0</v>
      </c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>
      <c r="A48" s="33">
        <v>38</v>
      </c>
      <c r="B48" s="34">
        <v>170101120051</v>
      </c>
      <c r="C48" s="35">
        <v>45</v>
      </c>
      <c r="D48" s="36"/>
      <c r="E48" s="35">
        <v>46</v>
      </c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>
      <c r="A49" s="33">
        <v>39</v>
      </c>
      <c r="B49" s="34">
        <v>170101120052</v>
      </c>
      <c r="C49" s="35">
        <v>35</v>
      </c>
      <c r="D49" s="36"/>
      <c r="E49" s="35">
        <v>32</v>
      </c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>
      <c r="A50" s="33">
        <v>40</v>
      </c>
      <c r="B50" s="34">
        <v>170101120053</v>
      </c>
      <c r="C50" s="35">
        <v>25</v>
      </c>
      <c r="D50" s="36"/>
      <c r="E50" s="35">
        <v>0</v>
      </c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>
      <c r="A51" s="33">
        <v>41</v>
      </c>
      <c r="B51" s="34">
        <v>170101120054</v>
      </c>
      <c r="C51" s="35">
        <v>25</v>
      </c>
      <c r="D51" s="36"/>
      <c r="E51" s="35">
        <v>0</v>
      </c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>
      <c r="A52" s="33">
        <v>42</v>
      </c>
      <c r="B52" s="34">
        <v>170101120055</v>
      </c>
      <c r="C52" s="35">
        <v>35</v>
      </c>
      <c r="D52" s="36"/>
      <c r="E52" s="35">
        <v>32</v>
      </c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>
      <c r="A53" s="33">
        <v>43</v>
      </c>
      <c r="B53" s="34">
        <v>170101120056</v>
      </c>
      <c r="C53" s="35">
        <v>40</v>
      </c>
      <c r="D53" s="36"/>
      <c r="E53" s="35">
        <v>35</v>
      </c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>
      <c r="A54" s="33">
        <v>44</v>
      </c>
      <c r="B54" s="34">
        <v>170101120058</v>
      </c>
      <c r="C54" s="35">
        <v>40</v>
      </c>
      <c r="D54" s="36"/>
      <c r="E54" s="35">
        <v>32</v>
      </c>
      <c r="F54" s="4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>
      <c r="A55" s="33">
        <v>45</v>
      </c>
      <c r="B55" s="34">
        <v>170101120059</v>
      </c>
      <c r="C55" s="35">
        <v>25</v>
      </c>
      <c r="D55" s="36"/>
      <c r="E55" s="35">
        <v>0</v>
      </c>
      <c r="F55" s="4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>
      <c r="A56" s="33">
        <v>46</v>
      </c>
      <c r="B56" s="34">
        <v>170101120060</v>
      </c>
      <c r="C56" s="35">
        <v>36</v>
      </c>
      <c r="D56" s="36"/>
      <c r="E56" s="35">
        <v>30</v>
      </c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>
      <c r="A57" s="33">
        <v>47</v>
      </c>
      <c r="B57" s="34">
        <v>170101120061</v>
      </c>
      <c r="C57" s="35">
        <v>36</v>
      </c>
      <c r="D57" s="36"/>
      <c r="E57" s="35">
        <v>30</v>
      </c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>
      <c r="A58" s="33">
        <v>48</v>
      </c>
      <c r="B58" s="34">
        <v>170101120062</v>
      </c>
      <c r="C58" s="35">
        <v>36</v>
      </c>
      <c r="D58" s="36"/>
      <c r="E58" s="35">
        <v>30</v>
      </c>
      <c r="F58" s="4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>
      <c r="A59" s="33">
        <v>49</v>
      </c>
      <c r="B59" s="34">
        <v>170101120064</v>
      </c>
      <c r="C59" s="35">
        <v>45</v>
      </c>
      <c r="D59" s="36"/>
      <c r="E59" s="35">
        <v>37</v>
      </c>
      <c r="F59" s="4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>
      <c r="A60" s="33">
        <v>50</v>
      </c>
      <c r="B60" s="34">
        <v>170101120067</v>
      </c>
      <c r="C60" s="35">
        <v>43</v>
      </c>
      <c r="D60" s="36"/>
      <c r="E60" s="35">
        <v>44</v>
      </c>
      <c r="F60" s="43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>
      <c r="A61" s="33">
        <v>51</v>
      </c>
      <c r="B61" s="34">
        <v>170101120070</v>
      </c>
      <c r="C61" s="35">
        <v>45</v>
      </c>
      <c r="D61" s="36"/>
      <c r="E61" s="35">
        <v>42</v>
      </c>
      <c r="F61" s="4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>
      <c r="A62" s="33">
        <v>52</v>
      </c>
      <c r="B62" s="34">
        <v>170101120071</v>
      </c>
      <c r="C62" s="35">
        <v>45</v>
      </c>
      <c r="D62" s="36"/>
      <c r="E62" s="35">
        <v>35</v>
      </c>
      <c r="F62" s="4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>
      <c r="A63" s="33">
        <v>53</v>
      </c>
      <c r="B63" s="34">
        <v>170101121073</v>
      </c>
      <c r="C63" s="35">
        <v>42</v>
      </c>
      <c r="D63" s="36"/>
      <c r="E63" s="35">
        <v>35</v>
      </c>
      <c r="F63" s="4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>
      <c r="A64" s="33">
        <v>54</v>
      </c>
      <c r="B64" s="34">
        <v>170301120002</v>
      </c>
      <c r="C64" s="35">
        <v>35</v>
      </c>
      <c r="D64" s="36"/>
      <c r="E64" s="35">
        <v>34</v>
      </c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>
      <c r="A65" s="33">
        <v>55</v>
      </c>
      <c r="B65" s="34">
        <v>170301120006</v>
      </c>
      <c r="C65" s="35">
        <v>39</v>
      </c>
      <c r="D65" s="36"/>
      <c r="E65" s="35">
        <v>41</v>
      </c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>
      <c r="A66" s="33">
        <v>56</v>
      </c>
      <c r="B66" s="34">
        <v>170301120009</v>
      </c>
      <c r="C66" s="35">
        <v>40</v>
      </c>
      <c r="D66" s="36"/>
      <c r="E66" s="35">
        <v>44</v>
      </c>
      <c r="F66" s="43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>
      <c r="A67" s="33">
        <v>57</v>
      </c>
      <c r="B67" s="34">
        <v>170301120010</v>
      </c>
      <c r="C67" s="35">
        <v>35</v>
      </c>
      <c r="D67" s="36"/>
      <c r="E67" s="35">
        <v>33</v>
      </c>
      <c r="F67" s="43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>
      <c r="A68" s="33">
        <v>58</v>
      </c>
      <c r="B68" s="34">
        <v>170301120015</v>
      </c>
      <c r="C68" s="35">
        <v>46</v>
      </c>
      <c r="D68" s="36"/>
      <c r="E68" s="35">
        <v>44</v>
      </c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>
      <c r="A69" s="33">
        <v>59</v>
      </c>
      <c r="B69" s="34">
        <v>170301120016</v>
      </c>
      <c r="C69" s="35">
        <v>45</v>
      </c>
      <c r="D69" s="36"/>
      <c r="E69" s="35">
        <v>46</v>
      </c>
      <c r="F69" s="43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>
      <c r="A70" s="33">
        <v>60</v>
      </c>
      <c r="B70" s="34">
        <v>170301120019</v>
      </c>
      <c r="C70" s="35">
        <v>39</v>
      </c>
      <c r="D70" s="36"/>
      <c r="E70" s="35">
        <v>43</v>
      </c>
      <c r="F70" s="43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>
      <c r="A71" s="33">
        <v>61</v>
      </c>
      <c r="B71" s="34">
        <v>170301120021</v>
      </c>
      <c r="C71" s="35">
        <v>40</v>
      </c>
      <c r="D71" s="36"/>
      <c r="E71" s="35">
        <v>41</v>
      </c>
      <c r="F71" s="4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>
      <c r="A72" s="33">
        <v>62</v>
      </c>
      <c r="B72" s="34">
        <v>170301120023</v>
      </c>
      <c r="C72" s="35">
        <v>37</v>
      </c>
      <c r="D72" s="36"/>
      <c r="E72" s="35">
        <v>43</v>
      </c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>
      <c r="A73" s="33">
        <v>63</v>
      </c>
      <c r="B73" s="34">
        <v>170301120024</v>
      </c>
      <c r="C73" s="35">
        <v>45</v>
      </c>
      <c r="D73" s="36"/>
      <c r="E73" s="35">
        <v>46</v>
      </c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>
      <c r="A74" s="33">
        <v>64</v>
      </c>
      <c r="B74" s="34">
        <v>170301120027</v>
      </c>
      <c r="C74" s="35">
        <v>34</v>
      </c>
      <c r="D74" s="36"/>
      <c r="E74" s="35">
        <v>36</v>
      </c>
      <c r="F74" s="43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>
      <c r="A75" s="33">
        <v>65</v>
      </c>
      <c r="B75" s="34">
        <v>170301120031</v>
      </c>
      <c r="C75" s="35">
        <v>43</v>
      </c>
      <c r="D75" s="36"/>
      <c r="E75" s="35">
        <v>45</v>
      </c>
      <c r="F75" s="4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</sheetData>
  <mergeCells count="6">
    <mergeCell ref="A1:E1"/>
    <mergeCell ref="A2:E2"/>
    <mergeCell ref="A3:E3"/>
    <mergeCell ref="O3:W7"/>
    <mergeCell ref="A4:E4"/>
    <mergeCell ref="A5:E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zoomScale="102" zoomScaleNormal="102" workbookViewId="0">
      <selection activeCell="H15" sqref="H15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5" width="25.7265625" style="45" customWidth="1"/>
    <col min="6" max="6" width="31.7265625" style="45" customWidth="1"/>
    <col min="7" max="7" width="54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2.75" customHeight="1">
      <c r="A3" s="831" t="s">
        <v>79</v>
      </c>
      <c r="B3" s="831"/>
      <c r="C3" s="831"/>
      <c r="D3" s="831"/>
      <c r="E3" s="831"/>
      <c r="F3" s="831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80</v>
      </c>
      <c r="B4" s="831"/>
      <c r="C4" s="831"/>
      <c r="D4" s="831"/>
      <c r="E4" s="831"/>
      <c r="F4" s="83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4" t="s">
        <v>81</v>
      </c>
      <c r="B5" s="834"/>
      <c r="C5" s="834"/>
      <c r="D5" s="834"/>
      <c r="E5" s="834"/>
      <c r="F5" s="834"/>
      <c r="G5" s="1" t="s">
        <v>14</v>
      </c>
      <c r="H5" s="47">
        <f>D12</f>
        <v>98.113207547169807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15.09433962264151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56.60377358490566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Not Achieved</v>
      </c>
      <c r="I8" s="3"/>
    </row>
    <row r="9" spans="1:23">
      <c r="B9" s="50" t="s">
        <v>28</v>
      </c>
      <c r="C9" s="80" t="s">
        <v>82</v>
      </c>
      <c r="D9" s="52"/>
      <c r="E9" s="80" t="s">
        <v>82</v>
      </c>
      <c r="F9" s="54"/>
      <c r="H9" s="55"/>
      <c r="I9" s="55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15.5">
      <c r="A11" s="93">
        <v>1</v>
      </c>
      <c r="B11" s="94">
        <v>170101120001</v>
      </c>
      <c r="C11" s="95">
        <v>41</v>
      </c>
      <c r="D11" s="62">
        <f>COUNTIF(C11:C91,"&gt;="&amp;D10)</f>
        <v>52</v>
      </c>
      <c r="E11" s="95">
        <v>21</v>
      </c>
      <c r="F11" s="89">
        <f>COUNTIF(E11:E91,"&gt;="&amp;F10)</f>
        <v>8</v>
      </c>
      <c r="G11" s="31" t="s">
        <v>46</v>
      </c>
      <c r="H11" s="41">
        <v>2</v>
      </c>
      <c r="I11" s="41">
        <v>3</v>
      </c>
      <c r="J11" s="44">
        <v>3</v>
      </c>
      <c r="K11" s="41"/>
      <c r="L11" s="44">
        <v>2</v>
      </c>
      <c r="M11" s="32"/>
      <c r="N11" s="32"/>
      <c r="O11" s="32"/>
      <c r="P11" s="32"/>
      <c r="Q11" s="32"/>
      <c r="R11" s="32"/>
      <c r="S11" s="32"/>
      <c r="T11" s="41">
        <v>2</v>
      </c>
      <c r="U11" s="41">
        <v>3</v>
      </c>
      <c r="V11" s="44">
        <v>3</v>
      </c>
    </row>
    <row r="12" spans="1:23" ht="15.5">
      <c r="A12" s="93">
        <v>2</v>
      </c>
      <c r="B12" s="94">
        <v>170101120002</v>
      </c>
      <c r="C12" s="95">
        <v>38</v>
      </c>
      <c r="D12" s="63">
        <f>(D11/COUNT(C11:C91))*100</f>
        <v>98.113207547169807</v>
      </c>
      <c r="E12" s="95">
        <v>27</v>
      </c>
      <c r="F12" s="90">
        <f>(F11/COUNT(E11:E91))*100</f>
        <v>15.09433962264151</v>
      </c>
      <c r="G12" s="31" t="s">
        <v>47</v>
      </c>
      <c r="H12" s="41">
        <v>3</v>
      </c>
      <c r="I12" s="41">
        <v>1</v>
      </c>
      <c r="J12" s="44">
        <v>2</v>
      </c>
      <c r="K12" s="41"/>
      <c r="L12" s="44">
        <v>2</v>
      </c>
      <c r="M12" s="32"/>
      <c r="N12" s="32"/>
      <c r="O12" s="32"/>
      <c r="P12" s="32"/>
      <c r="Q12" s="32"/>
      <c r="R12" s="32"/>
      <c r="S12" s="32"/>
      <c r="T12" s="41">
        <v>3</v>
      </c>
      <c r="U12" s="41">
        <v>1</v>
      </c>
      <c r="V12" s="44">
        <v>2</v>
      </c>
    </row>
    <row r="13" spans="1:23" ht="15.5">
      <c r="A13" s="93">
        <v>3</v>
      </c>
      <c r="B13" s="94">
        <v>170101120003</v>
      </c>
      <c r="C13" s="95">
        <v>39</v>
      </c>
      <c r="D13" s="62"/>
      <c r="E13" s="95">
        <v>27</v>
      </c>
      <c r="F13" s="47"/>
      <c r="G13" s="31" t="s">
        <v>48</v>
      </c>
      <c r="H13" s="41">
        <v>1</v>
      </c>
      <c r="I13" s="41">
        <v>1</v>
      </c>
      <c r="J13" s="44">
        <v>1</v>
      </c>
      <c r="K13" s="41"/>
      <c r="L13" s="44">
        <v>2</v>
      </c>
      <c r="M13" s="32"/>
      <c r="N13" s="32"/>
      <c r="O13" s="32"/>
      <c r="P13" s="32"/>
      <c r="Q13" s="32"/>
      <c r="R13" s="32"/>
      <c r="S13" s="32"/>
      <c r="T13" s="41">
        <v>1</v>
      </c>
      <c r="U13" s="41">
        <v>1</v>
      </c>
      <c r="V13" s="44">
        <v>1</v>
      </c>
    </row>
    <row r="14" spans="1:23" ht="15.5">
      <c r="A14" s="93">
        <v>4</v>
      </c>
      <c r="B14" s="94">
        <v>170101120004</v>
      </c>
      <c r="C14" s="95">
        <v>41</v>
      </c>
      <c r="D14" s="62"/>
      <c r="E14" s="95">
        <v>18</v>
      </c>
      <c r="F14" s="47"/>
      <c r="G14" s="65" t="s">
        <v>51</v>
      </c>
      <c r="H14" s="66">
        <f>AVERAGE(H11:H13)</f>
        <v>2</v>
      </c>
      <c r="I14" s="66">
        <f>AVERAGE(I11:I13)</f>
        <v>1.6666666666666667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>
        <f>AVERAGE(T11:T13)</f>
        <v>2</v>
      </c>
      <c r="U14" s="66">
        <f>AVERAGE(U11:U13)</f>
        <v>1.6666666666666667</v>
      </c>
      <c r="V14" s="66">
        <f>AVERAGE(V11:V13)</f>
        <v>2</v>
      </c>
    </row>
    <row r="15" spans="1:23" ht="15.5">
      <c r="A15" s="93">
        <v>5</v>
      </c>
      <c r="B15" s="94">
        <v>170101120006</v>
      </c>
      <c r="C15" s="95">
        <v>46</v>
      </c>
      <c r="D15" s="62"/>
      <c r="E15" s="95">
        <v>33</v>
      </c>
      <c r="F15" s="47"/>
      <c r="G15" s="91" t="s">
        <v>52</v>
      </c>
      <c r="H15" s="67">
        <f>(H7*H14)/100</f>
        <v>1.1320754716981132</v>
      </c>
      <c r="I15" s="67">
        <f>(H7*I14)/100</f>
        <v>0.94339622641509435</v>
      </c>
      <c r="J15" s="67">
        <f>(H7*J14)/100</f>
        <v>0</v>
      </c>
      <c r="K15" s="67">
        <f>(H7*K14)/100</f>
        <v>0</v>
      </c>
      <c r="L15" s="67">
        <f>(H7*L14)/100</f>
        <v>0</v>
      </c>
      <c r="M15" s="67">
        <f>(H7*M14)/100</f>
        <v>0</v>
      </c>
      <c r="N15" s="67">
        <f>(H7*N14)/100</f>
        <v>0</v>
      </c>
      <c r="O15" s="67">
        <f>(H7*O14)/100</f>
        <v>0</v>
      </c>
      <c r="P15" s="67">
        <f>(H7*P14)/100</f>
        <v>0</v>
      </c>
      <c r="Q15" s="67">
        <f>(H7*Q14)/100</f>
        <v>0</v>
      </c>
      <c r="R15" s="67">
        <f>(H7*R14)/100</f>
        <v>0</v>
      </c>
      <c r="S15" s="67">
        <f>(H7*S14)/100</f>
        <v>0</v>
      </c>
      <c r="T15" s="67">
        <f>(H7*T14)/100</f>
        <v>1.1320754716981132</v>
      </c>
      <c r="U15" s="67">
        <f>(H7*U14)/100</f>
        <v>0.94339622641509435</v>
      </c>
      <c r="V15" s="67">
        <f>(H7*V14)/100</f>
        <v>1.1320754716981132</v>
      </c>
    </row>
    <row r="16" spans="1:23">
      <c r="A16" s="93">
        <v>6</v>
      </c>
      <c r="B16" s="94">
        <v>170101120007</v>
      </c>
      <c r="C16" s="95">
        <v>47</v>
      </c>
      <c r="D16" s="62"/>
      <c r="E16" s="95">
        <v>30</v>
      </c>
      <c r="F16" s="47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>
      <c r="A17" s="93">
        <v>7</v>
      </c>
      <c r="B17" s="94">
        <v>170101120011</v>
      </c>
      <c r="C17" s="95">
        <v>42</v>
      </c>
      <c r="D17" s="62"/>
      <c r="E17" s="95">
        <v>23</v>
      </c>
      <c r="F17" s="47"/>
    </row>
    <row r="18" spans="1:22">
      <c r="A18" s="93">
        <v>8</v>
      </c>
      <c r="B18" s="94">
        <v>170101120012</v>
      </c>
      <c r="C18" s="95">
        <v>47</v>
      </c>
      <c r="D18" s="62"/>
      <c r="E18" s="95">
        <v>32</v>
      </c>
      <c r="F18" s="62"/>
    </row>
    <row r="19" spans="1:22">
      <c r="A19" s="93">
        <v>9</v>
      </c>
      <c r="B19" s="94">
        <v>170101120013</v>
      </c>
      <c r="C19" s="95">
        <v>37</v>
      </c>
      <c r="D19" s="62"/>
      <c r="E19" s="95">
        <v>20</v>
      </c>
      <c r="F19" s="62"/>
    </row>
    <row r="20" spans="1:22">
      <c r="A20" s="93">
        <v>10</v>
      </c>
      <c r="B20" s="94">
        <v>170101120015</v>
      </c>
      <c r="C20" s="95">
        <v>37</v>
      </c>
      <c r="D20" s="62"/>
      <c r="E20" s="95">
        <v>21</v>
      </c>
      <c r="F20" s="62"/>
      <c r="J20" s="55"/>
      <c r="K20" s="55"/>
    </row>
    <row r="21" spans="1:22">
      <c r="A21" s="93">
        <v>11</v>
      </c>
      <c r="B21" s="94">
        <v>170101120016</v>
      </c>
      <c r="C21" s="95">
        <v>39</v>
      </c>
      <c r="D21" s="62"/>
      <c r="E21" s="95">
        <v>20</v>
      </c>
      <c r="F21" s="62"/>
      <c r="H21" s="70"/>
      <c r="I21" s="835"/>
      <c r="J21" s="835"/>
      <c r="M21" s="55"/>
      <c r="N21" s="55"/>
      <c r="O21" s="55"/>
      <c r="P21" s="55"/>
      <c r="Q21" s="55"/>
    </row>
    <row r="22" spans="1:22">
      <c r="A22" s="93">
        <v>12</v>
      </c>
      <c r="B22" s="94">
        <v>170101120017</v>
      </c>
      <c r="C22" s="95">
        <v>47</v>
      </c>
      <c r="D22" s="62"/>
      <c r="E22" s="95">
        <v>30</v>
      </c>
      <c r="F22" s="62"/>
      <c r="H22" s="72"/>
      <c r="I22" s="73"/>
      <c r="J22" s="73"/>
      <c r="M22" s="55"/>
      <c r="N22" s="55"/>
      <c r="O22" s="55"/>
      <c r="P22" s="55"/>
      <c r="Q22" s="55"/>
    </row>
    <row r="23" spans="1:22">
      <c r="A23" s="93">
        <v>13</v>
      </c>
      <c r="B23" s="94">
        <v>170101120019</v>
      </c>
      <c r="C23" s="95">
        <v>45</v>
      </c>
      <c r="D23" s="62"/>
      <c r="E23" s="95">
        <v>24</v>
      </c>
      <c r="F23" s="62"/>
      <c r="H23" s="45"/>
      <c r="N23" s="55"/>
      <c r="O23" s="55"/>
      <c r="P23" s="55"/>
      <c r="Q23" s="55"/>
      <c r="R23" s="55"/>
    </row>
    <row r="24" spans="1:22">
      <c r="A24" s="93">
        <v>14</v>
      </c>
      <c r="B24" s="94">
        <v>170101120020</v>
      </c>
      <c r="C24" s="95">
        <v>38</v>
      </c>
      <c r="D24" s="62"/>
      <c r="E24" s="95">
        <v>17</v>
      </c>
      <c r="F24" s="62"/>
      <c r="I24" s="72"/>
      <c r="J24" s="72"/>
      <c r="K24" s="72"/>
      <c r="L24" s="72"/>
      <c r="M24" s="72"/>
      <c r="N24" s="72"/>
      <c r="O24" s="72"/>
      <c r="P24" s="72"/>
      <c r="Q24" s="75"/>
      <c r="R24" s="76"/>
      <c r="S24" s="76"/>
      <c r="T24" s="76"/>
      <c r="U24" s="72"/>
      <c r="V24" s="72"/>
    </row>
    <row r="25" spans="1:22" ht="15.5">
      <c r="A25" s="93">
        <v>15</v>
      </c>
      <c r="B25" s="94">
        <v>170101120021</v>
      </c>
      <c r="C25" s="95">
        <v>45</v>
      </c>
      <c r="D25" s="74"/>
      <c r="E25" s="95">
        <v>24</v>
      </c>
      <c r="F25" s="62"/>
      <c r="G25" s="77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5.5">
      <c r="A26" s="93">
        <v>16</v>
      </c>
      <c r="B26" s="94">
        <v>170101120022</v>
      </c>
      <c r="C26" s="95">
        <v>41</v>
      </c>
      <c r="D26" s="62"/>
      <c r="E26" s="95">
        <v>18</v>
      </c>
      <c r="F26" s="62"/>
      <c r="G26" s="7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5.5">
      <c r="A27" s="93">
        <v>17</v>
      </c>
      <c r="B27" s="94">
        <v>170101120023</v>
      </c>
      <c r="C27" s="95">
        <v>39</v>
      </c>
      <c r="D27" s="62"/>
      <c r="E27" s="95">
        <v>22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5">
      <c r="A28" s="93">
        <v>18</v>
      </c>
      <c r="B28" s="94">
        <v>170101120024</v>
      </c>
      <c r="C28" s="95">
        <v>44</v>
      </c>
      <c r="D28" s="62"/>
      <c r="E28" s="95">
        <v>24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5">
      <c r="A29" s="93">
        <v>19</v>
      </c>
      <c r="B29" s="94">
        <v>170101120025</v>
      </c>
      <c r="C29" s="95">
        <v>36</v>
      </c>
      <c r="D29" s="62"/>
      <c r="E29" s="95">
        <v>0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.5">
      <c r="A30" s="93">
        <v>20</v>
      </c>
      <c r="B30" s="94">
        <v>170101120026</v>
      </c>
      <c r="C30" s="95">
        <v>40</v>
      </c>
      <c r="D30" s="62"/>
      <c r="E30" s="95">
        <v>17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5.5">
      <c r="A31" s="93">
        <v>21</v>
      </c>
      <c r="B31" s="94">
        <v>170101120028</v>
      </c>
      <c r="C31" s="95">
        <v>40</v>
      </c>
      <c r="D31" s="62"/>
      <c r="E31" s="95">
        <v>24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5.5">
      <c r="A32" s="93">
        <v>22</v>
      </c>
      <c r="B32" s="94">
        <v>170101120029</v>
      </c>
      <c r="C32" s="95">
        <v>38</v>
      </c>
      <c r="D32" s="62"/>
      <c r="E32" s="95">
        <v>22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15.5">
      <c r="A33" s="93">
        <v>23</v>
      </c>
      <c r="B33" s="94">
        <v>170101120030</v>
      </c>
      <c r="C33" s="95">
        <v>38</v>
      </c>
      <c r="D33" s="62"/>
      <c r="E33" s="95">
        <v>20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15.5">
      <c r="A34" s="93">
        <v>24</v>
      </c>
      <c r="B34" s="94">
        <v>170101120032</v>
      </c>
      <c r="C34" s="95">
        <v>39</v>
      </c>
      <c r="D34" s="62"/>
      <c r="E34" s="95">
        <v>26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>
      <c r="A35" s="93">
        <v>25</v>
      </c>
      <c r="B35" s="94">
        <v>170101120034</v>
      </c>
      <c r="C35" s="95">
        <v>45</v>
      </c>
      <c r="D35" s="62"/>
      <c r="E35" s="95">
        <v>27</v>
      </c>
      <c r="F35" s="62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2"/>
    </row>
    <row r="36" spans="1:23">
      <c r="A36" s="93">
        <v>26</v>
      </c>
      <c r="B36" s="94">
        <v>170101120035</v>
      </c>
      <c r="C36" s="95">
        <v>45</v>
      </c>
      <c r="D36" s="62"/>
      <c r="E36" s="95">
        <v>18</v>
      </c>
      <c r="F36" s="62"/>
    </row>
    <row r="37" spans="1:23">
      <c r="A37" s="93">
        <v>27</v>
      </c>
      <c r="B37" s="94">
        <v>170101120036</v>
      </c>
      <c r="C37" s="95">
        <v>46</v>
      </c>
      <c r="D37" s="62"/>
      <c r="E37" s="95">
        <v>27</v>
      </c>
      <c r="F37" s="62"/>
    </row>
    <row r="38" spans="1:23" ht="15.5">
      <c r="A38" s="93">
        <v>28</v>
      </c>
      <c r="B38" s="94">
        <v>170101120038</v>
      </c>
      <c r="C38" s="95">
        <v>41</v>
      </c>
      <c r="D38" s="62"/>
      <c r="E38" s="95">
        <v>28</v>
      </c>
      <c r="F38" s="62"/>
      <c r="G38" s="77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3" ht="15.5">
      <c r="A39" s="93">
        <v>29</v>
      </c>
      <c r="B39" s="94">
        <v>170101120039</v>
      </c>
      <c r="C39" s="95">
        <v>38</v>
      </c>
      <c r="D39" s="62"/>
      <c r="E39" s="95">
        <v>23</v>
      </c>
      <c r="F39" s="62"/>
      <c r="G39" s="77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3" ht="15.5">
      <c r="A40" s="93">
        <v>30</v>
      </c>
      <c r="B40" s="94">
        <v>170101120040</v>
      </c>
      <c r="C40" s="95">
        <v>43</v>
      </c>
      <c r="D40" s="62"/>
      <c r="E40" s="95">
        <v>24</v>
      </c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15.5">
      <c r="A41" s="93">
        <v>31</v>
      </c>
      <c r="B41" s="94">
        <v>170101120043</v>
      </c>
      <c r="C41" s="95">
        <v>47</v>
      </c>
      <c r="D41" s="62"/>
      <c r="E41" s="95">
        <v>27</v>
      </c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15.5">
      <c r="A42" s="93">
        <v>32</v>
      </c>
      <c r="B42" s="94">
        <v>170101120044</v>
      </c>
      <c r="C42" s="95">
        <v>47</v>
      </c>
      <c r="D42" s="62"/>
      <c r="E42" s="95">
        <v>30</v>
      </c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15.5">
      <c r="A43" s="93">
        <v>33</v>
      </c>
      <c r="B43" s="94">
        <v>170101120045</v>
      </c>
      <c r="C43" s="95">
        <v>40</v>
      </c>
      <c r="D43" s="62"/>
      <c r="E43" s="95">
        <v>18</v>
      </c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15.5">
      <c r="A44" s="93">
        <v>34</v>
      </c>
      <c r="B44" s="94">
        <v>170101120046</v>
      </c>
      <c r="C44" s="95">
        <v>40</v>
      </c>
      <c r="D44" s="62"/>
      <c r="E44" s="95">
        <v>17</v>
      </c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15.5">
      <c r="A45" s="93">
        <v>35</v>
      </c>
      <c r="B45" s="94">
        <v>170101120048</v>
      </c>
      <c r="C45" s="95">
        <v>41</v>
      </c>
      <c r="D45" s="62"/>
      <c r="E45" s="95">
        <v>22</v>
      </c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15.5">
      <c r="A46" s="93">
        <v>36</v>
      </c>
      <c r="B46" s="94">
        <v>170101120049</v>
      </c>
      <c r="C46" s="95">
        <v>39</v>
      </c>
      <c r="D46" s="62"/>
      <c r="E46" s="95">
        <v>18</v>
      </c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15.5">
      <c r="A47" s="93">
        <v>37</v>
      </c>
      <c r="B47" s="94">
        <v>170101120050</v>
      </c>
      <c r="C47" s="95">
        <v>38</v>
      </c>
      <c r="D47" s="62"/>
      <c r="E47" s="95">
        <v>17</v>
      </c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15.5">
      <c r="A48" s="93">
        <v>38</v>
      </c>
      <c r="B48" s="94">
        <v>170101120051</v>
      </c>
      <c r="C48" s="95">
        <v>47</v>
      </c>
      <c r="D48" s="62"/>
      <c r="E48" s="95">
        <v>27</v>
      </c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>
      <c r="A49" s="93">
        <v>39</v>
      </c>
      <c r="B49" s="94">
        <v>170101120052</v>
      </c>
      <c r="C49" s="95">
        <v>38</v>
      </c>
      <c r="D49" s="62"/>
      <c r="E49" s="95">
        <v>20</v>
      </c>
      <c r="F49" s="62"/>
      <c r="G49" s="68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2">
      <c r="A50" s="93">
        <v>40</v>
      </c>
      <c r="B50" s="94">
        <v>170101120053</v>
      </c>
      <c r="C50" s="95">
        <v>39</v>
      </c>
      <c r="D50" s="62"/>
      <c r="E50" s="95">
        <v>8</v>
      </c>
      <c r="F50" s="62"/>
    </row>
    <row r="51" spans="1:22">
      <c r="A51" s="93">
        <v>41</v>
      </c>
      <c r="B51" s="94">
        <v>170101120054</v>
      </c>
      <c r="C51" s="95">
        <v>38</v>
      </c>
      <c r="D51" s="62"/>
      <c r="E51" s="95">
        <v>10</v>
      </c>
      <c r="F51" s="62"/>
    </row>
    <row r="52" spans="1:22" ht="15.5">
      <c r="A52" s="93">
        <v>42</v>
      </c>
      <c r="B52" s="94">
        <v>170101120055</v>
      </c>
      <c r="C52" s="95">
        <v>38</v>
      </c>
      <c r="D52" s="74"/>
      <c r="E52" s="95">
        <v>15</v>
      </c>
      <c r="F52" s="62"/>
      <c r="G52" s="77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5.5">
      <c r="A53" s="93">
        <v>43</v>
      </c>
      <c r="B53" s="94">
        <v>170101120056</v>
      </c>
      <c r="C53" s="95">
        <v>40</v>
      </c>
      <c r="D53" s="74"/>
      <c r="E53" s="95">
        <v>17</v>
      </c>
      <c r="F53" s="62"/>
      <c r="G53" s="77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1:22" ht="15.5">
      <c r="A54" s="93">
        <v>44</v>
      </c>
      <c r="B54" s="94">
        <v>170101120058</v>
      </c>
      <c r="C54" s="95">
        <v>40</v>
      </c>
      <c r="D54" s="62"/>
      <c r="E54" s="95">
        <v>20</v>
      </c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15.5">
      <c r="A55" s="93">
        <v>45</v>
      </c>
      <c r="B55" s="94">
        <v>170101120059</v>
      </c>
      <c r="C55" s="95">
        <v>0</v>
      </c>
      <c r="D55" s="62"/>
      <c r="E55" s="95">
        <v>0</v>
      </c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15.5">
      <c r="A56" s="93">
        <v>46</v>
      </c>
      <c r="B56" s="94">
        <v>170101120060</v>
      </c>
      <c r="C56" s="95">
        <v>38</v>
      </c>
      <c r="D56" s="62"/>
      <c r="E56" s="95">
        <v>16</v>
      </c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15.5">
      <c r="A57" s="93">
        <v>47</v>
      </c>
      <c r="B57" s="94">
        <v>170101120061</v>
      </c>
      <c r="C57" s="95">
        <v>39</v>
      </c>
      <c r="D57" s="62"/>
      <c r="E57" s="95">
        <v>17</v>
      </c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15.5">
      <c r="A58" s="93">
        <v>48</v>
      </c>
      <c r="B58" s="94">
        <v>170101120062</v>
      </c>
      <c r="C58" s="95">
        <v>39</v>
      </c>
      <c r="D58" s="62"/>
      <c r="E58" s="95">
        <v>14</v>
      </c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15.5">
      <c r="A59" s="93">
        <v>49</v>
      </c>
      <c r="B59" s="94">
        <v>170101120064</v>
      </c>
      <c r="C59" s="95">
        <v>42</v>
      </c>
      <c r="D59" s="62"/>
      <c r="E59" s="95">
        <v>22</v>
      </c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15.5">
      <c r="A60" s="93">
        <v>50</v>
      </c>
      <c r="B60" s="94">
        <v>170101120067</v>
      </c>
      <c r="C60" s="95">
        <v>41</v>
      </c>
      <c r="D60" s="62"/>
      <c r="E60" s="95">
        <v>17</v>
      </c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15.5">
      <c r="A61" s="93">
        <v>51</v>
      </c>
      <c r="B61" s="94">
        <v>170101120070</v>
      </c>
      <c r="C61" s="95">
        <v>44</v>
      </c>
      <c r="D61" s="62"/>
      <c r="E61" s="95">
        <v>29</v>
      </c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15.5">
      <c r="A62" s="93">
        <v>52</v>
      </c>
      <c r="B62" s="94">
        <v>170101120071</v>
      </c>
      <c r="C62" s="95">
        <v>42</v>
      </c>
      <c r="D62" s="62"/>
      <c r="E62" s="95">
        <v>23</v>
      </c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>
      <c r="A63" s="93">
        <v>53</v>
      </c>
      <c r="B63" s="94">
        <v>170101121073</v>
      </c>
      <c r="C63" s="95">
        <v>46</v>
      </c>
      <c r="D63" s="62"/>
      <c r="E63" s="95">
        <v>29</v>
      </c>
      <c r="F63" s="62"/>
    </row>
    <row r="64" spans="1:22" ht="24.75" customHeight="1">
      <c r="B64" s="79"/>
      <c r="C64" s="80"/>
      <c r="D64" s="62"/>
      <c r="E64" s="80"/>
      <c r="F64" s="62"/>
    </row>
    <row r="65" spans="2:7" ht="24.75" customHeight="1">
      <c r="B65" s="79"/>
      <c r="C65" s="80"/>
      <c r="D65" s="62"/>
      <c r="E65" s="80"/>
      <c r="F65" s="62"/>
    </row>
    <row r="66" spans="2:7" ht="24.75" customHeight="1">
      <c r="B66" s="79"/>
      <c r="C66" s="80"/>
      <c r="D66" s="62"/>
      <c r="E66" s="80"/>
      <c r="F66" s="62"/>
    </row>
    <row r="67" spans="2:7" ht="24.75" customHeight="1">
      <c r="B67" s="79"/>
      <c r="C67" s="80"/>
      <c r="D67" s="62"/>
      <c r="E67" s="80"/>
      <c r="F67" s="62"/>
    </row>
    <row r="68" spans="2:7" ht="24.75" customHeight="1">
      <c r="B68" s="79"/>
      <c r="C68" s="80"/>
      <c r="D68" s="62"/>
      <c r="E68" s="80"/>
      <c r="F68" s="62"/>
    </row>
    <row r="69" spans="2:7" ht="24.75" customHeight="1">
      <c r="B69" s="79"/>
      <c r="C69" s="80"/>
      <c r="D69" s="62"/>
      <c r="E69" s="80"/>
      <c r="F69" s="62"/>
    </row>
    <row r="70" spans="2:7" ht="24.75" customHeight="1">
      <c r="B70" s="79"/>
      <c r="C70" s="80"/>
      <c r="D70" s="62"/>
      <c r="E70" s="80"/>
      <c r="F70" s="62"/>
    </row>
    <row r="71" spans="2:7" ht="24.75" customHeight="1">
      <c r="B71" s="79"/>
      <c r="C71" s="80"/>
      <c r="D71" s="62"/>
      <c r="E71" s="80"/>
      <c r="F71" s="62"/>
    </row>
    <row r="72" spans="2:7" ht="24.75" customHeight="1">
      <c r="B72" s="79"/>
      <c r="C72" s="80"/>
      <c r="D72" s="62"/>
      <c r="E72" s="80"/>
      <c r="F72" s="62"/>
    </row>
    <row r="73" spans="2:7" ht="24.75" customHeight="1">
      <c r="B73" s="79"/>
      <c r="C73" s="80"/>
      <c r="D73" s="62"/>
      <c r="E73" s="80"/>
      <c r="F73" s="62"/>
    </row>
    <row r="74" spans="2:7" ht="24.75" customHeight="1">
      <c r="B74" s="79"/>
      <c r="C74" s="80"/>
      <c r="D74" s="62"/>
      <c r="E74" s="80"/>
      <c r="F74" s="62"/>
    </row>
    <row r="75" spans="2:7" ht="24.75" customHeight="1">
      <c r="B75" s="79"/>
      <c r="C75" s="80"/>
      <c r="D75" s="62"/>
      <c r="E75" s="80"/>
      <c r="F75" s="62"/>
    </row>
    <row r="76" spans="2:7" ht="24.75" customHeight="1">
      <c r="B76" s="79"/>
      <c r="C76" s="80"/>
      <c r="D76" s="62"/>
      <c r="E76" s="80"/>
      <c r="F76" s="62"/>
    </row>
    <row r="77" spans="2:7" ht="24.75" customHeight="1">
      <c r="B77" s="79"/>
      <c r="C77" s="80"/>
      <c r="D77" s="62"/>
      <c r="E77" s="80"/>
      <c r="F77" s="62"/>
    </row>
    <row r="78" spans="2:7" ht="24.75" customHeight="1">
      <c r="B78" s="79"/>
      <c r="C78" s="80"/>
      <c r="D78" s="62"/>
      <c r="E78" s="80"/>
      <c r="F78" s="62"/>
    </row>
    <row r="79" spans="2:7" ht="24.75" customHeight="1">
      <c r="B79" s="79"/>
      <c r="C79" s="80"/>
      <c r="D79" s="62"/>
      <c r="E79" s="80"/>
      <c r="F79" s="62"/>
      <c r="G79" s="81"/>
    </row>
    <row r="80" spans="2:7" ht="24.75" customHeight="1">
      <c r="B80" s="79"/>
      <c r="C80" s="80"/>
      <c r="D80" s="74"/>
      <c r="E80" s="80"/>
      <c r="F80" s="62"/>
      <c r="G80" s="81"/>
    </row>
    <row r="81" spans="1:23" ht="24.75" customHeight="1">
      <c r="B81" s="79"/>
      <c r="C81" s="80"/>
      <c r="D81" s="74"/>
      <c r="E81" s="80"/>
      <c r="F81" s="62"/>
      <c r="G81" s="81"/>
    </row>
    <row r="82" spans="1:23" ht="24.75" customHeight="1">
      <c r="B82" s="79"/>
      <c r="C82" s="80"/>
      <c r="D82" s="62"/>
      <c r="E82" s="80"/>
      <c r="F82" s="62"/>
      <c r="G82" s="81"/>
    </row>
    <row r="83" spans="1:23" ht="24.75" customHeight="1">
      <c r="B83" s="79"/>
      <c r="C83" s="80"/>
      <c r="D83" s="62"/>
      <c r="E83" s="80"/>
      <c r="F83" s="62"/>
      <c r="G83" s="81"/>
    </row>
    <row r="84" spans="1:23">
      <c r="B84" s="79"/>
      <c r="C84" s="80"/>
      <c r="D84" s="62"/>
      <c r="E84" s="80"/>
      <c r="F84" s="62"/>
      <c r="G84" s="81"/>
    </row>
    <row r="85" spans="1:23" s="82" customFormat="1" ht="15.5">
      <c r="A85" s="45"/>
      <c r="B85" s="79"/>
      <c r="C85" s="80"/>
      <c r="D85" s="62"/>
      <c r="E85" s="80"/>
      <c r="F85" s="62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B86" s="79"/>
      <c r="C86" s="80"/>
      <c r="D86" s="62"/>
      <c r="E86" s="80"/>
      <c r="F86" s="62"/>
      <c r="G86" s="81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3">
      <c r="B87" s="79"/>
      <c r="C87" s="80"/>
      <c r="D87" s="62"/>
      <c r="E87" s="80"/>
      <c r="F87" s="62"/>
      <c r="G87" s="81"/>
    </row>
    <row r="88" spans="1:23">
      <c r="B88" s="79"/>
      <c r="C88" s="80"/>
      <c r="D88" s="62"/>
      <c r="E88" s="80"/>
      <c r="F88" s="62"/>
      <c r="G88" s="81"/>
    </row>
    <row r="89" spans="1:23">
      <c r="B89" s="79"/>
      <c r="C89" s="80"/>
      <c r="D89" s="62"/>
      <c r="E89" s="80"/>
      <c r="F89" s="62"/>
      <c r="G89" s="81"/>
    </row>
    <row r="90" spans="1:23">
      <c r="B90" s="79"/>
      <c r="C90" s="80"/>
      <c r="D90" s="62"/>
      <c r="E90" s="80"/>
      <c r="F90" s="62"/>
      <c r="G90" s="81"/>
    </row>
    <row r="91" spans="1:23">
      <c r="B91" s="79"/>
      <c r="C91" s="80"/>
      <c r="D91" s="62"/>
      <c r="E91" s="80"/>
      <c r="F91" s="62"/>
      <c r="G91" s="81"/>
    </row>
    <row r="92" spans="1:23" ht="15.5">
      <c r="A92" s="81"/>
      <c r="B92" s="81"/>
      <c r="C92" s="81"/>
      <c r="D92" s="81"/>
      <c r="E92" s="81"/>
      <c r="F92" s="81"/>
      <c r="G92" s="81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</row>
    <row r="93" spans="1:23">
      <c r="A93" s="81"/>
      <c r="B93" s="81"/>
      <c r="C93" s="81"/>
      <c r="D93" s="81"/>
      <c r="E93" s="81"/>
      <c r="F93" s="81"/>
      <c r="G93" s="81"/>
    </row>
    <row r="94" spans="1:23">
      <c r="A94" s="81"/>
      <c r="B94" s="81"/>
      <c r="C94" s="81"/>
      <c r="D94" s="81"/>
      <c r="E94" s="81"/>
      <c r="F94" s="81"/>
      <c r="G94" s="81"/>
    </row>
    <row r="95" spans="1:23">
      <c r="A95" s="81"/>
      <c r="B95" s="81"/>
      <c r="C95" s="81"/>
      <c r="D95" s="81"/>
      <c r="E95" s="81"/>
      <c r="F95" s="81"/>
      <c r="G95" s="81"/>
    </row>
    <row r="96" spans="1:23">
      <c r="A96" s="81"/>
      <c r="B96" s="81"/>
      <c r="C96" s="81"/>
      <c r="D96" s="81"/>
      <c r="E96" s="81"/>
      <c r="F96" s="81"/>
      <c r="G96" s="81"/>
    </row>
    <row r="97" spans="1:23">
      <c r="A97" s="81"/>
      <c r="B97" s="81"/>
      <c r="C97" s="81"/>
      <c r="D97" s="81"/>
      <c r="E97" s="81"/>
      <c r="F97" s="81"/>
      <c r="G97" s="81"/>
    </row>
    <row r="98" spans="1:23">
      <c r="A98" s="81"/>
      <c r="B98" s="81"/>
      <c r="C98" s="81"/>
      <c r="D98" s="81"/>
      <c r="E98" s="81"/>
      <c r="F98" s="81"/>
      <c r="G98" s="81"/>
    </row>
    <row r="99" spans="1:23" s="82" customFormat="1" ht="15.5">
      <c r="A99" s="81"/>
      <c r="B99" s="81"/>
      <c r="C99" s="81"/>
      <c r="D99" s="81"/>
      <c r="E99" s="81"/>
      <c r="F99" s="81"/>
      <c r="G99" s="8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</row>
    <row r="101" spans="1:23">
      <c r="A101" s="81"/>
      <c r="B101" s="81"/>
      <c r="C101" s="81"/>
      <c r="D101" s="81"/>
      <c r="E101" s="81"/>
      <c r="F101" s="81"/>
      <c r="G101" s="81"/>
    </row>
    <row r="102" spans="1:23">
      <c r="A102" s="81"/>
      <c r="B102" s="81"/>
      <c r="C102" s="81"/>
      <c r="D102" s="81"/>
      <c r="E102" s="81"/>
      <c r="F102" s="81"/>
      <c r="G102" s="81"/>
    </row>
  </sheetData>
  <mergeCells count="10">
    <mergeCell ref="O3:W7"/>
    <mergeCell ref="A4:F4"/>
    <mergeCell ref="A5:F5"/>
    <mergeCell ref="I21:J21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A4" zoomScaleNormal="100" workbookViewId="0">
      <selection activeCell="H7" sqref="H7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2" width="25.7265625" style="4" customWidth="1"/>
    <col min="263" max="263" width="26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8" width="25.7265625" style="4" customWidth="1"/>
    <col min="519" max="519" width="26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4" width="25.7265625" style="4" customWidth="1"/>
    <col min="775" max="775" width="26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32" t="s">
        <v>2</v>
      </c>
      <c r="H2" s="2"/>
      <c r="I2" s="3"/>
    </row>
    <row r="3" spans="1:23" ht="43.5" customHeight="1">
      <c r="A3" s="834" t="s">
        <v>83</v>
      </c>
      <c r="B3" s="834"/>
      <c r="C3" s="834"/>
      <c r="D3" s="834"/>
      <c r="E3" s="834"/>
      <c r="F3" s="97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4" t="s">
        <v>84</v>
      </c>
      <c r="B4" s="834"/>
      <c r="C4" s="834"/>
      <c r="D4" s="834"/>
      <c r="E4" s="834"/>
      <c r="F4" s="97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47">
        <f>(71/81)*100</f>
        <v>87.654320987654316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(66/81)*100</f>
        <v>81.481481481481481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84.567901234567898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86</v>
      </c>
      <c r="D8" s="52"/>
      <c r="E8" s="52" t="s">
        <v>86</v>
      </c>
      <c r="F8" s="52"/>
      <c r="G8" s="53" t="s">
        <v>27</v>
      </c>
      <c r="H8" s="32" t="s">
        <v>87</v>
      </c>
      <c r="I8" s="3"/>
    </row>
    <row r="9" spans="1:23" ht="24.75" customHeight="1">
      <c r="B9" s="50" t="s">
        <v>28</v>
      </c>
      <c r="C9" s="52" t="s">
        <v>88</v>
      </c>
      <c r="D9" s="52"/>
      <c r="E9" s="52" t="s">
        <v>88</v>
      </c>
      <c r="F9" s="54"/>
      <c r="H9" s="55"/>
      <c r="I9" s="55"/>
      <c r="W9" s="98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4.75" customHeight="1">
      <c r="A11" s="45">
        <v>1</v>
      </c>
      <c r="B11" s="79">
        <v>170101120015</v>
      </c>
      <c r="C11" s="80">
        <v>1</v>
      </c>
      <c r="D11" s="62">
        <f>COUNTIF(C11:C91,"&gt;="&amp;D10)</f>
        <v>71</v>
      </c>
      <c r="E11" s="80">
        <v>0</v>
      </c>
      <c r="F11" s="89">
        <f>COUNTIF(E11:E91,"&gt;="&amp;F10)</f>
        <v>66</v>
      </c>
      <c r="G11" s="31" t="s">
        <v>46</v>
      </c>
      <c r="H11" s="99">
        <v>3</v>
      </c>
      <c r="I11" s="99"/>
      <c r="J11" s="100"/>
      <c r="K11" s="100"/>
      <c r="L11" s="99"/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24.75" customHeight="1">
      <c r="A12" s="45">
        <v>2</v>
      </c>
      <c r="B12" s="79">
        <v>170101120025</v>
      </c>
      <c r="C12" s="80">
        <v>5</v>
      </c>
      <c r="D12" s="63">
        <f>(71/81)*100</f>
        <v>87.654320987654316</v>
      </c>
      <c r="E12" s="80">
        <v>0</v>
      </c>
      <c r="F12" s="90">
        <f>(66/81)*100</f>
        <v>81.481481481481481</v>
      </c>
      <c r="G12" s="31" t="s">
        <v>47</v>
      </c>
      <c r="H12" s="99"/>
      <c r="I12" s="99">
        <v>3</v>
      </c>
      <c r="J12" s="100"/>
      <c r="K12" s="100"/>
      <c r="L12" s="99"/>
      <c r="M12" s="99"/>
      <c r="N12" s="99"/>
      <c r="O12" s="99"/>
      <c r="P12" s="99"/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24.75" customHeight="1">
      <c r="A13" s="45">
        <v>3</v>
      </c>
      <c r="B13" s="79">
        <v>170101120030</v>
      </c>
      <c r="C13" s="80">
        <v>4</v>
      </c>
      <c r="D13" s="62"/>
      <c r="E13" s="80">
        <v>0</v>
      </c>
      <c r="F13" s="47"/>
      <c r="G13" s="31" t="s">
        <v>49</v>
      </c>
      <c r="H13" s="99"/>
      <c r="I13" s="99"/>
      <c r="J13" s="100">
        <v>3</v>
      </c>
      <c r="K13" s="100"/>
      <c r="L13" s="99">
        <v>1</v>
      </c>
      <c r="M13" s="99"/>
      <c r="N13" s="99"/>
      <c r="O13" s="99"/>
      <c r="P13" s="99"/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24.75" customHeight="1">
      <c r="A14" s="45">
        <v>4</v>
      </c>
      <c r="B14" s="79">
        <v>170101120046</v>
      </c>
      <c r="C14" s="80">
        <v>6</v>
      </c>
      <c r="D14" s="62"/>
      <c r="E14" s="80">
        <v>0</v>
      </c>
      <c r="F14" s="47"/>
      <c r="G14" s="31"/>
      <c r="H14" s="99"/>
      <c r="I14" s="99"/>
      <c r="J14" s="100"/>
      <c r="K14" s="100"/>
      <c r="L14" s="99"/>
      <c r="M14" s="99"/>
      <c r="N14" s="99"/>
      <c r="O14" s="99"/>
      <c r="P14" s="99"/>
      <c r="Q14" s="99"/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35.25" customHeight="1">
      <c r="A15" s="45">
        <v>5</v>
      </c>
      <c r="B15" s="79">
        <v>170101120048</v>
      </c>
      <c r="C15" s="80">
        <v>3</v>
      </c>
      <c r="D15" s="62"/>
      <c r="E15" s="80">
        <v>0</v>
      </c>
      <c r="F15" s="47"/>
      <c r="G15" s="65" t="s">
        <v>51</v>
      </c>
      <c r="H15" s="66">
        <f>AVERAGE(H11:H14)</f>
        <v>3</v>
      </c>
      <c r="I15" s="66">
        <f>AVERAGE(I11:I14)</f>
        <v>3</v>
      </c>
      <c r="J15" s="66"/>
      <c r="K15" s="66"/>
      <c r="L15" s="66">
        <f>AVERAGE(L11:L14)</f>
        <v>1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37.5" customHeight="1">
      <c r="A16" s="45">
        <v>6</v>
      </c>
      <c r="B16" s="79">
        <v>170101120052</v>
      </c>
      <c r="C16" s="80">
        <v>4</v>
      </c>
      <c r="D16" s="62"/>
      <c r="E16" s="80">
        <v>0</v>
      </c>
      <c r="F16" s="47"/>
      <c r="G16" s="91" t="s">
        <v>52</v>
      </c>
      <c r="H16" s="67">
        <f>(84.57*H15)/100</f>
        <v>2.5370999999999997</v>
      </c>
      <c r="I16" s="67">
        <f>(84.57*I15)/100</f>
        <v>2.5370999999999997</v>
      </c>
      <c r="J16" s="67"/>
      <c r="K16" s="67"/>
      <c r="L16" s="67">
        <f>(84.57*L15)/100</f>
        <v>0.8456999999999999</v>
      </c>
      <c r="M16" s="67"/>
      <c r="N16" s="67"/>
      <c r="O16" s="67"/>
      <c r="P16" s="67"/>
      <c r="Q16" s="67"/>
      <c r="R16" s="67"/>
      <c r="S16" s="67"/>
      <c r="T16" s="67">
        <f>(84.57*T15)/100</f>
        <v>2.5370999999999997</v>
      </c>
      <c r="U16" s="67">
        <f>(84.57*U15)/100</f>
        <v>2.5370999999999997</v>
      </c>
      <c r="V16" s="67">
        <f>(84.57*V15)/100</f>
        <v>2.5370999999999997</v>
      </c>
      <c r="W16" s="98"/>
    </row>
    <row r="17" spans="1:24" ht="24.75" customHeight="1">
      <c r="A17" s="45">
        <v>7</v>
      </c>
      <c r="B17" s="79">
        <v>170101120055</v>
      </c>
      <c r="C17" s="80">
        <v>6</v>
      </c>
      <c r="D17" s="62"/>
      <c r="E17" s="80">
        <v>0</v>
      </c>
      <c r="F17" s="4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4" ht="40.5" customHeight="1">
      <c r="A18" s="45">
        <v>8</v>
      </c>
      <c r="B18" s="79">
        <v>170101120060</v>
      </c>
      <c r="C18" s="80">
        <v>4</v>
      </c>
      <c r="D18" s="62"/>
      <c r="E18" s="80">
        <v>0</v>
      </c>
      <c r="F18" s="62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4.75" customHeight="1">
      <c r="A19" s="45">
        <v>9</v>
      </c>
      <c r="B19" s="79">
        <v>170101120061</v>
      </c>
      <c r="C19" s="80">
        <v>6</v>
      </c>
      <c r="D19" s="62"/>
      <c r="E19" s="80">
        <v>0</v>
      </c>
      <c r="F19" s="62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4.75" customHeight="1">
      <c r="A20" s="45">
        <v>10</v>
      </c>
      <c r="B20" s="79">
        <v>170101120001</v>
      </c>
      <c r="C20" s="80">
        <v>41</v>
      </c>
      <c r="D20" s="62"/>
      <c r="E20" s="80">
        <v>33</v>
      </c>
      <c r="F20" s="62"/>
      <c r="H20" s="98"/>
      <c r="I20" s="98"/>
      <c r="J20" s="98"/>
      <c r="W20" s="98"/>
    </row>
    <row r="21" spans="1:24" ht="24.75" customHeight="1">
      <c r="A21" s="45">
        <v>11</v>
      </c>
      <c r="B21" s="79">
        <v>170101120002</v>
      </c>
      <c r="C21" s="80">
        <v>39</v>
      </c>
      <c r="D21" s="62"/>
      <c r="E21" s="80">
        <v>32</v>
      </c>
      <c r="F21" s="62"/>
      <c r="I21" s="103"/>
      <c r="J21" s="104"/>
      <c r="K21" s="104"/>
    </row>
    <row r="22" spans="1:24" ht="31.5" customHeight="1">
      <c r="A22" s="45">
        <v>12</v>
      </c>
      <c r="B22" s="79">
        <v>170101120003</v>
      </c>
      <c r="C22" s="80">
        <v>44</v>
      </c>
      <c r="D22" s="62"/>
      <c r="E22" s="80">
        <v>34</v>
      </c>
      <c r="F22" s="62"/>
      <c r="H22" s="71"/>
      <c r="I22" s="835"/>
      <c r="J22" s="835"/>
      <c r="M22" s="55"/>
      <c r="N22" s="55"/>
      <c r="O22" s="55"/>
      <c r="P22" s="55"/>
      <c r="Q22" s="55"/>
    </row>
    <row r="23" spans="1:24" ht="24.75" customHeight="1">
      <c r="A23" s="45">
        <v>13</v>
      </c>
      <c r="B23" s="79">
        <v>170101120004</v>
      </c>
      <c r="C23" s="80">
        <v>38</v>
      </c>
      <c r="D23" s="62"/>
      <c r="E23" s="80">
        <v>31</v>
      </c>
      <c r="F23" s="62"/>
      <c r="H23" s="105"/>
      <c r="I23" s="106"/>
      <c r="J23" s="106"/>
      <c r="M23" s="55"/>
      <c r="N23" s="55"/>
      <c r="O23" s="55"/>
      <c r="P23" s="55"/>
      <c r="Q23" s="55"/>
    </row>
    <row r="24" spans="1:24" ht="24.75" customHeight="1">
      <c r="A24" s="45">
        <v>14</v>
      </c>
      <c r="B24" s="79">
        <v>170101120006</v>
      </c>
      <c r="C24" s="80">
        <v>44</v>
      </c>
      <c r="D24" s="62"/>
      <c r="E24" s="80">
        <v>41</v>
      </c>
      <c r="F24" s="62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4.75" customHeight="1">
      <c r="A25" s="45">
        <v>15</v>
      </c>
      <c r="B25" s="79">
        <v>170101120007</v>
      </c>
      <c r="C25" s="80">
        <v>39</v>
      </c>
      <c r="D25" s="74"/>
      <c r="E25" s="80">
        <v>39</v>
      </c>
      <c r="F25" s="62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4.75" customHeight="1">
      <c r="A26" s="45">
        <v>16</v>
      </c>
      <c r="B26" s="79">
        <v>170101120011</v>
      </c>
      <c r="C26" s="80">
        <v>33</v>
      </c>
      <c r="D26" s="62"/>
      <c r="E26" s="80">
        <v>34</v>
      </c>
      <c r="F26" s="62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4.75" customHeight="1">
      <c r="A27" s="45">
        <v>17</v>
      </c>
      <c r="B27" s="79">
        <v>170101120012</v>
      </c>
      <c r="C27" s="80">
        <v>47</v>
      </c>
      <c r="D27" s="62"/>
      <c r="E27" s="80">
        <v>47</v>
      </c>
      <c r="F27" s="62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4.75" customHeight="1">
      <c r="A28" s="45">
        <v>18</v>
      </c>
      <c r="B28" s="79">
        <v>170101120013</v>
      </c>
      <c r="C28" s="80">
        <v>38</v>
      </c>
      <c r="D28" s="62"/>
      <c r="E28" s="80">
        <v>31</v>
      </c>
      <c r="F28" s="62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4.75" customHeight="1">
      <c r="A29" s="45">
        <v>19</v>
      </c>
      <c r="B29" s="79">
        <v>170101120015</v>
      </c>
      <c r="C29" s="80">
        <v>33</v>
      </c>
      <c r="D29" s="62"/>
      <c r="E29" s="80">
        <v>29</v>
      </c>
      <c r="F29" s="62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4.75" customHeight="1">
      <c r="A30" s="45">
        <v>20</v>
      </c>
      <c r="B30" s="79">
        <v>170101120016</v>
      </c>
      <c r="C30" s="80">
        <v>39</v>
      </c>
      <c r="D30" s="62"/>
      <c r="E30" s="80">
        <v>34</v>
      </c>
      <c r="F30" s="62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4.75" customHeight="1">
      <c r="A31" s="45">
        <v>21</v>
      </c>
      <c r="B31" s="79">
        <v>170101120017</v>
      </c>
      <c r="C31" s="80">
        <v>44</v>
      </c>
      <c r="D31" s="62"/>
      <c r="E31" s="80">
        <v>38</v>
      </c>
      <c r="F31" s="62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4.75" customHeight="1">
      <c r="A32" s="45">
        <v>22</v>
      </c>
      <c r="B32" s="79">
        <v>170101120019</v>
      </c>
      <c r="C32" s="80">
        <v>40</v>
      </c>
      <c r="D32" s="62"/>
      <c r="E32" s="80">
        <v>41</v>
      </c>
      <c r="F32" s="62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4.75" customHeight="1">
      <c r="A33" s="45">
        <v>23</v>
      </c>
      <c r="B33" s="79">
        <v>170101120020</v>
      </c>
      <c r="C33" s="80">
        <v>37</v>
      </c>
      <c r="D33" s="62"/>
      <c r="E33" s="80">
        <v>30</v>
      </c>
      <c r="F33" s="62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4.75" customHeight="1">
      <c r="A34" s="45">
        <v>24</v>
      </c>
      <c r="B34" s="79">
        <v>170101120021</v>
      </c>
      <c r="C34" s="80">
        <v>48</v>
      </c>
      <c r="D34" s="62"/>
      <c r="E34" s="80">
        <v>47</v>
      </c>
      <c r="F34" s="62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4.75" customHeight="1">
      <c r="A35" s="45">
        <v>25</v>
      </c>
      <c r="B35" s="79">
        <v>170101120022</v>
      </c>
      <c r="C35" s="80">
        <v>49</v>
      </c>
      <c r="D35" s="62"/>
      <c r="E35" s="80">
        <v>39</v>
      </c>
      <c r="F35" s="62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4.75" customHeight="1">
      <c r="A36" s="45">
        <v>26</v>
      </c>
      <c r="B36" s="79">
        <v>170101120023</v>
      </c>
      <c r="C36" s="80">
        <v>44</v>
      </c>
      <c r="D36" s="62"/>
      <c r="E36" s="80">
        <v>41</v>
      </c>
      <c r="F36" s="62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4.75" customHeight="1">
      <c r="A37" s="45">
        <v>27</v>
      </c>
      <c r="B37" s="79">
        <v>170101120024</v>
      </c>
      <c r="C37" s="80">
        <v>43</v>
      </c>
      <c r="D37" s="62"/>
      <c r="E37" s="80">
        <v>40</v>
      </c>
      <c r="F37" s="62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4.75" customHeight="1">
      <c r="A38" s="45">
        <v>28</v>
      </c>
      <c r="B38" s="79">
        <v>170101120025</v>
      </c>
      <c r="C38" s="80">
        <v>6</v>
      </c>
      <c r="D38" s="62"/>
      <c r="E38" s="80">
        <v>0</v>
      </c>
      <c r="F38" s="62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4.75" customHeight="1">
      <c r="A39" s="45">
        <v>29</v>
      </c>
      <c r="B39" s="79">
        <v>170101120026</v>
      </c>
      <c r="C39" s="80">
        <v>44</v>
      </c>
      <c r="D39" s="62"/>
      <c r="E39" s="80">
        <v>37</v>
      </c>
      <c r="F39" s="62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4.75" customHeight="1">
      <c r="A40" s="45">
        <v>30</v>
      </c>
      <c r="B40" s="79">
        <v>170101120028</v>
      </c>
      <c r="C40" s="80">
        <v>41</v>
      </c>
      <c r="D40" s="62"/>
      <c r="E40" s="80">
        <v>37</v>
      </c>
      <c r="F40" s="62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4.75" customHeight="1">
      <c r="A41" s="45">
        <v>31</v>
      </c>
      <c r="B41" s="79">
        <v>170101120029</v>
      </c>
      <c r="C41" s="80">
        <v>42</v>
      </c>
      <c r="D41" s="62"/>
      <c r="E41" s="80">
        <v>36</v>
      </c>
      <c r="F41" s="62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4.75" customHeight="1">
      <c r="A42" s="45">
        <v>32</v>
      </c>
      <c r="B42" s="79">
        <v>170101120030</v>
      </c>
      <c r="C42" s="80">
        <v>35</v>
      </c>
      <c r="D42" s="62"/>
      <c r="E42" s="80">
        <v>30</v>
      </c>
      <c r="F42" s="62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4.75" customHeight="1">
      <c r="A43" s="45">
        <v>33</v>
      </c>
      <c r="B43" s="79">
        <v>170101120032</v>
      </c>
      <c r="C43" s="80">
        <v>42</v>
      </c>
      <c r="D43" s="62"/>
      <c r="E43" s="80">
        <v>38</v>
      </c>
      <c r="F43" s="62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4.75" customHeight="1">
      <c r="A44" s="45">
        <v>34</v>
      </c>
      <c r="B44" s="79">
        <v>170101120034</v>
      </c>
      <c r="C44" s="80">
        <v>43</v>
      </c>
      <c r="D44" s="62"/>
      <c r="E44" s="80">
        <v>37</v>
      </c>
      <c r="F44" s="62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4.75" customHeight="1">
      <c r="A45" s="45">
        <v>35</v>
      </c>
      <c r="B45" s="79">
        <v>170101120035</v>
      </c>
      <c r="C45" s="80">
        <v>45</v>
      </c>
      <c r="D45" s="62"/>
      <c r="E45" s="80">
        <v>34</v>
      </c>
      <c r="F45" s="62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4.75" customHeight="1">
      <c r="A46" s="45">
        <v>36</v>
      </c>
      <c r="B46" s="79">
        <v>170101120036</v>
      </c>
      <c r="C46" s="80">
        <v>45</v>
      </c>
      <c r="D46" s="62"/>
      <c r="E46" s="80">
        <v>43</v>
      </c>
      <c r="F46" s="62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4.75" customHeight="1">
      <c r="A47" s="45">
        <v>37</v>
      </c>
      <c r="B47" s="79">
        <v>170101120038</v>
      </c>
      <c r="C47" s="80">
        <v>41</v>
      </c>
      <c r="D47" s="62"/>
      <c r="E47" s="80">
        <v>39</v>
      </c>
      <c r="F47" s="62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4.75" customHeight="1">
      <c r="A48" s="45">
        <v>38</v>
      </c>
      <c r="B48" s="79">
        <v>170101120039</v>
      </c>
      <c r="C48" s="80">
        <v>42</v>
      </c>
      <c r="D48" s="62"/>
      <c r="E48" s="80">
        <v>38</v>
      </c>
      <c r="F48" s="62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1:24" ht="24.75" customHeight="1">
      <c r="A49" s="45">
        <v>39</v>
      </c>
      <c r="B49" s="79">
        <v>170101120043</v>
      </c>
      <c r="C49" s="80">
        <v>50</v>
      </c>
      <c r="D49" s="62"/>
      <c r="E49" s="80">
        <v>47</v>
      </c>
      <c r="F49" s="62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1:24" ht="24.75" customHeight="1">
      <c r="A50" s="45">
        <v>40</v>
      </c>
      <c r="B50" s="79">
        <v>170101120044</v>
      </c>
      <c r="C50" s="80">
        <v>50</v>
      </c>
      <c r="D50" s="62"/>
      <c r="E50" s="80">
        <v>46</v>
      </c>
      <c r="F50" s="62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1:24" ht="24.75" customHeight="1">
      <c r="A51" s="45">
        <v>41</v>
      </c>
      <c r="B51" s="79">
        <v>170101120045</v>
      </c>
      <c r="C51" s="80">
        <v>36</v>
      </c>
      <c r="D51" s="62"/>
      <c r="E51" s="80">
        <v>29</v>
      </c>
      <c r="F51" s="62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4.75" customHeight="1">
      <c r="A52" s="45">
        <v>42</v>
      </c>
      <c r="B52" s="79">
        <v>170101120046</v>
      </c>
      <c r="C52" s="80">
        <v>35</v>
      </c>
      <c r="D52" s="74"/>
      <c r="E52" s="80">
        <v>31</v>
      </c>
      <c r="F52" s="62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24.75" customHeight="1">
      <c r="A53" s="45">
        <v>43</v>
      </c>
      <c r="B53" s="79">
        <v>170101120049</v>
      </c>
      <c r="C53" s="80">
        <v>29</v>
      </c>
      <c r="D53" s="74"/>
      <c r="E53" s="80">
        <v>25</v>
      </c>
      <c r="F53" s="62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1:24" ht="24.75" customHeight="1">
      <c r="A54" s="45">
        <v>44</v>
      </c>
      <c r="B54" s="79">
        <v>170101120050</v>
      </c>
      <c r="C54" s="80">
        <v>35</v>
      </c>
      <c r="D54" s="62"/>
      <c r="E54" s="80">
        <v>24</v>
      </c>
      <c r="F54" s="62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1:24" ht="24.75" customHeight="1">
      <c r="A55" s="45">
        <v>45</v>
      </c>
      <c r="B55" s="79">
        <v>170101120051</v>
      </c>
      <c r="C55" s="80">
        <v>44</v>
      </c>
      <c r="D55" s="62"/>
      <c r="E55" s="80">
        <v>43</v>
      </c>
      <c r="F55" s="62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1:24" ht="24.75" customHeight="1">
      <c r="A56" s="45">
        <v>46</v>
      </c>
      <c r="B56" s="79">
        <v>170101120052</v>
      </c>
      <c r="C56" s="80">
        <v>40</v>
      </c>
      <c r="D56" s="62"/>
      <c r="E56" s="80">
        <v>34</v>
      </c>
      <c r="F56" s="62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1:24" ht="24.75" customHeight="1">
      <c r="A57" s="45">
        <v>47</v>
      </c>
      <c r="B57" s="79">
        <v>170101120053</v>
      </c>
      <c r="C57" s="80">
        <v>30</v>
      </c>
      <c r="D57" s="62"/>
      <c r="E57" s="80">
        <v>28</v>
      </c>
      <c r="F57" s="62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1:24" ht="24.75" customHeight="1">
      <c r="A58" s="45">
        <v>48</v>
      </c>
      <c r="B58" s="79">
        <v>170101120054</v>
      </c>
      <c r="C58" s="80">
        <v>32</v>
      </c>
      <c r="D58" s="62"/>
      <c r="E58" s="80">
        <v>27</v>
      </c>
      <c r="F58" s="62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1:24" ht="24.75" customHeight="1">
      <c r="A59" s="45">
        <v>49</v>
      </c>
      <c r="B59" s="79">
        <v>170101120055</v>
      </c>
      <c r="C59" s="80">
        <v>36</v>
      </c>
      <c r="D59" s="62"/>
      <c r="E59" s="80">
        <v>28</v>
      </c>
      <c r="F59" s="62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1:24" ht="24.75" customHeight="1">
      <c r="A60" s="45">
        <v>50</v>
      </c>
      <c r="B60" s="79">
        <v>170101120056</v>
      </c>
      <c r="C60" s="80">
        <v>45</v>
      </c>
      <c r="D60" s="62"/>
      <c r="E60" s="80">
        <v>37</v>
      </c>
      <c r="F60" s="62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1:24" ht="24.75" customHeight="1">
      <c r="A61" s="45">
        <v>51</v>
      </c>
      <c r="B61" s="79">
        <v>170101120058</v>
      </c>
      <c r="C61" s="80">
        <v>44</v>
      </c>
      <c r="D61" s="62"/>
      <c r="E61" s="80">
        <v>37</v>
      </c>
      <c r="F61" s="62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1:24" ht="24.75" customHeight="1">
      <c r="A62" s="45">
        <v>52</v>
      </c>
      <c r="B62" s="79">
        <v>170101120060</v>
      </c>
      <c r="C62" s="80">
        <v>39</v>
      </c>
      <c r="D62" s="62"/>
      <c r="E62" s="80">
        <v>34</v>
      </c>
      <c r="F62" s="62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1:24" ht="24.75" customHeight="1">
      <c r="A63" s="45">
        <v>53</v>
      </c>
      <c r="B63" s="79">
        <v>170101120061</v>
      </c>
      <c r="C63" s="80">
        <v>43</v>
      </c>
      <c r="D63" s="62"/>
      <c r="E63" s="80">
        <v>34</v>
      </c>
      <c r="F63" s="62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1:24" ht="24.75" customHeight="1">
      <c r="A64" s="45">
        <v>54</v>
      </c>
      <c r="B64" s="79">
        <v>170101120062</v>
      </c>
      <c r="C64" s="80">
        <v>39</v>
      </c>
      <c r="D64" s="62"/>
      <c r="E64" s="80">
        <v>31</v>
      </c>
      <c r="F64" s="62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24.75" customHeight="1">
      <c r="A65" s="45">
        <v>55</v>
      </c>
      <c r="B65" s="79">
        <v>170101120064</v>
      </c>
      <c r="C65" s="80">
        <v>46</v>
      </c>
      <c r="D65" s="62"/>
      <c r="E65" s="80">
        <v>44</v>
      </c>
      <c r="F65" s="62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24.75" customHeight="1">
      <c r="A66" s="45">
        <v>56</v>
      </c>
      <c r="B66" s="79">
        <v>170101120067</v>
      </c>
      <c r="C66" s="80">
        <v>45</v>
      </c>
      <c r="D66" s="62"/>
      <c r="E66" s="80">
        <v>40</v>
      </c>
      <c r="F66" s="62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24.75" customHeight="1">
      <c r="A67" s="45">
        <v>57</v>
      </c>
      <c r="B67" s="79">
        <v>170101120070</v>
      </c>
      <c r="C67" s="80">
        <v>46</v>
      </c>
      <c r="D67" s="62"/>
      <c r="E67" s="80">
        <v>43</v>
      </c>
      <c r="F67" s="62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24.75" customHeight="1">
      <c r="A68" s="45">
        <v>58</v>
      </c>
      <c r="B68" s="79">
        <v>170101120071</v>
      </c>
      <c r="C68" s="80">
        <v>45</v>
      </c>
      <c r="D68" s="62"/>
      <c r="E68" s="80">
        <v>39</v>
      </c>
      <c r="F68" s="62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24.75" customHeight="1">
      <c r="A69" s="45">
        <v>59</v>
      </c>
      <c r="B69" s="79">
        <v>170301200001</v>
      </c>
      <c r="C69" s="80">
        <v>39</v>
      </c>
      <c r="D69" s="62"/>
      <c r="E69" s="80">
        <v>34</v>
      </c>
      <c r="F69" s="62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24.75" customHeight="1">
      <c r="A70" s="45">
        <v>60</v>
      </c>
      <c r="B70" s="79">
        <v>170301200002</v>
      </c>
      <c r="C70" s="80">
        <v>46</v>
      </c>
      <c r="D70" s="62"/>
      <c r="E70" s="80">
        <v>35</v>
      </c>
      <c r="F70" s="62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24.75" customHeight="1">
      <c r="A71" s="45">
        <v>61</v>
      </c>
      <c r="B71" s="79">
        <v>170301200003</v>
      </c>
      <c r="C71" s="80">
        <v>42</v>
      </c>
      <c r="D71" s="62"/>
      <c r="E71" s="80">
        <v>35</v>
      </c>
      <c r="F71" s="62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24.75" customHeight="1">
      <c r="A72" s="45">
        <v>62</v>
      </c>
      <c r="B72" s="79">
        <v>170301200004</v>
      </c>
      <c r="C72" s="80">
        <v>45</v>
      </c>
      <c r="D72" s="62"/>
      <c r="E72" s="80">
        <v>35</v>
      </c>
      <c r="F72" s="62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24.75" customHeight="1">
      <c r="A73" s="45">
        <v>63</v>
      </c>
      <c r="B73" s="79">
        <v>170301200009</v>
      </c>
      <c r="C73" s="80">
        <v>36</v>
      </c>
      <c r="D73" s="62"/>
      <c r="E73" s="80">
        <v>31</v>
      </c>
      <c r="F73" s="62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24.75" customHeight="1">
      <c r="A74" s="45">
        <v>64</v>
      </c>
      <c r="B74" s="79">
        <v>170301200010</v>
      </c>
      <c r="C74" s="80">
        <v>45</v>
      </c>
      <c r="D74" s="62"/>
      <c r="E74" s="80">
        <v>38</v>
      </c>
      <c r="F74" s="62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24.75" customHeight="1">
      <c r="A75" s="45">
        <v>65</v>
      </c>
      <c r="B75" s="79">
        <v>170301200011</v>
      </c>
      <c r="C75" s="80">
        <v>48</v>
      </c>
      <c r="D75" s="62"/>
      <c r="E75" s="80">
        <v>41</v>
      </c>
      <c r="F75" s="62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24.75" customHeight="1">
      <c r="A76" s="45">
        <v>66</v>
      </c>
      <c r="B76" s="79">
        <v>170301200013</v>
      </c>
      <c r="C76" s="80">
        <v>49</v>
      </c>
      <c r="D76" s="62"/>
      <c r="E76" s="80">
        <v>39</v>
      </c>
      <c r="F76" s="62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24.75" customHeight="1">
      <c r="A77" s="45">
        <v>67</v>
      </c>
      <c r="B77" s="79">
        <v>170301200016</v>
      </c>
      <c r="C77" s="80">
        <v>36</v>
      </c>
      <c r="D77" s="62"/>
      <c r="E77" s="80">
        <v>25</v>
      </c>
      <c r="F77" s="62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24.75" customHeight="1">
      <c r="A78" s="45">
        <v>68</v>
      </c>
      <c r="B78" s="79">
        <v>170301200018</v>
      </c>
      <c r="C78" s="80">
        <v>48</v>
      </c>
      <c r="D78" s="62"/>
      <c r="E78" s="80">
        <v>46</v>
      </c>
      <c r="F78" s="62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24.75" customHeight="1">
      <c r="A79" s="45">
        <v>69</v>
      </c>
      <c r="B79" s="79">
        <v>170301200019</v>
      </c>
      <c r="C79" s="80">
        <v>41</v>
      </c>
      <c r="D79" s="62"/>
      <c r="E79" s="80">
        <v>36</v>
      </c>
      <c r="F79" s="62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24.75" customHeight="1">
      <c r="A80" s="45">
        <v>70</v>
      </c>
      <c r="B80" s="79">
        <v>170301200020</v>
      </c>
      <c r="C80" s="80">
        <v>46</v>
      </c>
      <c r="D80" s="74"/>
      <c r="E80" s="80">
        <v>36</v>
      </c>
      <c r="F80" s="62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4.75" customHeight="1">
      <c r="A81" s="45">
        <v>71</v>
      </c>
      <c r="B81" s="79">
        <v>170301200021</v>
      </c>
      <c r="C81" s="80">
        <v>39</v>
      </c>
      <c r="D81" s="74"/>
      <c r="E81" s="80">
        <v>31</v>
      </c>
      <c r="F81" s="62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4.75" customHeight="1">
      <c r="A82" s="45">
        <v>72</v>
      </c>
      <c r="B82" s="79">
        <v>170301200022</v>
      </c>
      <c r="C82" s="80">
        <v>39</v>
      </c>
      <c r="D82" s="62"/>
      <c r="E82" s="80">
        <v>36</v>
      </c>
      <c r="F82" s="62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4.75" customHeight="1">
      <c r="A83" s="45">
        <v>73</v>
      </c>
      <c r="B83" s="79">
        <v>170301200023</v>
      </c>
      <c r="C83" s="80">
        <v>43</v>
      </c>
      <c r="D83" s="62"/>
      <c r="E83" s="80">
        <v>34</v>
      </c>
      <c r="F83" s="62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A84" s="45">
        <v>74</v>
      </c>
      <c r="B84" s="79">
        <v>170301200024</v>
      </c>
      <c r="C84" s="80">
        <v>34</v>
      </c>
      <c r="D84" s="62"/>
      <c r="E84" s="80">
        <v>30</v>
      </c>
      <c r="F84" s="62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>
        <v>75</v>
      </c>
      <c r="B85" s="79">
        <v>170301200025</v>
      </c>
      <c r="C85" s="80">
        <v>39</v>
      </c>
      <c r="D85" s="62"/>
      <c r="E85" s="80">
        <v>30</v>
      </c>
      <c r="F85" s="62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A86" s="45">
        <v>76</v>
      </c>
      <c r="B86" s="79">
        <v>170301200026</v>
      </c>
      <c r="C86" s="80">
        <v>46</v>
      </c>
      <c r="D86" s="62"/>
      <c r="E86" s="80">
        <v>39</v>
      </c>
      <c r="F86" s="62"/>
      <c r="G86" s="81"/>
      <c r="W86" s="82"/>
    </row>
    <row r="87" spans="1:24" ht="15.5">
      <c r="A87" s="45">
        <v>77</v>
      </c>
      <c r="B87" s="79">
        <v>170301200027</v>
      </c>
      <c r="C87" s="80">
        <v>41</v>
      </c>
      <c r="D87" s="62"/>
      <c r="E87" s="80">
        <v>31</v>
      </c>
      <c r="F87" s="62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A88" s="45">
        <v>78</v>
      </c>
      <c r="B88" s="79">
        <v>170301200029</v>
      </c>
      <c r="C88" s="80">
        <v>38</v>
      </c>
      <c r="D88" s="62"/>
      <c r="E88" s="80">
        <v>31</v>
      </c>
      <c r="F88" s="62"/>
      <c r="G88" s="81"/>
    </row>
    <row r="89" spans="1:24">
      <c r="A89" s="45">
        <v>79</v>
      </c>
      <c r="B89" s="79">
        <v>170301200030</v>
      </c>
      <c r="C89" s="80">
        <v>46</v>
      </c>
      <c r="D89" s="62"/>
      <c r="E89" s="80">
        <v>41</v>
      </c>
      <c r="F89" s="62"/>
      <c r="G89" s="81"/>
    </row>
    <row r="90" spans="1:24">
      <c r="A90" s="45">
        <v>80</v>
      </c>
      <c r="B90" s="79">
        <v>170301200032</v>
      </c>
      <c r="C90" s="80">
        <v>34</v>
      </c>
      <c r="D90" s="62"/>
      <c r="E90" s="80">
        <v>20</v>
      </c>
      <c r="F90" s="62"/>
      <c r="G90" s="81"/>
    </row>
    <row r="91" spans="1:24">
      <c r="A91" s="45">
        <v>81</v>
      </c>
      <c r="B91" s="79">
        <v>170301200033</v>
      </c>
      <c r="C91" s="80">
        <v>38</v>
      </c>
      <c r="D91" s="62"/>
      <c r="E91" s="80">
        <v>33</v>
      </c>
      <c r="F91" s="62"/>
      <c r="G91" s="81"/>
    </row>
    <row r="92" spans="1:24" ht="15.5">
      <c r="A92" s="81"/>
      <c r="B92" s="81"/>
      <c r="C92" s="81"/>
      <c r="D92" s="81"/>
      <c r="E92" s="81"/>
      <c r="F92" s="81"/>
      <c r="G92" s="81"/>
      <c r="W92" s="82"/>
    </row>
    <row r="93" spans="1:24" ht="15.5">
      <c r="A93" s="81"/>
      <c r="B93" s="81"/>
      <c r="C93" s="81"/>
      <c r="D93" s="81"/>
      <c r="E93" s="81"/>
      <c r="F93" s="81"/>
      <c r="G93" s="81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</row>
    <row r="95" spans="1:24">
      <c r="A95" s="81"/>
      <c r="B95" s="81"/>
      <c r="C95" s="81"/>
      <c r="D95" s="81"/>
      <c r="E95" s="81"/>
      <c r="F95" s="81"/>
      <c r="G95" s="81"/>
    </row>
    <row r="96" spans="1:24">
      <c r="A96" s="81"/>
      <c r="B96" s="81"/>
      <c r="C96" s="81"/>
      <c r="D96" s="81"/>
      <c r="E96" s="81"/>
      <c r="F96" s="81"/>
      <c r="G96" s="81"/>
    </row>
    <row r="97" spans="1:23">
      <c r="A97" s="81"/>
      <c r="B97" s="81"/>
      <c r="C97" s="81"/>
      <c r="D97" s="81"/>
      <c r="E97" s="81"/>
      <c r="F97" s="81"/>
      <c r="G97" s="81"/>
    </row>
    <row r="98" spans="1:23">
      <c r="A98" s="81"/>
      <c r="B98" s="81"/>
      <c r="C98" s="81"/>
      <c r="D98" s="81"/>
      <c r="E98" s="81"/>
      <c r="F98" s="81"/>
      <c r="G98" s="81"/>
    </row>
    <row r="99" spans="1:23" s="82" customFormat="1" ht="15.5">
      <c r="A99" s="81"/>
      <c r="B99" s="81"/>
      <c r="C99" s="81"/>
      <c r="D99" s="81"/>
      <c r="E99" s="81"/>
      <c r="F99" s="81"/>
      <c r="G99" s="8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</row>
    <row r="103" spans="1:23">
      <c r="G103" s="81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3"/>
  <sheetViews>
    <sheetView zoomScaleNormal="100" workbookViewId="0">
      <selection activeCell="F11" sqref="F11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2" width="25.7265625" style="4" customWidth="1"/>
    <col min="263" max="263" width="26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8" width="25.7265625" style="4" customWidth="1"/>
    <col min="519" max="519" width="26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4" width="25.7265625" style="4" customWidth="1"/>
    <col min="775" max="775" width="26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32" t="s">
        <v>2</v>
      </c>
      <c r="H2" s="2"/>
      <c r="I2" s="3"/>
    </row>
    <row r="3" spans="1:23" ht="43.5" customHeight="1">
      <c r="A3" s="834" t="s">
        <v>83</v>
      </c>
      <c r="B3" s="834"/>
      <c r="C3" s="834"/>
      <c r="D3" s="834"/>
      <c r="E3" s="834"/>
      <c r="F3" s="97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4" t="s">
        <v>89</v>
      </c>
      <c r="B4" s="834"/>
      <c r="C4" s="834"/>
      <c r="D4" s="834"/>
      <c r="E4" s="834"/>
      <c r="F4" s="97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47">
        <v>67.12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v>91.78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79.45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86</v>
      </c>
      <c r="D8" s="52"/>
      <c r="E8" s="52" t="s">
        <v>86</v>
      </c>
      <c r="F8" s="52"/>
      <c r="G8" s="53" t="s">
        <v>27</v>
      </c>
      <c r="H8" s="32" t="s">
        <v>87</v>
      </c>
      <c r="I8" s="3"/>
    </row>
    <row r="9" spans="1:23" ht="24.75" customHeight="1">
      <c r="B9" s="50" t="s">
        <v>28</v>
      </c>
      <c r="C9" s="52" t="s">
        <v>82</v>
      </c>
      <c r="D9" s="52"/>
      <c r="E9" s="52" t="s">
        <v>82</v>
      </c>
      <c r="F9" s="54"/>
      <c r="H9" s="55"/>
      <c r="I9" s="55"/>
      <c r="W9" s="98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4.75" customHeight="1">
      <c r="A11" s="45">
        <v>1</v>
      </c>
      <c r="B11" s="34">
        <v>170101120001</v>
      </c>
      <c r="C11" s="62">
        <v>30</v>
      </c>
      <c r="D11" s="62">
        <f>COUNTIF(C11:C83,"&gt;="&amp;D10)</f>
        <v>49</v>
      </c>
      <c r="E11" s="62">
        <v>18</v>
      </c>
      <c r="F11" s="62">
        <f>COUNTIF(E11:E83,"&gt;="&amp;F10)</f>
        <v>33</v>
      </c>
      <c r="G11" s="31" t="s">
        <v>46</v>
      </c>
      <c r="H11" s="99">
        <v>3</v>
      </c>
      <c r="I11" s="99">
        <v>3</v>
      </c>
      <c r="J11" s="100"/>
      <c r="K11" s="100"/>
      <c r="L11" s="99">
        <v>3</v>
      </c>
      <c r="M11" s="99"/>
      <c r="N11" s="99"/>
      <c r="O11" s="99"/>
      <c r="P11" s="99">
        <v>2</v>
      </c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24.75" customHeight="1">
      <c r="A12" s="45">
        <v>2</v>
      </c>
      <c r="B12" s="34">
        <v>170101120002</v>
      </c>
      <c r="C12" s="62">
        <v>29</v>
      </c>
      <c r="D12" s="63">
        <f>(49/73)*100</f>
        <v>67.123287671232873</v>
      </c>
      <c r="E12" s="62">
        <v>31</v>
      </c>
      <c r="F12" s="63">
        <f>(67/73)*100</f>
        <v>91.780821917808225</v>
      </c>
      <c r="G12" s="31" t="s">
        <v>47</v>
      </c>
      <c r="H12" s="99">
        <v>2</v>
      </c>
      <c r="I12" s="99">
        <v>2</v>
      </c>
      <c r="J12" s="100"/>
      <c r="K12" s="100"/>
      <c r="L12" s="99">
        <v>3</v>
      </c>
      <c r="M12" s="99"/>
      <c r="N12" s="99"/>
      <c r="O12" s="99"/>
      <c r="P12" s="99">
        <v>3</v>
      </c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24.75" customHeight="1">
      <c r="A13" s="45">
        <v>3</v>
      </c>
      <c r="B13" s="34">
        <v>170101120004</v>
      </c>
      <c r="C13" s="62">
        <v>30</v>
      </c>
      <c r="D13" s="62"/>
      <c r="E13" s="62">
        <v>22</v>
      </c>
      <c r="F13" s="62"/>
      <c r="G13" s="31" t="s">
        <v>48</v>
      </c>
      <c r="H13" s="99">
        <v>2</v>
      </c>
      <c r="I13" s="99">
        <v>2</v>
      </c>
      <c r="J13" s="100"/>
      <c r="K13" s="100"/>
      <c r="L13" s="99">
        <v>2</v>
      </c>
      <c r="M13" s="99"/>
      <c r="N13" s="99"/>
      <c r="O13" s="99"/>
      <c r="P13" s="99">
        <v>2</v>
      </c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24.75" customHeight="1">
      <c r="A14" s="45">
        <v>4</v>
      </c>
      <c r="B14" s="34">
        <v>170101120005</v>
      </c>
      <c r="C14" s="62">
        <v>0</v>
      </c>
      <c r="D14" s="62"/>
      <c r="E14" s="62">
        <v>0</v>
      </c>
      <c r="F14" s="62"/>
      <c r="G14" s="31" t="s">
        <v>50</v>
      </c>
      <c r="H14" s="99">
        <v>3</v>
      </c>
      <c r="I14" s="99">
        <v>3</v>
      </c>
      <c r="J14" s="100"/>
      <c r="K14" s="100"/>
      <c r="L14" s="99">
        <v>3</v>
      </c>
      <c r="M14" s="99"/>
      <c r="N14" s="99"/>
      <c r="O14" s="99"/>
      <c r="P14" s="99">
        <v>2</v>
      </c>
      <c r="Q14" s="99"/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35.25" customHeight="1">
      <c r="A15" s="45">
        <v>5</v>
      </c>
      <c r="B15" s="34">
        <v>170101120006</v>
      </c>
      <c r="C15" s="62">
        <v>30</v>
      </c>
      <c r="D15" s="62"/>
      <c r="E15" s="62">
        <v>38</v>
      </c>
      <c r="F15" s="62"/>
      <c r="G15" s="65" t="s">
        <v>51</v>
      </c>
      <c r="H15" s="66">
        <f>AVERAGE(H11:H14)</f>
        <v>2.5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>
        <f>AVERAGE(P11:P14)</f>
        <v>2.25</v>
      </c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37.5" customHeight="1">
      <c r="A16" s="45">
        <v>6</v>
      </c>
      <c r="B16" s="34">
        <v>170101120013</v>
      </c>
      <c r="C16" s="62">
        <v>30</v>
      </c>
      <c r="D16" s="62"/>
      <c r="E16" s="62">
        <v>22</v>
      </c>
      <c r="F16" s="62"/>
      <c r="G16" s="40" t="s">
        <v>52</v>
      </c>
      <c r="H16" s="67">
        <f>(79.45*H15)/100</f>
        <v>1.9862500000000001</v>
      </c>
      <c r="I16" s="67">
        <f>(79.45*I15)/100</f>
        <v>1.9862500000000001</v>
      </c>
      <c r="J16" s="67"/>
      <c r="K16" s="67"/>
      <c r="L16" s="67">
        <f>(79.45*L15)/100</f>
        <v>2.1848749999999999</v>
      </c>
      <c r="M16" s="67"/>
      <c r="N16" s="67"/>
      <c r="O16" s="67"/>
      <c r="P16" s="67">
        <f>(79.45*P15)/100</f>
        <v>1.7876250000000002</v>
      </c>
      <c r="Q16" s="67"/>
      <c r="R16" s="67"/>
      <c r="S16" s="67"/>
      <c r="T16" s="67">
        <f>(79.45*T15)/100</f>
        <v>2.3835000000000002</v>
      </c>
      <c r="U16" s="67">
        <f>(79.45*U15)/100</f>
        <v>2.3835000000000002</v>
      </c>
      <c r="V16" s="67">
        <f>(79.45*V15)/100</f>
        <v>2.3835000000000002</v>
      </c>
      <c r="W16" s="98"/>
    </row>
    <row r="17" spans="1:24" ht="24.75" customHeight="1">
      <c r="A17" s="45">
        <v>7</v>
      </c>
      <c r="B17" s="34">
        <v>170101120015</v>
      </c>
      <c r="C17" s="62">
        <v>30</v>
      </c>
      <c r="D17" s="62"/>
      <c r="E17" s="62">
        <v>21</v>
      </c>
      <c r="F17" s="62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4" ht="40.5" customHeight="1">
      <c r="A18" s="45">
        <v>8</v>
      </c>
      <c r="B18" s="34">
        <v>170101120016</v>
      </c>
      <c r="C18" s="62">
        <v>29</v>
      </c>
      <c r="D18" s="62"/>
      <c r="E18" s="62">
        <v>16</v>
      </c>
      <c r="F18" s="62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4.75" customHeight="1">
      <c r="A19" s="45">
        <v>9</v>
      </c>
      <c r="B19" s="34">
        <v>170101120017</v>
      </c>
      <c r="C19" s="62">
        <v>30</v>
      </c>
      <c r="D19" s="62"/>
      <c r="E19" s="62">
        <v>35</v>
      </c>
      <c r="F19" s="62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4.75" customHeight="1">
      <c r="A20" s="45">
        <v>10</v>
      </c>
      <c r="B20" s="34">
        <v>170101120019</v>
      </c>
      <c r="C20" s="62">
        <v>29</v>
      </c>
      <c r="D20" s="62"/>
      <c r="E20" s="62">
        <v>40</v>
      </c>
      <c r="F20" s="62"/>
      <c r="H20" s="98"/>
      <c r="I20" s="98"/>
      <c r="J20" s="98"/>
      <c r="W20" s="98"/>
    </row>
    <row r="21" spans="1:24" ht="24.75" customHeight="1">
      <c r="A21" s="45">
        <v>11</v>
      </c>
      <c r="B21" s="34">
        <v>170101120020</v>
      </c>
      <c r="C21" s="62">
        <v>27</v>
      </c>
      <c r="D21" s="62"/>
      <c r="E21" s="62">
        <v>0</v>
      </c>
      <c r="F21" s="62"/>
      <c r="I21" s="103"/>
      <c r="J21" s="104"/>
      <c r="K21" s="104"/>
    </row>
    <row r="22" spans="1:24" ht="31.5" customHeight="1">
      <c r="A22" s="45">
        <v>12</v>
      </c>
      <c r="B22" s="34">
        <v>170101120025</v>
      </c>
      <c r="C22" s="62">
        <v>28</v>
      </c>
      <c r="D22" s="62"/>
      <c r="E22" s="62">
        <v>15</v>
      </c>
      <c r="F22" s="62"/>
      <c r="H22" s="71"/>
      <c r="I22" s="835"/>
      <c r="J22" s="835"/>
      <c r="M22" s="55"/>
      <c r="N22" s="55"/>
      <c r="O22" s="55"/>
      <c r="P22" s="55"/>
      <c r="Q22" s="55"/>
    </row>
    <row r="23" spans="1:24" ht="24.75" customHeight="1">
      <c r="A23" s="45">
        <v>13</v>
      </c>
      <c r="B23" s="34">
        <v>170101120026</v>
      </c>
      <c r="C23" s="62">
        <v>30</v>
      </c>
      <c r="D23" s="62"/>
      <c r="E23" s="62">
        <v>9</v>
      </c>
      <c r="F23" s="62"/>
      <c r="H23" s="105"/>
      <c r="I23" s="106"/>
      <c r="J23" s="106"/>
      <c r="M23" s="55"/>
      <c r="N23" s="55"/>
      <c r="O23" s="55"/>
      <c r="P23" s="55"/>
      <c r="Q23" s="55"/>
    </row>
    <row r="24" spans="1:24" ht="24.75" customHeight="1">
      <c r="A24" s="45">
        <v>14</v>
      </c>
      <c r="B24" s="34">
        <v>170101120028</v>
      </c>
      <c r="C24" s="62">
        <v>31</v>
      </c>
      <c r="D24" s="62"/>
      <c r="E24" s="62">
        <v>23</v>
      </c>
      <c r="F24" s="62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4.75" customHeight="1">
      <c r="A25" s="45">
        <v>15</v>
      </c>
      <c r="B25" s="34">
        <v>170101120029</v>
      </c>
      <c r="C25" s="62">
        <v>31</v>
      </c>
      <c r="D25" s="74"/>
      <c r="E25" s="62">
        <v>33</v>
      </c>
      <c r="F25" s="62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4.75" customHeight="1">
      <c r="A26" s="45">
        <v>16</v>
      </c>
      <c r="B26" s="34">
        <v>170101120030</v>
      </c>
      <c r="C26" s="62">
        <v>30</v>
      </c>
      <c r="D26" s="62"/>
      <c r="E26" s="62">
        <v>21</v>
      </c>
      <c r="F26" s="62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4.75" customHeight="1">
      <c r="A27" s="45">
        <v>17</v>
      </c>
      <c r="B27" s="34">
        <v>170101120032</v>
      </c>
      <c r="C27" s="62">
        <v>29</v>
      </c>
      <c r="D27" s="62"/>
      <c r="E27" s="62">
        <v>28</v>
      </c>
      <c r="F27" s="62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4.75" customHeight="1">
      <c r="A28" s="45">
        <v>18</v>
      </c>
      <c r="B28" s="34">
        <v>170101120035</v>
      </c>
      <c r="C28" s="62">
        <v>29</v>
      </c>
      <c r="D28" s="62"/>
      <c r="E28" s="62">
        <v>24</v>
      </c>
      <c r="F28" s="62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4.75" customHeight="1">
      <c r="A29" s="45">
        <v>19</v>
      </c>
      <c r="B29" s="34">
        <v>170101120038</v>
      </c>
      <c r="C29" s="62">
        <v>30</v>
      </c>
      <c r="D29" s="62"/>
      <c r="E29" s="62">
        <v>36</v>
      </c>
      <c r="F29" s="62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4.75" customHeight="1">
      <c r="A30" s="45">
        <v>20</v>
      </c>
      <c r="B30" s="34">
        <v>170101120039</v>
      </c>
      <c r="C30" s="62">
        <v>31</v>
      </c>
      <c r="D30" s="62"/>
      <c r="E30" s="62">
        <v>30</v>
      </c>
      <c r="F30" s="62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4.75" customHeight="1">
      <c r="A31" s="45">
        <v>21</v>
      </c>
      <c r="B31" s="34">
        <v>170101120041</v>
      </c>
      <c r="C31" s="62">
        <v>0</v>
      </c>
      <c r="D31" s="62"/>
      <c r="E31" s="62">
        <v>0</v>
      </c>
      <c r="F31" s="62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4.75" customHeight="1">
      <c r="A32" s="45">
        <v>22</v>
      </c>
      <c r="B32" s="34">
        <v>170101120043</v>
      </c>
      <c r="C32" s="62">
        <v>30</v>
      </c>
      <c r="D32" s="62"/>
      <c r="E32" s="62">
        <v>24</v>
      </c>
      <c r="F32" s="62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4.75" customHeight="1">
      <c r="A33" s="45">
        <v>23</v>
      </c>
      <c r="B33" s="34">
        <v>170101120044</v>
      </c>
      <c r="C33" s="62">
        <v>30</v>
      </c>
      <c r="D33" s="62"/>
      <c r="E33" s="62">
        <v>41</v>
      </c>
      <c r="F33" s="62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4.75" customHeight="1">
      <c r="A34" s="45">
        <v>24</v>
      </c>
      <c r="B34" s="34">
        <v>170101120045</v>
      </c>
      <c r="C34" s="62">
        <v>30</v>
      </c>
      <c r="D34" s="62"/>
      <c r="E34" s="62">
        <v>16</v>
      </c>
      <c r="F34" s="62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4.75" customHeight="1">
      <c r="A35" s="45">
        <v>25</v>
      </c>
      <c r="B35" s="34">
        <v>170101120046</v>
      </c>
      <c r="C35" s="62">
        <v>30</v>
      </c>
      <c r="D35" s="62"/>
      <c r="E35" s="62">
        <v>25</v>
      </c>
      <c r="F35" s="62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4.75" customHeight="1">
      <c r="A36" s="45">
        <v>26</v>
      </c>
      <c r="B36" s="34">
        <v>170101120049</v>
      </c>
      <c r="C36" s="62">
        <v>30</v>
      </c>
      <c r="D36" s="62"/>
      <c r="E36" s="62">
        <v>15</v>
      </c>
      <c r="F36" s="62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4.75" customHeight="1">
      <c r="A37" s="45">
        <v>27</v>
      </c>
      <c r="B37" s="34">
        <v>170101120050</v>
      </c>
      <c r="C37" s="62">
        <v>30</v>
      </c>
      <c r="D37" s="62"/>
      <c r="E37" s="62">
        <v>16</v>
      </c>
      <c r="F37" s="62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4.75" customHeight="1">
      <c r="A38" s="45">
        <v>28</v>
      </c>
      <c r="B38" s="34">
        <v>170101120051</v>
      </c>
      <c r="C38" s="62">
        <v>29</v>
      </c>
      <c r="D38" s="62"/>
      <c r="E38" s="62">
        <v>27</v>
      </c>
      <c r="F38" s="62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4.75" customHeight="1">
      <c r="A39" s="45">
        <v>29</v>
      </c>
      <c r="B39" s="34">
        <v>170101120052</v>
      </c>
      <c r="C39" s="62">
        <v>28</v>
      </c>
      <c r="D39" s="62"/>
      <c r="E39" s="62">
        <v>27</v>
      </c>
      <c r="F39" s="62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4.75" customHeight="1">
      <c r="A40" s="45">
        <v>30</v>
      </c>
      <c r="B40" s="34">
        <v>170101120053</v>
      </c>
      <c r="C40" s="62">
        <v>29</v>
      </c>
      <c r="D40" s="62"/>
      <c r="E40" s="62">
        <v>14</v>
      </c>
      <c r="F40" s="62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4.75" customHeight="1">
      <c r="A41" s="45">
        <v>31</v>
      </c>
      <c r="B41" s="34">
        <v>170101120054</v>
      </c>
      <c r="C41" s="62">
        <v>28</v>
      </c>
      <c r="D41" s="62"/>
      <c r="E41" s="62">
        <v>6</v>
      </c>
      <c r="F41" s="62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4.75" customHeight="1">
      <c r="A42" s="45">
        <v>32</v>
      </c>
      <c r="B42" s="34">
        <v>170101120055</v>
      </c>
      <c r="C42" s="62">
        <v>29</v>
      </c>
      <c r="D42" s="62"/>
      <c r="E42" s="62">
        <v>0</v>
      </c>
      <c r="F42" s="62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4.75" customHeight="1">
      <c r="A43" s="45">
        <v>33</v>
      </c>
      <c r="B43" s="34">
        <v>170101120058</v>
      </c>
      <c r="C43" s="62">
        <v>30</v>
      </c>
      <c r="D43" s="62"/>
      <c r="E43" s="62">
        <v>23</v>
      </c>
      <c r="F43" s="62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4.75" customHeight="1">
      <c r="A44" s="45">
        <v>34</v>
      </c>
      <c r="B44" s="34">
        <v>170101120059</v>
      </c>
      <c r="C44" s="62">
        <v>27</v>
      </c>
      <c r="D44" s="62"/>
      <c r="E44" s="62">
        <v>0</v>
      </c>
      <c r="F44" s="62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4.75" customHeight="1">
      <c r="A45" s="45">
        <v>35</v>
      </c>
      <c r="B45" s="34">
        <v>170101120060</v>
      </c>
      <c r="C45" s="62">
        <v>30</v>
      </c>
      <c r="D45" s="62"/>
      <c r="E45" s="62">
        <v>11</v>
      </c>
      <c r="F45" s="62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4.75" customHeight="1">
      <c r="A46" s="45">
        <v>36</v>
      </c>
      <c r="B46" s="34">
        <v>170101120061</v>
      </c>
      <c r="C46" s="62">
        <v>30</v>
      </c>
      <c r="D46" s="62"/>
      <c r="E46" s="62">
        <v>22</v>
      </c>
      <c r="F46" s="62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4.75" customHeight="1">
      <c r="A47" s="45">
        <v>37</v>
      </c>
      <c r="B47" s="34">
        <v>170101120063</v>
      </c>
      <c r="C47" s="62">
        <v>28</v>
      </c>
      <c r="D47" s="62"/>
      <c r="E47" s="62">
        <v>10</v>
      </c>
      <c r="F47" s="62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4.75" customHeight="1">
      <c r="A48" s="45">
        <v>38</v>
      </c>
      <c r="B48" s="34">
        <v>170101120064</v>
      </c>
      <c r="C48" s="62">
        <v>30</v>
      </c>
      <c r="D48" s="62"/>
      <c r="E48" s="62">
        <v>34</v>
      </c>
      <c r="F48" s="62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1:24" ht="24.75" customHeight="1">
      <c r="A49" s="45">
        <v>39</v>
      </c>
      <c r="B49" s="34">
        <v>170101120070</v>
      </c>
      <c r="C49" s="62">
        <v>30</v>
      </c>
      <c r="D49" s="62"/>
      <c r="E49" s="62">
        <v>39</v>
      </c>
      <c r="F49" s="62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1:24" ht="24.75" customHeight="1">
      <c r="A50" s="45">
        <v>40</v>
      </c>
      <c r="B50" s="34">
        <v>170101120071</v>
      </c>
      <c r="C50" s="62">
        <v>28</v>
      </c>
      <c r="D50" s="62"/>
      <c r="E50" s="62">
        <v>27</v>
      </c>
      <c r="F50" s="62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1:24" ht="24.75" customHeight="1">
      <c r="A51" s="45">
        <v>41</v>
      </c>
      <c r="B51" s="34">
        <v>170101121073</v>
      </c>
      <c r="C51" s="62">
        <v>30</v>
      </c>
      <c r="D51" s="62"/>
      <c r="E51" s="62">
        <v>13</v>
      </c>
      <c r="F51" s="62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4.75" customHeight="1">
      <c r="A52" s="45">
        <v>42</v>
      </c>
      <c r="B52" s="34">
        <v>170301120056</v>
      </c>
      <c r="C52" s="62">
        <v>23</v>
      </c>
      <c r="D52" s="74"/>
      <c r="E52" s="62">
        <v>27</v>
      </c>
      <c r="F52" s="62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24.75" customHeight="1">
      <c r="A53" s="45">
        <v>43</v>
      </c>
      <c r="B53" s="34">
        <v>170301120064</v>
      </c>
      <c r="C53" s="62">
        <v>20</v>
      </c>
      <c r="D53" s="74"/>
      <c r="E53" s="62">
        <v>17</v>
      </c>
      <c r="F53" s="62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1:24" ht="24.75" customHeight="1">
      <c r="A54" s="45">
        <v>44</v>
      </c>
      <c r="B54" s="34">
        <v>170301120068</v>
      </c>
      <c r="C54" s="62">
        <v>19</v>
      </c>
      <c r="D54" s="62"/>
      <c r="E54" s="62">
        <v>34</v>
      </c>
      <c r="F54" s="62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1:24" ht="24.75" customHeight="1">
      <c r="A55" s="45">
        <v>45</v>
      </c>
      <c r="B55" s="34">
        <v>170301120095</v>
      </c>
      <c r="C55" s="62">
        <v>20</v>
      </c>
      <c r="D55" s="62"/>
      <c r="E55" s="62">
        <v>25</v>
      </c>
      <c r="F55" s="62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1:24" ht="24.75" customHeight="1">
      <c r="A56" s="45">
        <v>46</v>
      </c>
      <c r="B56" s="34">
        <v>170301120097</v>
      </c>
      <c r="C56" s="62">
        <v>24</v>
      </c>
      <c r="D56" s="62"/>
      <c r="E56" s="62">
        <v>41</v>
      </c>
      <c r="F56" s="62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1:24" ht="24.75" customHeight="1">
      <c r="A57" s="45">
        <v>47</v>
      </c>
      <c r="B57" s="34">
        <v>170301120098</v>
      </c>
      <c r="C57" s="62">
        <v>30</v>
      </c>
      <c r="D57" s="62"/>
      <c r="E57" s="62">
        <v>38</v>
      </c>
      <c r="F57" s="62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1:24" ht="24.75" customHeight="1">
      <c r="A58" s="45">
        <v>48</v>
      </c>
      <c r="B58" s="34">
        <v>170301120103</v>
      </c>
      <c r="C58" s="62">
        <v>24</v>
      </c>
      <c r="D58" s="62"/>
      <c r="E58" s="62">
        <v>35</v>
      </c>
      <c r="F58" s="62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1:24" ht="24.75" customHeight="1">
      <c r="A59" s="45">
        <v>49</v>
      </c>
      <c r="B59" s="34">
        <v>170301120104</v>
      </c>
      <c r="C59" s="62">
        <v>24</v>
      </c>
      <c r="D59" s="62"/>
      <c r="E59" s="62">
        <v>33</v>
      </c>
      <c r="F59" s="62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1:24" ht="24.75" customHeight="1">
      <c r="A60" s="45">
        <v>50</v>
      </c>
      <c r="B60" s="34">
        <v>170301120105</v>
      </c>
      <c r="C60" s="62">
        <v>24</v>
      </c>
      <c r="D60" s="62"/>
      <c r="E60" s="62">
        <v>33</v>
      </c>
      <c r="F60" s="62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1:24" ht="24.75" customHeight="1">
      <c r="A61" s="45">
        <v>51</v>
      </c>
      <c r="B61" s="34">
        <v>170301120106</v>
      </c>
      <c r="C61" s="62">
        <v>18</v>
      </c>
      <c r="D61" s="62"/>
      <c r="E61" s="62">
        <v>17</v>
      </c>
      <c r="F61" s="62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1:24" ht="24.75" customHeight="1">
      <c r="A62" s="45">
        <v>52</v>
      </c>
      <c r="B62" s="34">
        <v>170301120110</v>
      </c>
      <c r="C62" s="62">
        <v>27</v>
      </c>
      <c r="D62" s="62"/>
      <c r="E62" s="62">
        <v>35</v>
      </c>
      <c r="F62" s="62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1:24" ht="24.75" customHeight="1">
      <c r="A63" s="45">
        <v>53</v>
      </c>
      <c r="B63" s="34">
        <v>170301120112</v>
      </c>
      <c r="C63" s="62">
        <v>27</v>
      </c>
      <c r="D63" s="62"/>
      <c r="E63" s="62">
        <v>39</v>
      </c>
      <c r="F63" s="62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1:24" ht="24.75" customHeight="1">
      <c r="A64" s="45">
        <v>54</v>
      </c>
      <c r="B64" s="34">
        <v>170301120113</v>
      </c>
      <c r="C64" s="62">
        <v>28</v>
      </c>
      <c r="D64" s="62"/>
      <c r="E64" s="62">
        <v>42</v>
      </c>
      <c r="F64" s="62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24.75" customHeight="1">
      <c r="A65" s="45">
        <v>55</v>
      </c>
      <c r="B65" s="34">
        <v>170301120114</v>
      </c>
      <c r="C65" s="62">
        <v>18</v>
      </c>
      <c r="D65" s="62"/>
      <c r="E65" s="62">
        <v>21</v>
      </c>
      <c r="F65" s="62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24.75" customHeight="1">
      <c r="A66" s="45">
        <v>56</v>
      </c>
      <c r="B66" s="34">
        <v>170301120116</v>
      </c>
      <c r="C66" s="62">
        <v>29</v>
      </c>
      <c r="D66" s="62"/>
      <c r="E66" s="62">
        <v>37</v>
      </c>
      <c r="F66" s="62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24.75" customHeight="1">
      <c r="A67" s="45">
        <v>57</v>
      </c>
      <c r="B67" s="34">
        <v>170301120122</v>
      </c>
      <c r="C67" s="62">
        <v>24</v>
      </c>
      <c r="D67" s="62"/>
      <c r="E67" s="62">
        <v>33</v>
      </c>
      <c r="F67" s="62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24.75" customHeight="1">
      <c r="A68" s="45">
        <v>58</v>
      </c>
      <c r="B68" s="34">
        <v>170301120126</v>
      </c>
      <c r="C68" s="62">
        <v>22</v>
      </c>
      <c r="D68" s="62"/>
      <c r="E68" s="62">
        <v>31</v>
      </c>
      <c r="F68" s="62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24.75" customHeight="1">
      <c r="A69" s="45">
        <v>59</v>
      </c>
      <c r="B69" s="34">
        <v>170301120127</v>
      </c>
      <c r="C69" s="62">
        <v>21</v>
      </c>
      <c r="D69" s="62"/>
      <c r="E69" s="62">
        <v>16</v>
      </c>
      <c r="F69" s="62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24.75" customHeight="1">
      <c r="A70" s="45">
        <v>60</v>
      </c>
      <c r="B70" s="34">
        <v>170301120128</v>
      </c>
      <c r="C70" s="62">
        <v>31</v>
      </c>
      <c r="D70" s="62"/>
      <c r="E70" s="62">
        <v>47</v>
      </c>
      <c r="F70" s="62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24.75" customHeight="1">
      <c r="A71" s="45">
        <v>61</v>
      </c>
      <c r="B71" s="34">
        <v>170301120129</v>
      </c>
      <c r="C71" s="62">
        <v>28</v>
      </c>
      <c r="D71" s="62"/>
      <c r="E71" s="62">
        <v>25</v>
      </c>
      <c r="F71" s="62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24.75" customHeight="1">
      <c r="A72" s="45">
        <v>62</v>
      </c>
      <c r="B72" s="34">
        <v>170301120130</v>
      </c>
      <c r="C72" s="62">
        <v>28</v>
      </c>
      <c r="D72" s="62"/>
      <c r="E72" s="62">
        <v>32</v>
      </c>
      <c r="F72" s="62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24.75" customHeight="1">
      <c r="A73" s="45">
        <v>63</v>
      </c>
      <c r="B73" s="34">
        <v>170301120134</v>
      </c>
      <c r="C73" s="62">
        <v>22</v>
      </c>
      <c r="D73" s="62"/>
      <c r="E73" s="62">
        <v>23</v>
      </c>
      <c r="F73" s="62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24.75" customHeight="1">
      <c r="A74" s="45">
        <v>64</v>
      </c>
      <c r="B74" s="34">
        <v>170301120135</v>
      </c>
      <c r="C74" s="62">
        <v>28</v>
      </c>
      <c r="D74" s="62"/>
      <c r="E74" s="62">
        <v>37</v>
      </c>
      <c r="F74" s="62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24.75" customHeight="1">
      <c r="A75" s="45">
        <v>65</v>
      </c>
      <c r="B75" s="34">
        <v>170301120138</v>
      </c>
      <c r="C75" s="62">
        <v>30</v>
      </c>
      <c r="D75" s="62"/>
      <c r="E75" s="62">
        <v>47</v>
      </c>
      <c r="F75" s="62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24.75" customHeight="1">
      <c r="A76" s="45">
        <v>66</v>
      </c>
      <c r="B76" s="34">
        <v>170301120140</v>
      </c>
      <c r="C76" s="62">
        <v>25</v>
      </c>
      <c r="D76" s="62"/>
      <c r="E76" s="62">
        <v>38</v>
      </c>
      <c r="F76" s="62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24.75" customHeight="1">
      <c r="A77" s="45">
        <v>67</v>
      </c>
      <c r="B77" s="34">
        <v>170301120142</v>
      </c>
      <c r="C77" s="62">
        <v>30</v>
      </c>
      <c r="D77" s="62"/>
      <c r="E77" s="62">
        <v>36</v>
      </c>
      <c r="F77" s="62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24.75" customHeight="1">
      <c r="A78" s="45">
        <v>68</v>
      </c>
      <c r="B78" s="34">
        <v>170301120145</v>
      </c>
      <c r="C78" s="62">
        <v>23</v>
      </c>
      <c r="D78" s="62"/>
      <c r="E78" s="62">
        <v>28</v>
      </c>
      <c r="F78" s="62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24.75" customHeight="1">
      <c r="A79" s="45">
        <v>69</v>
      </c>
      <c r="B79" s="34">
        <v>170301120146</v>
      </c>
      <c r="C79" s="62">
        <v>28</v>
      </c>
      <c r="D79" s="62"/>
      <c r="E79" s="62">
        <v>38</v>
      </c>
      <c r="F79" s="62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24.75" customHeight="1">
      <c r="A80" s="45">
        <v>70</v>
      </c>
      <c r="B80" s="34">
        <v>170301120147</v>
      </c>
      <c r="C80" s="62">
        <v>30</v>
      </c>
      <c r="D80" s="74"/>
      <c r="E80" s="62">
        <v>37</v>
      </c>
      <c r="F80" s="62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4.75" customHeight="1">
      <c r="A81" s="45">
        <v>71</v>
      </c>
      <c r="B81" s="34">
        <v>170301120149</v>
      </c>
      <c r="C81" s="62">
        <v>30</v>
      </c>
      <c r="D81" s="74"/>
      <c r="E81" s="62">
        <v>36</v>
      </c>
      <c r="F81" s="62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4.75" customHeight="1">
      <c r="A82" s="45">
        <v>72</v>
      </c>
      <c r="B82" s="34">
        <v>170301120154</v>
      </c>
      <c r="C82" s="62">
        <v>21</v>
      </c>
      <c r="D82" s="62"/>
      <c r="E82" s="62">
        <v>14</v>
      </c>
      <c r="F82" s="62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4.75" customHeight="1">
      <c r="A83" s="45">
        <v>73</v>
      </c>
      <c r="B83" s="34">
        <v>170301120155</v>
      </c>
      <c r="C83" s="62">
        <v>21</v>
      </c>
      <c r="D83" s="62"/>
      <c r="E83" s="62">
        <v>22</v>
      </c>
      <c r="F83" s="62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Normal="100" workbookViewId="0">
      <selection activeCell="H7" sqref="H7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49" width="5.7265625" style="4" customWidth="1"/>
    <col min="250" max="256" width="9.179687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2" width="25.7265625" style="4" customWidth="1"/>
    <col min="263" max="263" width="26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05" width="5.7265625" style="4" customWidth="1"/>
    <col min="506" max="512" width="9.179687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8" width="25.7265625" style="4" customWidth="1"/>
    <col min="519" max="519" width="26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1" width="5.7265625" style="4" customWidth="1"/>
    <col min="762" max="768" width="9.179687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4" width="25.7265625" style="4" customWidth="1"/>
    <col min="775" max="775" width="26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17" width="5.7265625" style="4" customWidth="1"/>
    <col min="1018" max="1024" width="9.1796875" style="4" customWidth="1"/>
  </cols>
  <sheetData>
    <row r="1" spans="1:23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>
      <c r="A2" s="834" t="s">
        <v>1</v>
      </c>
      <c r="B2" s="834"/>
      <c r="C2" s="834"/>
      <c r="D2" s="834"/>
      <c r="E2" s="834"/>
      <c r="F2" s="97"/>
      <c r="G2" s="32" t="s">
        <v>2</v>
      </c>
      <c r="H2" s="2"/>
      <c r="I2" s="3"/>
    </row>
    <row r="3" spans="1:23" ht="42.75" customHeight="1">
      <c r="A3" s="834" t="s">
        <v>83</v>
      </c>
      <c r="B3" s="834"/>
      <c r="C3" s="834"/>
      <c r="D3" s="834"/>
      <c r="E3" s="834"/>
      <c r="F3" s="97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4" t="s">
        <v>90</v>
      </c>
      <c r="B4" s="834"/>
      <c r="C4" s="834"/>
      <c r="D4" s="834"/>
      <c r="E4" s="834"/>
      <c r="F4" s="97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46" t="s">
        <v>85</v>
      </c>
      <c r="B5" s="46"/>
      <c r="C5" s="46"/>
      <c r="D5" s="46"/>
      <c r="E5" s="46"/>
      <c r="F5" s="97"/>
      <c r="G5" s="32" t="s">
        <v>14</v>
      </c>
      <c r="H5" s="52">
        <f>D12</f>
        <v>61.53846153846154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52">
        <f>F12</f>
        <v>69.230769230769226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65.384615384615387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B8" s="50" t="s">
        <v>24</v>
      </c>
      <c r="C8" s="111" t="s">
        <v>91</v>
      </c>
      <c r="D8" s="52"/>
      <c r="E8" s="111" t="s">
        <v>92</v>
      </c>
      <c r="F8" s="52"/>
      <c r="G8" s="53" t="s">
        <v>27</v>
      </c>
      <c r="H8" s="32" t="s">
        <v>87</v>
      </c>
      <c r="I8" s="3"/>
    </row>
    <row r="9" spans="1:23">
      <c r="B9" s="50" t="s">
        <v>28</v>
      </c>
      <c r="C9" s="111" t="s">
        <v>29</v>
      </c>
      <c r="D9" s="52"/>
      <c r="E9" s="111" t="s">
        <v>29</v>
      </c>
      <c r="F9" s="54"/>
      <c r="H9" s="55"/>
      <c r="I9" s="55"/>
      <c r="W9" s="98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112">
        <v>170101120007</v>
      </c>
      <c r="C11" s="113">
        <v>36</v>
      </c>
      <c r="D11" s="62">
        <f>COUNTIF(C11:C23,"&gt;="&amp;D10)</f>
        <v>8</v>
      </c>
      <c r="E11" s="113">
        <v>48</v>
      </c>
      <c r="F11" s="89">
        <f>COUNTIF(E11:E23,"&gt;="&amp;F10)</f>
        <v>9</v>
      </c>
      <c r="G11" s="31" t="s">
        <v>46</v>
      </c>
      <c r="H11" s="114"/>
      <c r="I11" s="114">
        <v>3</v>
      </c>
      <c r="J11" s="114"/>
      <c r="K11" s="114">
        <v>3</v>
      </c>
      <c r="L11" s="114">
        <v>2</v>
      </c>
      <c r="M11" s="114"/>
      <c r="N11" s="114"/>
      <c r="O11" s="114"/>
      <c r="P11" s="114">
        <v>2</v>
      </c>
      <c r="Q11" s="114"/>
      <c r="R11" s="114"/>
      <c r="S11" s="114"/>
      <c r="T11" s="114">
        <v>2</v>
      </c>
      <c r="U11" s="114">
        <v>3</v>
      </c>
      <c r="V11" s="114">
        <v>2</v>
      </c>
      <c r="W11" s="98"/>
    </row>
    <row r="12" spans="1:23" ht="15.5">
      <c r="A12" s="45">
        <v>2</v>
      </c>
      <c r="B12" s="112">
        <v>170101120011</v>
      </c>
      <c r="C12" s="113">
        <v>32</v>
      </c>
      <c r="D12" s="63">
        <f>(D11/A23)*100</f>
        <v>61.53846153846154</v>
      </c>
      <c r="E12" s="113">
        <v>46</v>
      </c>
      <c r="F12" s="90">
        <f>(F11/A23)*100</f>
        <v>69.230769230769226</v>
      </c>
      <c r="G12" s="31" t="s">
        <v>47</v>
      </c>
      <c r="H12" s="115"/>
      <c r="I12" s="115">
        <v>1</v>
      </c>
      <c r="J12" s="115"/>
      <c r="K12" s="115">
        <v>1</v>
      </c>
      <c r="L12" s="115">
        <v>3</v>
      </c>
      <c r="M12" s="115"/>
      <c r="N12" s="115"/>
      <c r="O12" s="115"/>
      <c r="P12" s="115">
        <v>3</v>
      </c>
      <c r="Q12" s="115"/>
      <c r="R12" s="115"/>
      <c r="S12" s="115"/>
      <c r="T12" s="115">
        <v>3</v>
      </c>
      <c r="U12" s="115">
        <v>1</v>
      </c>
      <c r="V12" s="115">
        <v>3</v>
      </c>
      <c r="W12" s="98"/>
    </row>
    <row r="13" spans="1:23" ht="15.5">
      <c r="A13" s="45">
        <v>3</v>
      </c>
      <c r="B13" s="112">
        <v>170101120012</v>
      </c>
      <c r="C13" s="113">
        <v>36</v>
      </c>
      <c r="D13" s="62"/>
      <c r="E13" s="113">
        <v>38</v>
      </c>
      <c r="F13" s="47"/>
      <c r="G13" s="31" t="s">
        <v>48</v>
      </c>
      <c r="H13" s="115"/>
      <c r="I13" s="115">
        <v>1</v>
      </c>
      <c r="J13" s="115"/>
      <c r="K13" s="115">
        <v>1</v>
      </c>
      <c r="L13" s="115">
        <v>1</v>
      </c>
      <c r="M13" s="115"/>
      <c r="N13" s="115"/>
      <c r="O13" s="115"/>
      <c r="P13" s="115">
        <v>1</v>
      </c>
      <c r="Q13" s="115"/>
      <c r="R13" s="115"/>
      <c r="S13" s="115"/>
      <c r="T13" s="115">
        <v>1</v>
      </c>
      <c r="U13" s="115">
        <v>1</v>
      </c>
      <c r="V13" s="115">
        <v>1</v>
      </c>
      <c r="W13" s="98"/>
    </row>
    <row r="14" spans="1:23" ht="15.5">
      <c r="A14" s="45">
        <v>4</v>
      </c>
      <c r="B14" s="112">
        <v>170101120021</v>
      </c>
      <c r="C14" s="113">
        <v>31</v>
      </c>
      <c r="D14" s="62"/>
      <c r="E14" s="113">
        <v>30</v>
      </c>
      <c r="F14" s="47"/>
      <c r="G14" s="31" t="s">
        <v>49</v>
      </c>
      <c r="H14" s="115"/>
      <c r="I14" s="115">
        <v>1</v>
      </c>
      <c r="J14" s="115"/>
      <c r="K14" s="115">
        <v>1</v>
      </c>
      <c r="L14" s="115">
        <v>3</v>
      </c>
      <c r="M14" s="115"/>
      <c r="N14" s="115"/>
      <c r="O14" s="115"/>
      <c r="P14" s="115">
        <v>3</v>
      </c>
      <c r="Q14" s="115"/>
      <c r="R14" s="115"/>
      <c r="S14" s="115"/>
      <c r="T14" s="115">
        <v>3</v>
      </c>
      <c r="U14" s="115">
        <v>1</v>
      </c>
      <c r="V14" s="115">
        <v>3</v>
      </c>
      <c r="W14" s="98"/>
    </row>
    <row r="15" spans="1:23" ht="15.5">
      <c r="A15" s="45">
        <v>5</v>
      </c>
      <c r="B15" s="112">
        <v>170101120022</v>
      </c>
      <c r="C15" s="113">
        <v>28</v>
      </c>
      <c r="D15" s="62"/>
      <c r="E15" s="113">
        <v>24</v>
      </c>
      <c r="F15" s="47"/>
      <c r="G15" s="31" t="s">
        <v>50</v>
      </c>
      <c r="H15" s="115"/>
      <c r="I15" s="115">
        <v>1</v>
      </c>
      <c r="J15" s="115"/>
      <c r="K15" s="115">
        <v>1</v>
      </c>
      <c r="L15" s="115">
        <v>2</v>
      </c>
      <c r="M15" s="115"/>
      <c r="N15" s="115"/>
      <c r="O15" s="115"/>
      <c r="P15" s="115">
        <v>2</v>
      </c>
      <c r="Q15" s="115"/>
      <c r="R15" s="115"/>
      <c r="S15" s="115"/>
      <c r="T15" s="115">
        <v>2</v>
      </c>
      <c r="U15" s="115">
        <v>1</v>
      </c>
      <c r="V15" s="115">
        <v>2</v>
      </c>
      <c r="W15" s="98"/>
    </row>
    <row r="16" spans="1:23" ht="15.5">
      <c r="A16" s="45">
        <v>6</v>
      </c>
      <c r="B16" s="112">
        <v>170101120023</v>
      </c>
      <c r="C16" s="113">
        <v>27</v>
      </c>
      <c r="D16" s="62"/>
      <c r="E16" s="113">
        <v>36</v>
      </c>
      <c r="F16" s="47"/>
      <c r="G16" s="65" t="s">
        <v>51</v>
      </c>
      <c r="H16" s="66"/>
      <c r="I16" s="66">
        <f>AVERAGE(I11:I15)</f>
        <v>1.4</v>
      </c>
      <c r="J16" s="66"/>
      <c r="K16" s="66">
        <f>AVERAGE(K11:K15)</f>
        <v>1.4</v>
      </c>
      <c r="L16" s="66">
        <f>AVERAGE(L11:L15)</f>
        <v>2.2000000000000002</v>
      </c>
      <c r="M16" s="66"/>
      <c r="N16" s="66"/>
      <c r="O16" s="66"/>
      <c r="P16" s="66">
        <f t="shared" ref="P16:V16" si="0">AVERAGE(P11:P15)</f>
        <v>2.2000000000000002</v>
      </c>
      <c r="Q16" s="66"/>
      <c r="R16" s="66"/>
      <c r="S16" s="66"/>
      <c r="T16" s="66">
        <f t="shared" si="0"/>
        <v>2.2000000000000002</v>
      </c>
      <c r="U16" s="66">
        <f t="shared" si="0"/>
        <v>1.4</v>
      </c>
      <c r="V16" s="66">
        <f t="shared" si="0"/>
        <v>2.2000000000000002</v>
      </c>
      <c r="W16" s="98"/>
    </row>
    <row r="17" spans="1:23" ht="15.5">
      <c r="A17" s="45">
        <v>7</v>
      </c>
      <c r="B17" s="112">
        <v>170101120024</v>
      </c>
      <c r="C17" s="113">
        <v>32</v>
      </c>
      <c r="D17" s="62"/>
      <c r="E17" s="113">
        <v>42</v>
      </c>
      <c r="F17" s="47"/>
      <c r="G17" s="91" t="s">
        <v>52</v>
      </c>
      <c r="H17" s="67"/>
      <c r="I17" s="67">
        <f>(H7*I16)/100</f>
        <v>0.91538461538461535</v>
      </c>
      <c r="J17" s="67"/>
      <c r="K17" s="67">
        <f>(H7*K16)/100</f>
        <v>0.91538461538461535</v>
      </c>
      <c r="L17" s="67">
        <f>(H7*L16)/100</f>
        <v>1.4384615384615387</v>
      </c>
      <c r="M17" s="67"/>
      <c r="N17" s="67"/>
      <c r="O17" s="67"/>
      <c r="P17" s="67">
        <f>(H7*P16)/100</f>
        <v>1.4384615384615387</v>
      </c>
      <c r="Q17" s="67"/>
      <c r="R17" s="67"/>
      <c r="S17" s="67"/>
      <c r="T17" s="67">
        <f>(H7*T16)/100</f>
        <v>1.4384615384615387</v>
      </c>
      <c r="U17" s="67">
        <f>(H7*U16)/100</f>
        <v>0.91538461538461535</v>
      </c>
      <c r="V17" s="67">
        <f>(H7*V16)/100</f>
        <v>1.4384615384615387</v>
      </c>
      <c r="W17" s="98"/>
    </row>
    <row r="18" spans="1:23">
      <c r="A18" s="45">
        <v>8</v>
      </c>
      <c r="B18" s="112">
        <v>170101120034</v>
      </c>
      <c r="C18" s="113">
        <v>33</v>
      </c>
      <c r="D18" s="62"/>
      <c r="E18" s="113">
        <v>43</v>
      </c>
      <c r="F18" s="62"/>
    </row>
    <row r="19" spans="1:23">
      <c r="A19" s="45">
        <v>9</v>
      </c>
      <c r="B19" s="112">
        <v>170101120036</v>
      </c>
      <c r="C19" s="113">
        <v>31</v>
      </c>
      <c r="D19" s="62"/>
      <c r="E19" s="113">
        <v>38</v>
      </c>
      <c r="F19" s="62"/>
    </row>
    <row r="20" spans="1:23">
      <c r="A20" s="45">
        <v>10</v>
      </c>
      <c r="B20" s="112">
        <v>170101120040</v>
      </c>
      <c r="C20" s="113">
        <v>25</v>
      </c>
      <c r="D20" s="62"/>
      <c r="E20" s="113">
        <v>32</v>
      </c>
      <c r="F20" s="62"/>
    </row>
    <row r="21" spans="1:23">
      <c r="A21" s="45">
        <v>11</v>
      </c>
      <c r="B21" s="112">
        <v>170101120048</v>
      </c>
      <c r="C21" s="113">
        <v>24</v>
      </c>
      <c r="D21" s="62"/>
      <c r="E21" s="113">
        <v>0</v>
      </c>
      <c r="F21" s="62"/>
    </row>
    <row r="22" spans="1:23">
      <c r="A22" s="45">
        <v>12</v>
      </c>
      <c r="B22" s="112">
        <v>170101120062</v>
      </c>
      <c r="C22" s="113">
        <v>0</v>
      </c>
      <c r="D22" s="62"/>
      <c r="E22" s="113">
        <v>0</v>
      </c>
      <c r="F22" s="62"/>
    </row>
    <row r="23" spans="1:23">
      <c r="A23" s="45">
        <v>13</v>
      </c>
      <c r="B23" s="112">
        <v>170101120067</v>
      </c>
      <c r="C23" s="113">
        <v>26</v>
      </c>
      <c r="D23" s="62"/>
      <c r="E23" s="113">
        <v>23</v>
      </c>
      <c r="F23" s="62"/>
    </row>
  </sheetData>
  <mergeCells count="6">
    <mergeCell ref="A1:E1"/>
    <mergeCell ref="G1:M1"/>
    <mergeCell ref="A2:E2"/>
    <mergeCell ref="A3:E3"/>
    <mergeCell ref="O3:W7"/>
    <mergeCell ref="A4:E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C1" zoomScaleNormal="100" workbookViewId="0">
      <selection activeCell="F12" sqref="F12"/>
    </sheetView>
  </sheetViews>
  <sheetFormatPr defaultColWidth="8.7265625" defaultRowHeight="14.5"/>
  <cols>
    <col min="2" max="2" width="16.26953125" customWidth="1"/>
    <col min="8" max="8" width="14" customWidth="1"/>
  </cols>
  <sheetData>
    <row r="1" spans="1:23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34" t="s">
        <v>1</v>
      </c>
      <c r="B2" s="834"/>
      <c r="C2" s="834"/>
      <c r="D2" s="834"/>
      <c r="E2" s="834"/>
      <c r="F2" s="97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72" customHeight="1">
      <c r="A3" s="834" t="s">
        <v>83</v>
      </c>
      <c r="B3" s="834"/>
      <c r="C3" s="834"/>
      <c r="D3" s="834"/>
      <c r="E3" s="834"/>
      <c r="F3" s="97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4" t="s">
        <v>93</v>
      </c>
      <c r="B4" s="834"/>
      <c r="C4" s="834"/>
      <c r="D4" s="834"/>
      <c r="E4" s="834"/>
      <c r="F4" s="97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46" t="s">
        <v>85</v>
      </c>
      <c r="B5" s="46"/>
      <c r="C5" s="46"/>
      <c r="D5" s="46"/>
      <c r="E5" s="46"/>
      <c r="F5" s="97"/>
      <c r="G5" s="32" t="s">
        <v>14</v>
      </c>
      <c r="H5" s="52">
        <f>D12</f>
        <v>92</v>
      </c>
      <c r="I5" s="3"/>
      <c r="J5" s="4"/>
      <c r="K5" s="11" t="s">
        <v>15</v>
      </c>
      <c r="L5" s="11">
        <v>2</v>
      </c>
      <c r="M5" s="4"/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52">
        <f>F12</f>
        <v>96</v>
      </c>
      <c r="I6" s="3"/>
      <c r="J6" s="4"/>
      <c r="K6" s="17" t="s">
        <v>19</v>
      </c>
      <c r="L6" s="17">
        <v>1</v>
      </c>
      <c r="M6" s="4"/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94</v>
      </c>
      <c r="I7" s="22">
        <v>0.6</v>
      </c>
      <c r="J7" s="4"/>
      <c r="K7" s="23" t="s">
        <v>23</v>
      </c>
      <c r="L7" s="23">
        <v>0</v>
      </c>
      <c r="M7" s="4"/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50" t="s">
        <v>24</v>
      </c>
      <c r="C8" s="111" t="s">
        <v>94</v>
      </c>
      <c r="D8" s="52"/>
      <c r="E8" s="111" t="s">
        <v>95</v>
      </c>
      <c r="F8" s="52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50" t="s">
        <v>28</v>
      </c>
      <c r="C9" s="111" t="s">
        <v>29</v>
      </c>
      <c r="D9" s="52"/>
      <c r="E9" s="111" t="s">
        <v>29</v>
      </c>
      <c r="F9" s="54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116">
        <v>170301200001</v>
      </c>
      <c r="C11" s="117">
        <v>43</v>
      </c>
      <c r="D11" s="62">
        <f>COUNTIF(C11:C35,"&gt;="&amp;D10)</f>
        <v>23</v>
      </c>
      <c r="E11" s="117">
        <v>41</v>
      </c>
      <c r="F11" s="89">
        <f>COUNTIF(E11:E35,"&gt;="&amp;F10)</f>
        <v>24</v>
      </c>
      <c r="G11" s="31" t="s">
        <v>46</v>
      </c>
      <c r="H11" s="118">
        <v>2</v>
      </c>
      <c r="I11" s="118">
        <v>3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8">
        <v>3</v>
      </c>
      <c r="U11" s="118">
        <v>3</v>
      </c>
      <c r="V11" s="118">
        <v>3</v>
      </c>
      <c r="W11" s="98"/>
    </row>
    <row r="12" spans="1:23" ht="15.5">
      <c r="A12" s="45">
        <v>2</v>
      </c>
      <c r="B12" s="116">
        <v>170301200002</v>
      </c>
      <c r="C12" s="117">
        <v>45</v>
      </c>
      <c r="D12" s="63">
        <f>(D11/A35)*100</f>
        <v>92</v>
      </c>
      <c r="E12" s="117">
        <v>43</v>
      </c>
      <c r="F12" s="90">
        <f>(F11/A35)*100</f>
        <v>96</v>
      </c>
      <c r="G12" s="31" t="s">
        <v>47</v>
      </c>
      <c r="H12" s="118">
        <v>3</v>
      </c>
      <c r="I12" s="118">
        <v>1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8">
        <v>3</v>
      </c>
      <c r="U12" s="118">
        <v>3</v>
      </c>
      <c r="V12" s="118">
        <v>3</v>
      </c>
      <c r="W12" s="98"/>
    </row>
    <row r="13" spans="1:23" ht="15.5">
      <c r="A13" s="45">
        <v>3</v>
      </c>
      <c r="B13" s="116">
        <v>170301200003</v>
      </c>
      <c r="C13" s="117">
        <v>44</v>
      </c>
      <c r="D13" s="62"/>
      <c r="E13" s="117">
        <v>45</v>
      </c>
      <c r="F13" s="47"/>
      <c r="G13" s="31" t="s">
        <v>48</v>
      </c>
      <c r="H13" s="118">
        <v>1</v>
      </c>
      <c r="I13" s="118">
        <v>1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8">
        <v>3</v>
      </c>
      <c r="U13" s="118">
        <v>3</v>
      </c>
      <c r="V13" s="118">
        <v>3</v>
      </c>
      <c r="W13" s="98"/>
    </row>
    <row r="14" spans="1:23" ht="15.5">
      <c r="A14" s="45">
        <v>4</v>
      </c>
      <c r="B14" s="116">
        <v>170301200004</v>
      </c>
      <c r="C14" s="117">
        <v>46</v>
      </c>
      <c r="D14" s="62"/>
      <c r="E14" s="117">
        <v>45</v>
      </c>
      <c r="F14" s="47"/>
      <c r="G14" s="31" t="s">
        <v>49</v>
      </c>
      <c r="H14" s="118">
        <v>3</v>
      </c>
      <c r="I14" s="118">
        <v>1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8">
        <v>3</v>
      </c>
      <c r="U14" s="118">
        <v>3</v>
      </c>
      <c r="V14" s="118">
        <v>3</v>
      </c>
      <c r="W14" s="98"/>
    </row>
    <row r="15" spans="1:23" ht="15.5">
      <c r="A15" s="45">
        <v>5</v>
      </c>
      <c r="B15" s="116">
        <v>170301200009</v>
      </c>
      <c r="C15" s="117">
        <v>31</v>
      </c>
      <c r="D15" s="62"/>
      <c r="E15" s="117">
        <v>32</v>
      </c>
      <c r="F15" s="47"/>
      <c r="G15" s="31" t="s">
        <v>50</v>
      </c>
      <c r="H15" s="118">
        <v>2</v>
      </c>
      <c r="I15" s="118">
        <v>1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8">
        <v>3</v>
      </c>
      <c r="U15" s="118">
        <v>3</v>
      </c>
      <c r="V15" s="118">
        <v>3</v>
      </c>
      <c r="W15" s="98"/>
    </row>
    <row r="16" spans="1:23" ht="15.5">
      <c r="A16" s="45">
        <v>6</v>
      </c>
      <c r="B16" s="116">
        <v>170301200010</v>
      </c>
      <c r="C16" s="117">
        <v>40</v>
      </c>
      <c r="D16" s="62"/>
      <c r="E16" s="117">
        <v>41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3" ht="15.5">
      <c r="A17" s="45">
        <v>7</v>
      </c>
      <c r="B17" s="116">
        <v>170301200011</v>
      </c>
      <c r="C17" s="117">
        <v>38</v>
      </c>
      <c r="D17" s="62"/>
      <c r="E17" s="117">
        <v>39</v>
      </c>
      <c r="F17" s="47"/>
      <c r="G17" s="91" t="s">
        <v>52</v>
      </c>
      <c r="H17" s="67">
        <f>(H7*H16)/100</f>
        <v>2.0680000000000001</v>
      </c>
      <c r="I17" s="67">
        <f>(H7*I16)/100</f>
        <v>1.3159999999999998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>
        <f>(H7*T16)/100</f>
        <v>2.82</v>
      </c>
      <c r="U17" s="67">
        <f>(H7*U16)/100</f>
        <v>2.82</v>
      </c>
      <c r="V17" s="67">
        <f>(H7*V16)/100</f>
        <v>2.82</v>
      </c>
      <c r="W17" s="98"/>
    </row>
    <row r="18" spans="1:23">
      <c r="A18" s="45">
        <v>8</v>
      </c>
      <c r="B18" s="116">
        <v>170301200013</v>
      </c>
      <c r="C18" s="117">
        <v>41</v>
      </c>
      <c r="D18" s="62"/>
      <c r="E18" s="117">
        <v>40</v>
      </c>
      <c r="F18" s="47"/>
      <c r="G18" s="4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98"/>
    </row>
    <row r="19" spans="1:23">
      <c r="A19" s="45">
        <v>9</v>
      </c>
      <c r="B19" s="116">
        <v>170301200014</v>
      </c>
      <c r="C19" s="117">
        <v>35</v>
      </c>
      <c r="D19" s="62"/>
      <c r="E19" s="117">
        <v>32</v>
      </c>
      <c r="F19" s="47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4"/>
    </row>
    <row r="20" spans="1:23">
      <c r="A20" s="45">
        <v>10</v>
      </c>
      <c r="B20" s="116">
        <v>170301200016</v>
      </c>
      <c r="C20" s="117">
        <v>25</v>
      </c>
      <c r="D20" s="62"/>
      <c r="E20" s="117">
        <v>26</v>
      </c>
      <c r="F20" s="62"/>
      <c r="G20" s="4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4"/>
    </row>
    <row r="21" spans="1:23">
      <c r="A21" s="45">
        <v>11</v>
      </c>
      <c r="B21" s="116">
        <v>170301200018</v>
      </c>
      <c r="C21" s="117">
        <v>45</v>
      </c>
      <c r="D21" s="62"/>
      <c r="E21" s="117">
        <v>46</v>
      </c>
      <c r="F21" s="62"/>
      <c r="G21" s="45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3">
      <c r="A22" s="45">
        <v>12</v>
      </c>
      <c r="B22" s="116">
        <v>170301200019</v>
      </c>
      <c r="C22" s="117">
        <v>40</v>
      </c>
      <c r="D22" s="62"/>
      <c r="E22" s="117">
        <v>41</v>
      </c>
      <c r="F22" s="62"/>
      <c r="G22" s="45"/>
      <c r="H22" s="98"/>
      <c r="I22" s="98"/>
      <c r="J22" s="9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8"/>
    </row>
    <row r="23" spans="1:23">
      <c r="A23" s="45">
        <v>13</v>
      </c>
      <c r="B23" s="116">
        <v>170301200020</v>
      </c>
      <c r="C23" s="117">
        <v>45</v>
      </c>
      <c r="D23" s="62"/>
      <c r="E23" s="117">
        <v>46</v>
      </c>
      <c r="F23" s="62"/>
      <c r="G23" s="45"/>
      <c r="H23" s="4"/>
      <c r="I23" s="103"/>
      <c r="J23" s="104"/>
      <c r="K23" s="10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5">
        <v>14</v>
      </c>
      <c r="B24" s="116">
        <v>170301200021</v>
      </c>
      <c r="C24" s="117">
        <v>38</v>
      </c>
      <c r="D24" s="62"/>
      <c r="E24" s="117">
        <v>39</v>
      </c>
      <c r="F24" s="62"/>
      <c r="G24" s="45"/>
      <c r="H24" s="71"/>
      <c r="I24" s="835"/>
      <c r="J24" s="835"/>
      <c r="K24" s="4"/>
      <c r="L24" s="4"/>
      <c r="M24" s="55"/>
      <c r="N24" s="55"/>
      <c r="O24" s="55"/>
      <c r="P24" s="55"/>
      <c r="Q24" s="55"/>
      <c r="R24" s="4"/>
      <c r="S24" s="4"/>
      <c r="T24" s="4"/>
      <c r="U24" s="4"/>
      <c r="V24" s="4"/>
      <c r="W24" s="4"/>
    </row>
    <row r="25" spans="1:23">
      <c r="A25" s="45">
        <v>15</v>
      </c>
      <c r="B25" s="116">
        <v>170301200022</v>
      </c>
      <c r="C25" s="117">
        <v>28</v>
      </c>
      <c r="D25" s="62"/>
      <c r="E25" s="117">
        <v>39</v>
      </c>
      <c r="F25" s="62"/>
      <c r="G25" s="45"/>
      <c r="H25" s="105"/>
      <c r="I25" s="106"/>
      <c r="J25" s="106"/>
      <c r="K25" s="4"/>
      <c r="L25" s="4"/>
      <c r="M25" s="55"/>
      <c r="N25" s="55"/>
      <c r="O25" s="55"/>
      <c r="P25" s="55"/>
      <c r="Q25" s="55"/>
      <c r="R25" s="4"/>
      <c r="S25" s="4"/>
      <c r="T25" s="4"/>
      <c r="U25" s="4"/>
      <c r="V25" s="4"/>
      <c r="W25" s="4"/>
    </row>
    <row r="26" spans="1:23">
      <c r="A26" s="45">
        <v>16</v>
      </c>
      <c r="B26" s="116">
        <v>170301200023</v>
      </c>
      <c r="C26" s="117">
        <v>41</v>
      </c>
      <c r="D26" s="62"/>
      <c r="E26" s="117">
        <v>43</v>
      </c>
      <c r="F26" s="62"/>
      <c r="G26" s="45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</row>
    <row r="27" spans="1:23">
      <c r="A27" s="45">
        <v>17</v>
      </c>
      <c r="B27" s="116">
        <v>170301200024</v>
      </c>
      <c r="C27" s="117">
        <v>40</v>
      </c>
      <c r="D27" s="74"/>
      <c r="E27" s="117">
        <v>42</v>
      </c>
      <c r="F27" s="62"/>
      <c r="G27" s="45"/>
      <c r="H27" s="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116">
        <v>170301200025</v>
      </c>
      <c r="C28" s="117">
        <v>38</v>
      </c>
      <c r="D28" s="62"/>
      <c r="E28" s="117">
        <v>35</v>
      </c>
      <c r="F28" s="62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116">
        <v>170301200026</v>
      </c>
      <c r="C29" s="117">
        <v>46</v>
      </c>
      <c r="D29" s="62"/>
      <c r="E29" s="117">
        <v>45</v>
      </c>
      <c r="F29" s="62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116">
        <v>170301200027</v>
      </c>
      <c r="C30" s="117">
        <v>40</v>
      </c>
      <c r="D30" s="62"/>
      <c r="E30" s="117">
        <v>41</v>
      </c>
      <c r="F30" s="62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116">
        <v>170301200029</v>
      </c>
      <c r="C31" s="117">
        <v>8</v>
      </c>
      <c r="D31" s="62"/>
      <c r="E31" s="117">
        <v>36</v>
      </c>
      <c r="F31" s="62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>
      <c r="A32" s="45">
        <v>22</v>
      </c>
      <c r="B32" s="116">
        <v>170301200030</v>
      </c>
      <c r="C32" s="117">
        <v>49</v>
      </c>
      <c r="D32" s="45"/>
      <c r="E32" s="117">
        <v>48</v>
      </c>
      <c r="F32" s="45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45">
        <v>23</v>
      </c>
      <c r="B33" s="116">
        <v>170301200032</v>
      </c>
      <c r="C33" s="117">
        <v>35</v>
      </c>
      <c r="D33" s="45"/>
      <c r="E33" s="117">
        <v>36</v>
      </c>
      <c r="F33" s="45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45">
        <v>24</v>
      </c>
      <c r="B34" s="116">
        <v>170301200033</v>
      </c>
      <c r="C34" s="117">
        <v>38</v>
      </c>
      <c r="D34" s="45"/>
      <c r="E34" s="117">
        <v>39</v>
      </c>
      <c r="F34" s="45"/>
      <c r="G34" s="4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45">
        <v>25</v>
      </c>
      <c r="B35" s="116">
        <v>170301201034</v>
      </c>
      <c r="C35" s="117">
        <v>31</v>
      </c>
      <c r="D35" s="45"/>
      <c r="E35" s="117">
        <v>32</v>
      </c>
      <c r="F35" s="45"/>
      <c r="G35" s="4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D12" sqref="D12"/>
    </sheetView>
  </sheetViews>
  <sheetFormatPr defaultColWidth="8.7265625" defaultRowHeight="14.5"/>
  <cols>
    <col min="2" max="2" width="15.26953125" customWidth="1"/>
  </cols>
  <sheetData>
    <row r="1" spans="1:23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34" t="s">
        <v>1</v>
      </c>
      <c r="B2" s="834"/>
      <c r="C2" s="834"/>
      <c r="D2" s="834"/>
      <c r="E2" s="834"/>
      <c r="F2" s="97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72" customHeight="1">
      <c r="A3" s="834" t="s">
        <v>83</v>
      </c>
      <c r="B3" s="834"/>
      <c r="C3" s="834"/>
      <c r="D3" s="834"/>
      <c r="E3" s="834"/>
      <c r="F3" s="97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4" t="s">
        <v>96</v>
      </c>
      <c r="B4" s="834"/>
      <c r="C4" s="834"/>
      <c r="D4" s="834"/>
      <c r="E4" s="834"/>
      <c r="F4" s="97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46" t="s">
        <v>85</v>
      </c>
      <c r="B5" s="46"/>
      <c r="C5" s="46"/>
      <c r="D5" s="46"/>
      <c r="E5" s="46"/>
      <c r="F5" s="97"/>
      <c r="G5" s="32" t="s">
        <v>14</v>
      </c>
      <c r="H5" s="52">
        <f>D12</f>
        <v>92</v>
      </c>
      <c r="I5" s="3"/>
      <c r="J5" s="4"/>
      <c r="K5" s="11" t="s">
        <v>15</v>
      </c>
      <c r="L5" s="11">
        <v>2</v>
      </c>
      <c r="M5" s="4"/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52">
        <f>F12</f>
        <v>96</v>
      </c>
      <c r="I6" s="3"/>
      <c r="J6" s="4"/>
      <c r="K6" s="17" t="s">
        <v>19</v>
      </c>
      <c r="L6" s="17">
        <v>1</v>
      </c>
      <c r="M6" s="4"/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94</v>
      </c>
      <c r="I7" s="22">
        <v>0.6</v>
      </c>
      <c r="J7" s="4"/>
      <c r="K7" s="23" t="s">
        <v>23</v>
      </c>
      <c r="L7" s="23">
        <v>0</v>
      </c>
      <c r="M7" s="4"/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50" t="s">
        <v>24</v>
      </c>
      <c r="C8" s="111" t="s">
        <v>97</v>
      </c>
      <c r="D8" s="52"/>
      <c r="E8" s="111" t="s">
        <v>26</v>
      </c>
      <c r="F8" s="52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50" t="s">
        <v>28</v>
      </c>
      <c r="C9" s="111" t="s">
        <v>29</v>
      </c>
      <c r="D9" s="52"/>
      <c r="E9" s="111" t="s">
        <v>29</v>
      </c>
      <c r="F9" s="54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116">
        <v>170301200001</v>
      </c>
      <c r="C11" s="117">
        <v>38</v>
      </c>
      <c r="D11" s="62">
        <f>COUNTIF(C11:C35,"&gt;="&amp;D10)</f>
        <v>23</v>
      </c>
      <c r="E11" s="117">
        <v>39</v>
      </c>
      <c r="F11" s="89">
        <f>COUNTIF(E11:E35,"&gt;="&amp;F10)</f>
        <v>24</v>
      </c>
      <c r="G11" s="31" t="s">
        <v>46</v>
      </c>
      <c r="H11" s="118">
        <v>2</v>
      </c>
      <c r="I11" s="118">
        <v>3</v>
      </c>
      <c r="J11" s="118">
        <v>3</v>
      </c>
      <c r="K11" s="118"/>
      <c r="L11" s="118">
        <v>3</v>
      </c>
      <c r="M11" s="119"/>
      <c r="N11" s="119"/>
      <c r="O11" s="120"/>
      <c r="P11" s="120"/>
      <c r="Q11" s="119"/>
      <c r="R11" s="119"/>
      <c r="S11" s="119"/>
      <c r="T11" s="118">
        <v>3</v>
      </c>
      <c r="U11" s="118">
        <v>3</v>
      </c>
      <c r="V11" s="118">
        <v>2</v>
      </c>
      <c r="W11" s="98"/>
    </row>
    <row r="12" spans="1:23" ht="15.5">
      <c r="A12" s="45">
        <v>2</v>
      </c>
      <c r="B12" s="116">
        <v>170301200002</v>
      </c>
      <c r="C12" s="117">
        <v>43</v>
      </c>
      <c r="D12" s="63">
        <f>(D11/A35)*100</f>
        <v>92</v>
      </c>
      <c r="E12" s="117">
        <v>42</v>
      </c>
      <c r="F12" s="90">
        <f>(F11/A35)*100</f>
        <v>96</v>
      </c>
      <c r="G12" s="31" t="s">
        <v>47</v>
      </c>
      <c r="H12" s="118">
        <v>3</v>
      </c>
      <c r="I12" s="118">
        <v>1</v>
      </c>
      <c r="J12" s="118">
        <v>2</v>
      </c>
      <c r="K12" s="118"/>
      <c r="L12" s="118">
        <v>2</v>
      </c>
      <c r="M12" s="119"/>
      <c r="N12" s="119"/>
      <c r="O12" s="120"/>
      <c r="P12" s="120"/>
      <c r="Q12" s="119"/>
      <c r="R12" s="119"/>
      <c r="S12" s="119"/>
      <c r="T12" s="118">
        <v>3</v>
      </c>
      <c r="U12" s="118">
        <v>3</v>
      </c>
      <c r="V12" s="118">
        <v>2</v>
      </c>
      <c r="W12" s="98"/>
    </row>
    <row r="13" spans="1:23" ht="15.5">
      <c r="A13" s="45">
        <v>3</v>
      </c>
      <c r="B13" s="116">
        <v>170301200003</v>
      </c>
      <c r="C13" s="117">
        <v>41</v>
      </c>
      <c r="D13" s="62"/>
      <c r="E13" s="117">
        <v>42</v>
      </c>
      <c r="F13" s="47"/>
      <c r="G13" s="31" t="s">
        <v>48</v>
      </c>
      <c r="H13" s="118">
        <v>1</v>
      </c>
      <c r="I13" s="118">
        <v>1</v>
      </c>
      <c r="J13" s="118">
        <v>3</v>
      </c>
      <c r="K13" s="118"/>
      <c r="L13" s="118">
        <v>1</v>
      </c>
      <c r="M13" s="119"/>
      <c r="N13" s="119"/>
      <c r="O13" s="120"/>
      <c r="P13" s="120"/>
      <c r="Q13" s="119"/>
      <c r="R13" s="119"/>
      <c r="S13" s="119"/>
      <c r="T13" s="118">
        <v>2</v>
      </c>
      <c r="U13" s="118">
        <v>3</v>
      </c>
      <c r="V13" s="118">
        <v>3</v>
      </c>
      <c r="W13" s="98"/>
    </row>
    <row r="14" spans="1:23" ht="15.5">
      <c r="A14" s="45">
        <v>4</v>
      </c>
      <c r="B14" s="116">
        <v>170301200004</v>
      </c>
      <c r="C14" s="117">
        <v>46</v>
      </c>
      <c r="D14" s="62"/>
      <c r="E14" s="117">
        <v>45</v>
      </c>
      <c r="F14" s="47"/>
      <c r="G14" s="31" t="s">
        <v>49</v>
      </c>
      <c r="H14" s="118">
        <v>3</v>
      </c>
      <c r="I14" s="118">
        <v>1</v>
      </c>
      <c r="J14" s="118">
        <v>2</v>
      </c>
      <c r="K14" s="118"/>
      <c r="L14" s="118">
        <v>3</v>
      </c>
      <c r="M14" s="119"/>
      <c r="N14" s="119"/>
      <c r="O14" s="120"/>
      <c r="P14" s="120"/>
      <c r="Q14" s="119"/>
      <c r="R14" s="119"/>
      <c r="S14" s="119"/>
      <c r="T14" s="118">
        <v>3</v>
      </c>
      <c r="U14" s="118">
        <v>3</v>
      </c>
      <c r="V14" s="118">
        <v>3</v>
      </c>
      <c r="W14" s="98"/>
    </row>
    <row r="15" spans="1:23" ht="15.5">
      <c r="A15" s="45">
        <v>5</v>
      </c>
      <c r="B15" s="116">
        <v>170301200009</v>
      </c>
      <c r="C15" s="117">
        <v>39</v>
      </c>
      <c r="D15" s="62"/>
      <c r="E15" s="117">
        <v>38</v>
      </c>
      <c r="F15" s="47"/>
      <c r="G15" s="31" t="s">
        <v>50</v>
      </c>
      <c r="H15" s="118">
        <v>2</v>
      </c>
      <c r="I15" s="118">
        <v>1</v>
      </c>
      <c r="J15" s="118">
        <v>2</v>
      </c>
      <c r="K15" s="118"/>
      <c r="L15" s="118">
        <v>2</v>
      </c>
      <c r="M15" s="119"/>
      <c r="N15" s="119"/>
      <c r="O15" s="120"/>
      <c r="P15" s="120"/>
      <c r="Q15" s="119"/>
      <c r="R15" s="119"/>
      <c r="S15" s="119"/>
      <c r="T15" s="118">
        <v>3</v>
      </c>
      <c r="U15" s="118">
        <v>3</v>
      </c>
      <c r="V15" s="118">
        <v>2</v>
      </c>
      <c r="W15" s="98"/>
    </row>
    <row r="16" spans="1:23" ht="15.5">
      <c r="A16" s="45">
        <v>6</v>
      </c>
      <c r="B16" s="116">
        <v>170301200010</v>
      </c>
      <c r="C16" s="117">
        <v>39</v>
      </c>
      <c r="D16" s="62"/>
      <c r="E16" s="117">
        <v>38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2.4</v>
      </c>
      <c r="K16" s="66"/>
      <c r="L16" s="66">
        <f>AVERAGE(L11:L15)</f>
        <v>2.2000000000000002</v>
      </c>
      <c r="M16" s="66"/>
      <c r="N16" s="66"/>
      <c r="O16" s="66"/>
      <c r="P16" s="66"/>
      <c r="Q16" s="66"/>
      <c r="R16" s="66"/>
      <c r="S16" s="66"/>
      <c r="T16" s="66">
        <f>AVERAGE(T11:T15)</f>
        <v>2.8</v>
      </c>
      <c r="U16" s="66">
        <f>AVERAGE(U11:U15)</f>
        <v>3</v>
      </c>
      <c r="V16" s="66">
        <f>AVERAGE(V11:V15)</f>
        <v>2.4</v>
      </c>
      <c r="W16" s="98"/>
    </row>
    <row r="17" spans="1:23" ht="15.5">
      <c r="A17" s="45">
        <v>7</v>
      </c>
      <c r="B17" s="116">
        <v>170301200011</v>
      </c>
      <c r="C17" s="117">
        <v>40</v>
      </c>
      <c r="D17" s="62"/>
      <c r="E17" s="117">
        <v>42</v>
      </c>
      <c r="F17" s="47"/>
      <c r="G17" s="91" t="s">
        <v>52</v>
      </c>
      <c r="H17" s="67">
        <f>(H7*H16)/100</f>
        <v>2.0680000000000001</v>
      </c>
      <c r="I17" s="67">
        <f>(H7*I16)/100</f>
        <v>1.3159999999999998</v>
      </c>
      <c r="J17" s="67">
        <f>(H7*J16)/100</f>
        <v>2.2559999999999998</v>
      </c>
      <c r="K17" s="67"/>
      <c r="L17" s="67">
        <f>(H7*L16)/100</f>
        <v>2.0680000000000001</v>
      </c>
      <c r="M17" s="67"/>
      <c r="N17" s="67"/>
      <c r="O17" s="67"/>
      <c r="P17" s="67"/>
      <c r="Q17" s="67"/>
      <c r="R17" s="67"/>
      <c r="S17" s="67"/>
      <c r="T17" s="67">
        <f>(H7*T16)/100</f>
        <v>2.6319999999999997</v>
      </c>
      <c r="U17" s="67">
        <f>(H7*U16)/100</f>
        <v>2.82</v>
      </c>
      <c r="V17" s="67">
        <f>(H7*V16)/100</f>
        <v>2.2559999999999998</v>
      </c>
      <c r="W17" s="98"/>
    </row>
    <row r="18" spans="1:23">
      <c r="A18" s="45">
        <v>8</v>
      </c>
      <c r="B18" s="116">
        <v>170301200013</v>
      </c>
      <c r="C18" s="117">
        <v>39</v>
      </c>
      <c r="D18" s="62"/>
      <c r="E18" s="117">
        <v>42</v>
      </c>
      <c r="F18" s="47"/>
      <c r="G18" s="4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98"/>
    </row>
    <row r="19" spans="1:23">
      <c r="A19" s="45">
        <v>9</v>
      </c>
      <c r="B19" s="116">
        <v>170301200014</v>
      </c>
      <c r="C19" s="117">
        <v>33</v>
      </c>
      <c r="D19" s="62"/>
      <c r="E19" s="117">
        <v>34</v>
      </c>
      <c r="F19" s="47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4"/>
    </row>
    <row r="20" spans="1:23">
      <c r="A20" s="45">
        <v>10</v>
      </c>
      <c r="B20" s="116">
        <v>170301200016</v>
      </c>
      <c r="C20" s="117">
        <v>31</v>
      </c>
      <c r="D20" s="62"/>
      <c r="E20" s="117">
        <v>32</v>
      </c>
      <c r="F20" s="62"/>
      <c r="G20" s="4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4"/>
    </row>
    <row r="21" spans="1:23">
      <c r="A21" s="45">
        <v>11</v>
      </c>
      <c r="B21" s="116">
        <v>170301200018</v>
      </c>
      <c r="C21" s="117">
        <v>44</v>
      </c>
      <c r="D21" s="62"/>
      <c r="E21" s="117">
        <v>45</v>
      </c>
      <c r="F21" s="62"/>
      <c r="G21" s="45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3">
      <c r="A22" s="45">
        <v>12</v>
      </c>
      <c r="B22" s="116">
        <v>170301200019</v>
      </c>
      <c r="C22" s="117">
        <v>46</v>
      </c>
      <c r="D22" s="62"/>
      <c r="E22" s="117">
        <v>45</v>
      </c>
      <c r="F22" s="62"/>
      <c r="G22" s="45"/>
      <c r="H22" s="98"/>
      <c r="I22" s="98"/>
      <c r="J22" s="9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8"/>
    </row>
    <row r="23" spans="1:23">
      <c r="A23" s="45">
        <v>13</v>
      </c>
      <c r="B23" s="116">
        <v>170301200020</v>
      </c>
      <c r="C23" s="117">
        <v>41</v>
      </c>
      <c r="D23" s="62"/>
      <c r="E23" s="117">
        <v>41</v>
      </c>
      <c r="F23" s="62"/>
      <c r="G23" s="45"/>
      <c r="H23" s="4"/>
      <c r="I23" s="103"/>
      <c r="J23" s="104"/>
      <c r="K23" s="10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5">
        <v>14</v>
      </c>
      <c r="B24" s="116">
        <v>170301200021</v>
      </c>
      <c r="C24" s="117">
        <v>41</v>
      </c>
      <c r="D24" s="62"/>
      <c r="E24" s="117">
        <v>42</v>
      </c>
      <c r="F24" s="62"/>
      <c r="G24" s="45"/>
      <c r="H24" s="71"/>
      <c r="I24" s="835"/>
      <c r="J24" s="835"/>
      <c r="K24" s="4"/>
      <c r="L24" s="4"/>
      <c r="M24" s="55"/>
      <c r="N24" s="55"/>
      <c r="O24" s="55"/>
      <c r="P24" s="55"/>
      <c r="Q24" s="55"/>
      <c r="R24" s="4"/>
      <c r="S24" s="4"/>
      <c r="T24" s="4"/>
      <c r="U24" s="4"/>
      <c r="V24" s="4"/>
      <c r="W24" s="4"/>
    </row>
    <row r="25" spans="1:23">
      <c r="A25" s="45">
        <v>15</v>
      </c>
      <c r="B25" s="116">
        <v>170301200022</v>
      </c>
      <c r="C25" s="117">
        <v>25</v>
      </c>
      <c r="D25" s="62"/>
      <c r="E25" s="117">
        <v>26</v>
      </c>
      <c r="F25" s="62"/>
      <c r="G25" s="45"/>
      <c r="H25" s="105"/>
      <c r="I25" s="106"/>
      <c r="J25" s="106"/>
      <c r="K25" s="4"/>
      <c r="L25" s="4"/>
      <c r="M25" s="55"/>
      <c r="N25" s="55"/>
      <c r="O25" s="55"/>
      <c r="P25" s="55"/>
      <c r="Q25" s="55"/>
      <c r="R25" s="4"/>
      <c r="S25" s="4"/>
      <c r="T25" s="4"/>
      <c r="U25" s="4"/>
      <c r="V25" s="4"/>
      <c r="W25" s="4"/>
    </row>
    <row r="26" spans="1:23">
      <c r="A26" s="45">
        <v>16</v>
      </c>
      <c r="B26" s="116">
        <v>170301200023</v>
      </c>
      <c r="C26" s="117">
        <v>43</v>
      </c>
      <c r="D26" s="62"/>
      <c r="E26" s="117">
        <v>45</v>
      </c>
      <c r="F26" s="62"/>
      <c r="G26" s="45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</row>
    <row r="27" spans="1:23">
      <c r="A27" s="45">
        <v>17</v>
      </c>
      <c r="B27" s="116">
        <v>170301200024</v>
      </c>
      <c r="C27" s="117">
        <v>41</v>
      </c>
      <c r="D27" s="74"/>
      <c r="E27" s="117">
        <v>42</v>
      </c>
      <c r="F27" s="62"/>
      <c r="G27" s="45"/>
      <c r="H27" s="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116">
        <v>170301200025</v>
      </c>
      <c r="C28" s="117">
        <v>38</v>
      </c>
      <c r="D28" s="62"/>
      <c r="E28" s="117">
        <v>32</v>
      </c>
      <c r="F28" s="62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116">
        <v>170301200026</v>
      </c>
      <c r="C29" s="117">
        <v>49</v>
      </c>
      <c r="D29" s="62"/>
      <c r="E29" s="117">
        <v>46</v>
      </c>
      <c r="F29" s="62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116">
        <v>170301200027</v>
      </c>
      <c r="C30" s="117">
        <v>45</v>
      </c>
      <c r="D30" s="62"/>
      <c r="E30" s="117">
        <v>43</v>
      </c>
      <c r="F30" s="62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116">
        <v>170301200029</v>
      </c>
      <c r="C31" s="117">
        <v>4</v>
      </c>
      <c r="D31" s="62"/>
      <c r="E31" s="117">
        <v>42</v>
      </c>
      <c r="F31" s="62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>
      <c r="A32" s="45">
        <v>22</v>
      </c>
      <c r="B32" s="116">
        <v>170301200030</v>
      </c>
      <c r="C32" s="117">
        <v>48</v>
      </c>
      <c r="D32" s="45"/>
      <c r="E32" s="117">
        <v>43</v>
      </c>
      <c r="F32" s="45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45">
        <v>23</v>
      </c>
      <c r="B33" s="116">
        <v>170301200032</v>
      </c>
      <c r="C33" s="117">
        <v>36</v>
      </c>
      <c r="D33" s="45"/>
      <c r="E33" s="117">
        <v>36</v>
      </c>
      <c r="F33" s="45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45">
        <v>24</v>
      </c>
      <c r="B34" s="116">
        <v>170301200033</v>
      </c>
      <c r="C34" s="117">
        <v>44</v>
      </c>
      <c r="D34" s="45"/>
      <c r="E34" s="117">
        <v>43</v>
      </c>
      <c r="F34" s="45"/>
      <c r="G34" s="4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45">
        <v>25</v>
      </c>
      <c r="B35" s="116">
        <v>170301201034</v>
      </c>
      <c r="C35" s="117">
        <v>34</v>
      </c>
      <c r="D35" s="45"/>
      <c r="E35" s="117">
        <v>35</v>
      </c>
      <c r="F35" s="45"/>
      <c r="G35" s="4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86" zoomScaleNormal="86" workbookViewId="0">
      <selection activeCell="D11" sqref="D11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98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67.346938775510196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30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83.673469387755091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99</v>
      </c>
      <c r="D8" s="124"/>
      <c r="E8" s="135" t="s">
        <v>100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139">
        <v>170101120001</v>
      </c>
      <c r="C11" s="140">
        <v>33</v>
      </c>
      <c r="D11" s="141">
        <f>COUNTIF(C11:C59,"&gt;="&amp;D10)</f>
        <v>49</v>
      </c>
      <c r="E11" s="140">
        <v>26</v>
      </c>
      <c r="F11" s="142">
        <f>COUNTIF(E11:E59,"&gt;="&amp;F10)</f>
        <v>33</v>
      </c>
      <c r="G11" s="143" t="s">
        <v>46</v>
      </c>
      <c r="H11" s="144">
        <v>3</v>
      </c>
      <c r="I11" s="144">
        <v>3</v>
      </c>
      <c r="J11" s="145"/>
      <c r="K11" s="145"/>
      <c r="L11" s="145">
        <v>1</v>
      </c>
      <c r="M11" s="145"/>
      <c r="N11" s="145">
        <v>2</v>
      </c>
      <c r="O11" s="145"/>
      <c r="P11" s="145"/>
      <c r="Q11" s="145"/>
      <c r="R11" s="145"/>
      <c r="S11" s="145">
        <v>3</v>
      </c>
      <c r="T11" s="145">
        <v>3</v>
      </c>
      <c r="U11" s="145">
        <v>2</v>
      </c>
      <c r="V11" s="145">
        <v>3</v>
      </c>
      <c r="W11" s="98"/>
    </row>
    <row r="12" spans="1:23" ht="25.15" customHeight="1">
      <c r="A12" s="45">
        <v>2</v>
      </c>
      <c r="B12" s="146">
        <v>170101120002</v>
      </c>
      <c r="C12" s="140">
        <v>40</v>
      </c>
      <c r="D12" s="147">
        <f>(D11/A59)*100</f>
        <v>100</v>
      </c>
      <c r="E12" s="140">
        <v>44</v>
      </c>
      <c r="F12" s="148">
        <f>(F11/A59)*100</f>
        <v>67.346938775510196</v>
      </c>
      <c r="G12" s="143" t="s">
        <v>47</v>
      </c>
      <c r="H12" s="144">
        <v>3</v>
      </c>
      <c r="I12" s="144">
        <v>3</v>
      </c>
      <c r="J12" s="145"/>
      <c r="K12" s="145"/>
      <c r="L12" s="145">
        <v>2</v>
      </c>
      <c r="M12" s="145"/>
      <c r="N12" s="145">
        <v>3</v>
      </c>
      <c r="O12" s="145"/>
      <c r="P12" s="145"/>
      <c r="Q12" s="145"/>
      <c r="R12" s="145"/>
      <c r="S12" s="145">
        <v>3</v>
      </c>
      <c r="T12" s="145">
        <v>3</v>
      </c>
      <c r="U12" s="145">
        <v>3</v>
      </c>
      <c r="V12" s="145">
        <v>2</v>
      </c>
      <c r="W12" s="98"/>
    </row>
    <row r="13" spans="1:23" ht="25.15" customHeight="1">
      <c r="A13" s="45">
        <v>3</v>
      </c>
      <c r="B13" s="146">
        <v>170101120004</v>
      </c>
      <c r="C13" s="140">
        <v>34</v>
      </c>
      <c r="D13" s="141"/>
      <c r="E13" s="140">
        <v>28</v>
      </c>
      <c r="F13" s="149"/>
      <c r="G13" s="143" t="s">
        <v>48</v>
      </c>
      <c r="H13" s="144">
        <v>2</v>
      </c>
      <c r="I13" s="144">
        <v>3</v>
      </c>
      <c r="J13" s="145"/>
      <c r="K13" s="145"/>
      <c r="L13" s="145">
        <v>2</v>
      </c>
      <c r="M13" s="145"/>
      <c r="N13" s="145">
        <v>3</v>
      </c>
      <c r="O13" s="145"/>
      <c r="P13" s="145"/>
      <c r="Q13" s="145"/>
      <c r="R13" s="145"/>
      <c r="S13" s="145">
        <v>2</v>
      </c>
      <c r="T13" s="145">
        <v>3</v>
      </c>
      <c r="U13" s="145">
        <v>2</v>
      </c>
      <c r="V13" s="145">
        <v>2</v>
      </c>
      <c r="W13" s="98"/>
    </row>
    <row r="14" spans="1:23" ht="25.15" customHeight="1">
      <c r="A14" s="45">
        <v>4</v>
      </c>
      <c r="B14" s="146">
        <v>170101120006</v>
      </c>
      <c r="C14" s="140">
        <v>46</v>
      </c>
      <c r="D14" s="141"/>
      <c r="E14" s="140">
        <v>48</v>
      </c>
      <c r="F14" s="149"/>
      <c r="G14" s="143" t="s">
        <v>49</v>
      </c>
      <c r="H14" s="144">
        <v>3</v>
      </c>
      <c r="I14" s="144">
        <v>3</v>
      </c>
      <c r="J14" s="145"/>
      <c r="K14" s="145"/>
      <c r="L14" s="145">
        <v>1</v>
      </c>
      <c r="M14" s="145"/>
      <c r="N14" s="145">
        <v>2</v>
      </c>
      <c r="O14" s="145"/>
      <c r="P14" s="145"/>
      <c r="Q14" s="145"/>
      <c r="R14" s="145"/>
      <c r="S14" s="145">
        <v>3</v>
      </c>
      <c r="T14" s="145">
        <v>3</v>
      </c>
      <c r="U14" s="145">
        <v>3</v>
      </c>
      <c r="V14" s="145">
        <v>2</v>
      </c>
      <c r="W14" s="98"/>
    </row>
    <row r="15" spans="1:23" ht="25.15" customHeight="1">
      <c r="A15" s="45">
        <v>5</v>
      </c>
      <c r="B15" s="146">
        <v>170101120007</v>
      </c>
      <c r="C15" s="140">
        <v>44</v>
      </c>
      <c r="D15" s="141"/>
      <c r="E15" s="140">
        <v>41</v>
      </c>
      <c r="F15" s="149"/>
      <c r="G15" s="143" t="s">
        <v>50</v>
      </c>
      <c r="H15" s="144">
        <v>2</v>
      </c>
      <c r="I15" s="144">
        <v>2</v>
      </c>
      <c r="J15" s="145"/>
      <c r="K15" s="145"/>
      <c r="L15" s="145">
        <v>2</v>
      </c>
      <c r="M15" s="145"/>
      <c r="N15" s="145">
        <v>2</v>
      </c>
      <c r="O15" s="145"/>
      <c r="P15" s="145"/>
      <c r="Q15" s="145"/>
      <c r="R15" s="145"/>
      <c r="S15" s="145">
        <v>2</v>
      </c>
      <c r="T15" s="145">
        <v>3</v>
      </c>
      <c r="U15" s="145">
        <v>3</v>
      </c>
      <c r="V15" s="145">
        <v>3</v>
      </c>
      <c r="W15" s="98"/>
    </row>
    <row r="16" spans="1:23" ht="25.15" customHeight="1">
      <c r="A16" s="45">
        <v>6</v>
      </c>
      <c r="B16" s="146">
        <v>170101120011</v>
      </c>
      <c r="C16" s="140">
        <v>44</v>
      </c>
      <c r="D16" s="141"/>
      <c r="E16" s="140">
        <v>42</v>
      </c>
      <c r="F16" s="149"/>
      <c r="G16" s="150" t="s">
        <v>51</v>
      </c>
      <c r="H16" s="66">
        <f>AVERAGE(H11:H15)</f>
        <v>2.6</v>
      </c>
      <c r="I16" s="66">
        <f>AVERAGE(I11:I15)</f>
        <v>2.8</v>
      </c>
      <c r="J16" s="66"/>
      <c r="K16" s="66"/>
      <c r="L16" s="66">
        <f>AVERAGE(L11:L15)</f>
        <v>1.6</v>
      </c>
      <c r="M16" s="66"/>
      <c r="N16" s="66">
        <f>AVERAGE(N11:N15)</f>
        <v>2.4</v>
      </c>
      <c r="O16" s="66"/>
      <c r="P16" s="66"/>
      <c r="Q16" s="66"/>
      <c r="R16" s="66"/>
      <c r="S16" s="66">
        <f>AVERAGE(S11:S15)</f>
        <v>2.6</v>
      </c>
      <c r="T16" s="66">
        <f>AVERAGE(T11:T15)</f>
        <v>3</v>
      </c>
      <c r="U16" s="66">
        <f>AVERAGE(U11:U15)</f>
        <v>2.6</v>
      </c>
      <c r="V16" s="66">
        <f>AVERAGE(V11:V15)</f>
        <v>2.4</v>
      </c>
      <c r="W16" s="98"/>
    </row>
    <row r="17" spans="1:23" ht="35.65" customHeight="1">
      <c r="A17" s="45">
        <v>7</v>
      </c>
      <c r="B17" s="146">
        <v>170101120012</v>
      </c>
      <c r="C17" s="140">
        <v>44</v>
      </c>
      <c r="D17" s="141"/>
      <c r="E17" s="140">
        <v>36</v>
      </c>
      <c r="F17" s="149"/>
      <c r="G17" s="151" t="s">
        <v>52</v>
      </c>
      <c r="H17" s="67">
        <f>(H7*H16)/100</f>
        <v>2.1755102040816325</v>
      </c>
      <c r="I17" s="67">
        <f>(H7*I16)/100</f>
        <v>2.3428571428571425</v>
      </c>
      <c r="J17" s="67"/>
      <c r="K17" s="67"/>
      <c r="L17" s="67">
        <f>(H7*L16)/100</f>
        <v>1.3387755102040817</v>
      </c>
      <c r="M17" s="67"/>
      <c r="N17" s="67">
        <f>(H7*N16)/100</f>
        <v>2.0081632653061221</v>
      </c>
      <c r="O17" s="67"/>
      <c r="P17" s="67"/>
      <c r="Q17" s="67"/>
      <c r="R17" s="67"/>
      <c r="S17" s="67">
        <f>(H7*S16)/100</f>
        <v>2.1755102040816325</v>
      </c>
      <c r="T17" s="67">
        <f>(H7*T16)/100</f>
        <v>2.5102040816326525</v>
      </c>
      <c r="U17" s="67">
        <f>(H7*U16)/100</f>
        <v>2.1755102040816325</v>
      </c>
      <c r="V17" s="67">
        <f>(H7*V16)/100</f>
        <v>2.0081632653061221</v>
      </c>
      <c r="W17" s="98"/>
    </row>
    <row r="18" spans="1:23">
      <c r="A18" s="45">
        <v>8</v>
      </c>
      <c r="B18" s="146">
        <v>170101120013</v>
      </c>
      <c r="C18" s="140">
        <v>32</v>
      </c>
      <c r="D18" s="141"/>
      <c r="E18" s="140">
        <v>28</v>
      </c>
      <c r="F18" s="141"/>
    </row>
    <row r="19" spans="1:23">
      <c r="A19" s="45">
        <v>9</v>
      </c>
      <c r="B19" s="146">
        <v>170101120015</v>
      </c>
      <c r="C19" s="140">
        <v>33</v>
      </c>
      <c r="D19" s="141"/>
      <c r="E19" s="140">
        <v>32</v>
      </c>
      <c r="F19" s="141"/>
    </row>
    <row r="20" spans="1:23">
      <c r="A20" s="45">
        <v>10</v>
      </c>
      <c r="B20" s="146">
        <v>170101120016</v>
      </c>
      <c r="C20" s="140">
        <v>37</v>
      </c>
      <c r="D20" s="141"/>
      <c r="E20" s="140">
        <v>40</v>
      </c>
      <c r="F20" s="141"/>
    </row>
    <row r="21" spans="1:23">
      <c r="A21" s="45">
        <v>11</v>
      </c>
      <c r="B21" s="146">
        <v>170101120017</v>
      </c>
      <c r="C21" s="140">
        <v>41</v>
      </c>
      <c r="D21" s="141"/>
      <c r="E21" s="140">
        <v>38</v>
      </c>
      <c r="F21" s="141"/>
    </row>
    <row r="22" spans="1:23">
      <c r="A22" s="45">
        <v>12</v>
      </c>
      <c r="B22" s="146">
        <v>170101120019</v>
      </c>
      <c r="C22" s="140">
        <v>42</v>
      </c>
      <c r="D22" s="141"/>
      <c r="E22" s="140">
        <v>44</v>
      </c>
      <c r="F22" s="141"/>
    </row>
    <row r="23" spans="1:23">
      <c r="A23" s="45">
        <v>13</v>
      </c>
      <c r="B23" s="146">
        <v>170101120021</v>
      </c>
      <c r="C23" s="140">
        <v>44</v>
      </c>
      <c r="D23" s="141"/>
      <c r="E23" s="140">
        <v>43</v>
      </c>
      <c r="F23" s="141"/>
    </row>
    <row r="24" spans="1:23">
      <c r="A24" s="45">
        <v>14</v>
      </c>
      <c r="B24" s="146">
        <v>170101120022</v>
      </c>
      <c r="C24" s="140">
        <v>37</v>
      </c>
      <c r="E24" s="140">
        <v>31</v>
      </c>
    </row>
    <row r="25" spans="1:23">
      <c r="A25" s="45">
        <v>15</v>
      </c>
      <c r="B25" s="146">
        <v>170101120023</v>
      </c>
      <c r="C25" s="140">
        <v>40</v>
      </c>
      <c r="E25" s="140">
        <v>38</v>
      </c>
    </row>
    <row r="26" spans="1:23">
      <c r="A26" s="45">
        <v>16</v>
      </c>
      <c r="B26" s="146">
        <v>170101120024</v>
      </c>
      <c r="C26" s="140">
        <v>44</v>
      </c>
      <c r="E26" s="140">
        <v>44</v>
      </c>
    </row>
    <row r="27" spans="1:23">
      <c r="A27" s="45">
        <v>17</v>
      </c>
      <c r="B27" s="146">
        <v>170101120025</v>
      </c>
      <c r="C27" s="140">
        <v>28</v>
      </c>
      <c r="E27" s="140">
        <v>24</v>
      </c>
    </row>
    <row r="28" spans="1:23">
      <c r="A28" s="45">
        <v>18</v>
      </c>
      <c r="B28" s="146">
        <v>170101120026</v>
      </c>
      <c r="C28" s="140">
        <v>34</v>
      </c>
      <c r="E28" s="140">
        <v>28</v>
      </c>
    </row>
    <row r="29" spans="1:23">
      <c r="A29" s="45">
        <v>19</v>
      </c>
      <c r="B29" s="146">
        <v>170101120028</v>
      </c>
      <c r="C29" s="140">
        <v>37</v>
      </c>
      <c r="E29" s="140">
        <v>25</v>
      </c>
    </row>
    <row r="30" spans="1:23">
      <c r="A30" s="45">
        <v>20</v>
      </c>
      <c r="B30" s="146">
        <v>170101120029</v>
      </c>
      <c r="C30" s="140">
        <v>37</v>
      </c>
      <c r="E30" s="140">
        <v>33</v>
      </c>
    </row>
    <row r="31" spans="1:23">
      <c r="A31" s="45">
        <v>21</v>
      </c>
      <c r="B31" s="146">
        <v>170101120030</v>
      </c>
      <c r="C31" s="140">
        <v>32</v>
      </c>
      <c r="E31" s="140">
        <v>24</v>
      </c>
    </row>
    <row r="32" spans="1:23">
      <c r="A32" s="45">
        <v>22</v>
      </c>
      <c r="B32" s="146">
        <v>170101120032</v>
      </c>
      <c r="C32" s="140">
        <v>40</v>
      </c>
      <c r="E32" s="140">
        <v>42</v>
      </c>
    </row>
    <row r="33" spans="1:5">
      <c r="A33" s="45">
        <v>23</v>
      </c>
      <c r="B33" s="146">
        <v>170101120034</v>
      </c>
      <c r="C33" s="140">
        <v>42</v>
      </c>
      <c r="E33" s="140">
        <v>44</v>
      </c>
    </row>
    <row r="34" spans="1:5">
      <c r="A34" s="45">
        <v>24</v>
      </c>
      <c r="B34" s="146">
        <v>170101120035</v>
      </c>
      <c r="C34" s="140">
        <v>37</v>
      </c>
      <c r="E34" s="140">
        <v>40</v>
      </c>
    </row>
    <row r="35" spans="1:5">
      <c r="A35" s="45">
        <v>25</v>
      </c>
      <c r="B35" s="146">
        <v>170101120036</v>
      </c>
      <c r="C35" s="140">
        <v>42</v>
      </c>
      <c r="E35" s="140">
        <v>44</v>
      </c>
    </row>
    <row r="36" spans="1:5">
      <c r="A36" s="45">
        <v>26</v>
      </c>
      <c r="B36" s="146">
        <v>170101120038</v>
      </c>
      <c r="C36" s="140">
        <v>42</v>
      </c>
      <c r="E36" s="140">
        <v>44</v>
      </c>
    </row>
    <row r="37" spans="1:5">
      <c r="A37" s="45">
        <v>27</v>
      </c>
      <c r="B37" s="146">
        <v>170101120039</v>
      </c>
      <c r="C37" s="140">
        <v>36</v>
      </c>
      <c r="E37" s="140">
        <v>32</v>
      </c>
    </row>
    <row r="38" spans="1:5">
      <c r="A38" s="45">
        <v>28</v>
      </c>
      <c r="B38" s="146">
        <v>170101120040</v>
      </c>
      <c r="C38" s="140">
        <v>40</v>
      </c>
      <c r="E38" s="140">
        <v>39</v>
      </c>
    </row>
    <row r="39" spans="1:5">
      <c r="A39" s="45">
        <v>29</v>
      </c>
      <c r="B39" s="146">
        <v>170101120043</v>
      </c>
      <c r="C39" s="140">
        <v>36</v>
      </c>
      <c r="E39" s="140">
        <v>26</v>
      </c>
    </row>
    <row r="40" spans="1:5">
      <c r="A40" s="45">
        <v>30</v>
      </c>
      <c r="B40" s="146">
        <v>170101120044</v>
      </c>
      <c r="C40" s="140">
        <v>46</v>
      </c>
      <c r="E40" s="140">
        <v>47</v>
      </c>
    </row>
    <row r="41" spans="1:5">
      <c r="A41" s="45">
        <v>31</v>
      </c>
      <c r="B41" s="146">
        <v>170101120045</v>
      </c>
      <c r="C41" s="140">
        <v>34</v>
      </c>
      <c r="E41" s="140">
        <v>20</v>
      </c>
    </row>
    <row r="42" spans="1:5">
      <c r="A42" s="45">
        <v>32</v>
      </c>
      <c r="B42" s="146">
        <v>170101120046</v>
      </c>
      <c r="C42" s="140">
        <v>34</v>
      </c>
      <c r="E42" s="140">
        <v>24</v>
      </c>
    </row>
    <row r="43" spans="1:5">
      <c r="A43" s="45">
        <v>33</v>
      </c>
      <c r="B43" s="146">
        <v>170101120048</v>
      </c>
      <c r="C43" s="140">
        <v>37</v>
      </c>
      <c r="E43" s="140">
        <v>30</v>
      </c>
    </row>
    <row r="44" spans="1:5">
      <c r="A44" s="45">
        <v>34</v>
      </c>
      <c r="B44" s="146">
        <v>170101120049</v>
      </c>
      <c r="C44" s="140">
        <v>34</v>
      </c>
      <c r="E44" s="140">
        <v>16</v>
      </c>
    </row>
    <row r="45" spans="1:5">
      <c r="A45" s="45">
        <v>35</v>
      </c>
      <c r="B45" s="146">
        <v>170101120050</v>
      </c>
      <c r="C45" s="140">
        <v>34</v>
      </c>
      <c r="E45" s="140">
        <v>11</v>
      </c>
    </row>
    <row r="46" spans="1:5">
      <c r="A46" s="45">
        <v>36</v>
      </c>
      <c r="B46" s="146">
        <v>170101120051</v>
      </c>
      <c r="C46" s="140">
        <v>46</v>
      </c>
      <c r="E46" s="140">
        <v>42</v>
      </c>
    </row>
    <row r="47" spans="1:5">
      <c r="A47" s="45">
        <v>37</v>
      </c>
      <c r="B47" s="146">
        <v>170101120052</v>
      </c>
      <c r="C47" s="140">
        <v>33</v>
      </c>
      <c r="E47" s="140">
        <v>25</v>
      </c>
    </row>
    <row r="48" spans="1:5">
      <c r="A48" s="45">
        <v>38</v>
      </c>
      <c r="B48" s="146">
        <v>170101120053</v>
      </c>
      <c r="C48" s="140">
        <v>36</v>
      </c>
      <c r="E48" s="140">
        <v>19</v>
      </c>
    </row>
    <row r="49" spans="1:5">
      <c r="A49" s="45">
        <v>39</v>
      </c>
      <c r="B49" s="146">
        <v>170101120054</v>
      </c>
      <c r="C49" s="140">
        <v>33</v>
      </c>
      <c r="E49" s="140">
        <v>24</v>
      </c>
    </row>
    <row r="50" spans="1:5">
      <c r="A50" s="45">
        <v>40</v>
      </c>
      <c r="B50" s="146">
        <v>170101120056</v>
      </c>
      <c r="C50" s="140">
        <v>37</v>
      </c>
      <c r="E50" s="140">
        <v>32</v>
      </c>
    </row>
    <row r="51" spans="1:5">
      <c r="A51" s="45">
        <v>41</v>
      </c>
      <c r="B51" s="146">
        <v>170101120058</v>
      </c>
      <c r="C51" s="140">
        <v>40</v>
      </c>
      <c r="E51" s="140">
        <v>34</v>
      </c>
    </row>
    <row r="52" spans="1:5">
      <c r="A52" s="45">
        <v>42</v>
      </c>
      <c r="B52" s="146">
        <v>170101120060</v>
      </c>
      <c r="C52" s="140">
        <v>34</v>
      </c>
      <c r="E52" s="140">
        <v>15</v>
      </c>
    </row>
    <row r="53" spans="1:5">
      <c r="A53" s="45">
        <v>43</v>
      </c>
      <c r="B53" s="146">
        <v>170101120061</v>
      </c>
      <c r="C53" s="140">
        <v>34</v>
      </c>
      <c r="E53" s="140">
        <v>24</v>
      </c>
    </row>
    <row r="54" spans="1:5">
      <c r="A54" s="45">
        <v>44</v>
      </c>
      <c r="B54" s="146">
        <v>170101120063</v>
      </c>
      <c r="C54" s="140">
        <v>35</v>
      </c>
      <c r="E54" s="140">
        <v>17</v>
      </c>
    </row>
    <row r="55" spans="1:5">
      <c r="A55" s="45">
        <v>45</v>
      </c>
      <c r="B55" s="146">
        <v>170101120064</v>
      </c>
      <c r="C55" s="140">
        <v>46</v>
      </c>
      <c r="E55" s="140">
        <v>46</v>
      </c>
    </row>
    <row r="56" spans="1:5">
      <c r="A56" s="45">
        <v>46</v>
      </c>
      <c r="B56" s="146">
        <v>170101120067</v>
      </c>
      <c r="C56" s="140">
        <v>44</v>
      </c>
      <c r="E56" s="140">
        <v>32</v>
      </c>
    </row>
    <row r="57" spans="1:5">
      <c r="A57" s="45">
        <v>47</v>
      </c>
      <c r="B57" s="146">
        <v>170101120070</v>
      </c>
      <c r="C57" s="140">
        <v>46</v>
      </c>
      <c r="E57" s="140">
        <v>42</v>
      </c>
    </row>
    <row r="58" spans="1:5">
      <c r="A58" s="45">
        <v>48</v>
      </c>
      <c r="B58" s="146">
        <v>170101120071</v>
      </c>
      <c r="C58" s="140">
        <v>44</v>
      </c>
      <c r="E58" s="140">
        <v>43</v>
      </c>
    </row>
    <row r="59" spans="1:5">
      <c r="A59" s="45">
        <v>49</v>
      </c>
      <c r="B59" s="146">
        <v>170101121073</v>
      </c>
      <c r="C59" s="140">
        <v>37</v>
      </c>
      <c r="E59" s="140">
        <v>26</v>
      </c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zoomScale="86" zoomScaleNormal="86" workbookViewId="0">
      <selection activeCell="H7" sqref="H7"/>
    </sheetView>
  </sheetViews>
  <sheetFormatPr defaultColWidth="14.453125" defaultRowHeight="14.5"/>
  <cols>
    <col min="1" max="1" width="12.54296875" customWidth="1"/>
    <col min="2" max="2" width="20.81640625" customWidth="1"/>
    <col min="3" max="4" width="17.1796875" customWidth="1"/>
    <col min="5" max="6" width="25.81640625" customWidth="1"/>
    <col min="7" max="7" width="19.81640625" customWidth="1"/>
    <col min="8" max="8" width="16.453125" customWidth="1"/>
    <col min="10" max="10" width="9.453125" customWidth="1"/>
    <col min="11" max="11" width="16.54296875" customWidth="1"/>
    <col min="12" max="12" width="12.453125" customWidth="1"/>
    <col min="13" max="13" width="9.54296875" customWidth="1"/>
    <col min="14" max="14" width="15.54296875" customWidth="1"/>
    <col min="15" max="24" width="8.81640625" customWidth="1"/>
    <col min="25" max="26" width="8" customWidth="1"/>
  </cols>
  <sheetData>
    <row r="1" spans="1:26" ht="20.25" customHeight="1">
      <c r="A1" s="841" t="s">
        <v>56</v>
      </c>
      <c r="B1" s="841"/>
      <c r="C1" s="841"/>
      <c r="D1" s="841"/>
      <c r="E1" s="841"/>
      <c r="F1" s="153"/>
      <c r="G1" s="843"/>
      <c r="H1" s="843"/>
      <c r="I1" s="843"/>
      <c r="J1" s="843"/>
      <c r="K1" s="843"/>
      <c r="L1" s="843"/>
      <c r="M1" s="843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9.5" customHeight="1">
      <c r="A2" s="841" t="s">
        <v>1</v>
      </c>
      <c r="B2" s="841"/>
      <c r="C2" s="841"/>
      <c r="D2" s="841"/>
      <c r="E2" s="841"/>
      <c r="F2" s="155"/>
      <c r="G2" s="156" t="s">
        <v>2</v>
      </c>
      <c r="H2" s="157"/>
      <c r="I2" s="158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 ht="43.5" customHeight="1">
      <c r="A3" s="841" t="s">
        <v>101</v>
      </c>
      <c r="B3" s="841"/>
      <c r="C3" s="841"/>
      <c r="D3" s="841"/>
      <c r="E3" s="841"/>
      <c r="F3" s="155"/>
      <c r="G3" s="156" t="s">
        <v>4</v>
      </c>
      <c r="H3" s="157"/>
      <c r="I3" s="159" t="s">
        <v>5</v>
      </c>
      <c r="J3" s="154"/>
      <c r="K3" s="160" t="s">
        <v>6</v>
      </c>
      <c r="L3" s="160" t="s">
        <v>7</v>
      </c>
      <c r="M3" s="154"/>
      <c r="N3" s="160" t="s">
        <v>8</v>
      </c>
      <c r="O3" s="840" t="s">
        <v>102</v>
      </c>
      <c r="P3" s="840"/>
      <c r="Q3" s="840"/>
      <c r="R3" s="840"/>
      <c r="S3" s="840"/>
      <c r="T3" s="840"/>
      <c r="U3" s="840"/>
      <c r="V3" s="840"/>
      <c r="W3" s="840"/>
      <c r="X3" s="154"/>
      <c r="Y3" s="154"/>
      <c r="Z3" s="154"/>
    </row>
    <row r="4" spans="1:26" ht="32.25" customHeight="1">
      <c r="A4" s="841" t="s">
        <v>103</v>
      </c>
      <c r="B4" s="841"/>
      <c r="C4" s="841"/>
      <c r="D4" s="841"/>
      <c r="E4" s="841"/>
      <c r="F4" s="155"/>
      <c r="G4" s="156" t="s">
        <v>11</v>
      </c>
      <c r="H4" s="157"/>
      <c r="I4" s="158"/>
      <c r="J4" s="154"/>
      <c r="K4" s="161" t="s">
        <v>12</v>
      </c>
      <c r="L4" s="161">
        <v>3</v>
      </c>
      <c r="M4" s="154"/>
      <c r="N4" s="162">
        <v>3</v>
      </c>
      <c r="O4" s="840"/>
      <c r="P4" s="840"/>
      <c r="Q4" s="840"/>
      <c r="R4" s="840"/>
      <c r="S4" s="840"/>
      <c r="T4" s="840"/>
      <c r="U4" s="840"/>
      <c r="V4" s="840"/>
      <c r="W4" s="840"/>
      <c r="X4" s="154"/>
      <c r="Y4" s="154"/>
      <c r="Z4" s="154"/>
    </row>
    <row r="5" spans="1:26" ht="20.25" customHeight="1">
      <c r="A5" s="152" t="s">
        <v>85</v>
      </c>
      <c r="B5" s="152"/>
      <c r="C5" s="152"/>
      <c r="D5" s="152"/>
      <c r="E5" s="152"/>
      <c r="F5" s="155"/>
      <c r="G5" s="156" t="s">
        <v>14</v>
      </c>
      <c r="H5" s="163">
        <v>100</v>
      </c>
      <c r="I5" s="158"/>
      <c r="J5" s="154"/>
      <c r="K5" s="164" t="s">
        <v>15</v>
      </c>
      <c r="L5" s="164">
        <v>2</v>
      </c>
      <c r="M5" s="154"/>
      <c r="N5" s="165">
        <v>2</v>
      </c>
      <c r="O5" s="840"/>
      <c r="P5" s="840"/>
      <c r="Q5" s="840"/>
      <c r="R5" s="840"/>
      <c r="S5" s="840"/>
      <c r="T5" s="840"/>
      <c r="U5" s="840"/>
      <c r="V5" s="840"/>
      <c r="W5" s="840"/>
      <c r="X5" s="154"/>
      <c r="Y5" s="154"/>
      <c r="Z5" s="154"/>
    </row>
    <row r="6" spans="1:26" ht="48.75" customHeight="1">
      <c r="A6" s="166"/>
      <c r="B6" s="167" t="s">
        <v>60</v>
      </c>
      <c r="C6" s="168" t="s">
        <v>16</v>
      </c>
      <c r="D6" s="168" t="s">
        <v>17</v>
      </c>
      <c r="E6" s="168" t="s">
        <v>18</v>
      </c>
      <c r="F6" s="168" t="s">
        <v>17</v>
      </c>
      <c r="G6" s="156" t="s">
        <v>18</v>
      </c>
      <c r="H6" s="169">
        <v>100</v>
      </c>
      <c r="I6" s="158"/>
      <c r="J6" s="154"/>
      <c r="K6" s="170" t="s">
        <v>19</v>
      </c>
      <c r="L6" s="170">
        <v>1</v>
      </c>
      <c r="M6" s="154"/>
      <c r="N6" s="171">
        <v>1</v>
      </c>
      <c r="O6" s="840"/>
      <c r="P6" s="840"/>
      <c r="Q6" s="840"/>
      <c r="R6" s="840"/>
      <c r="S6" s="840"/>
      <c r="T6" s="840"/>
      <c r="U6" s="840"/>
      <c r="V6" s="840"/>
      <c r="W6" s="840"/>
      <c r="X6" s="154"/>
      <c r="Y6" s="154"/>
      <c r="Z6" s="154"/>
    </row>
    <row r="7" spans="1:26" ht="42.75" customHeight="1">
      <c r="A7" s="166"/>
      <c r="B7" s="172" t="s">
        <v>20</v>
      </c>
      <c r="C7" s="173" t="s">
        <v>21</v>
      </c>
      <c r="D7" s="173"/>
      <c r="E7" s="174" t="s">
        <v>21</v>
      </c>
      <c r="F7" s="174"/>
      <c r="G7" s="175" t="s">
        <v>22</v>
      </c>
      <c r="H7" s="176">
        <f>AVERAGE(H5:H6)</f>
        <v>100</v>
      </c>
      <c r="I7" s="177">
        <v>0.6</v>
      </c>
      <c r="J7" s="154"/>
      <c r="K7" s="178" t="s">
        <v>23</v>
      </c>
      <c r="L7" s="178">
        <v>0</v>
      </c>
      <c r="M7" s="154"/>
      <c r="N7" s="179"/>
      <c r="O7" s="840"/>
      <c r="P7" s="840"/>
      <c r="Q7" s="840"/>
      <c r="R7" s="840"/>
      <c r="S7" s="840"/>
      <c r="T7" s="840"/>
      <c r="U7" s="840"/>
      <c r="V7" s="840"/>
      <c r="W7" s="840"/>
      <c r="X7" s="154"/>
      <c r="Y7" s="154"/>
      <c r="Z7" s="154"/>
    </row>
    <row r="8" spans="1:26" ht="24.75" customHeight="1">
      <c r="A8" s="166"/>
      <c r="B8" s="172" t="s">
        <v>24</v>
      </c>
      <c r="C8" s="174" t="s">
        <v>25</v>
      </c>
      <c r="D8" s="174"/>
      <c r="E8" s="174" t="s">
        <v>26</v>
      </c>
      <c r="F8" s="174"/>
      <c r="G8" s="175" t="s">
        <v>27</v>
      </c>
      <c r="H8" s="156" t="s">
        <v>87</v>
      </c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6" ht="24.75" customHeight="1">
      <c r="A9" s="166"/>
      <c r="B9" s="172" t="s">
        <v>28</v>
      </c>
      <c r="C9" s="174" t="s">
        <v>82</v>
      </c>
      <c r="D9" s="174"/>
      <c r="E9" s="174" t="s">
        <v>82</v>
      </c>
      <c r="F9" s="180"/>
      <c r="G9" s="166"/>
      <c r="H9" s="181"/>
      <c r="I9" s="181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6" ht="24.75" customHeight="1">
      <c r="A10" s="166"/>
      <c r="B10" s="172" t="s">
        <v>45</v>
      </c>
      <c r="C10" s="174">
        <v>50</v>
      </c>
      <c r="D10" s="182">
        <f>(0.55*50)</f>
        <v>27.500000000000004</v>
      </c>
      <c r="E10" s="174">
        <v>50</v>
      </c>
      <c r="F10" s="183">
        <f>(0.55*50)</f>
        <v>27.500000000000004</v>
      </c>
      <c r="G10" s="184"/>
      <c r="H10" s="185" t="s">
        <v>30</v>
      </c>
      <c r="I10" s="185" t="s">
        <v>31</v>
      </c>
      <c r="J10" s="186" t="s">
        <v>32</v>
      </c>
      <c r="K10" s="186" t="s">
        <v>33</v>
      </c>
      <c r="L10" s="186" t="s">
        <v>34</v>
      </c>
      <c r="M10" s="186" t="s">
        <v>35</v>
      </c>
      <c r="N10" s="186" t="s">
        <v>36</v>
      </c>
      <c r="O10" s="186" t="s">
        <v>37</v>
      </c>
      <c r="P10" s="186" t="s">
        <v>38</v>
      </c>
      <c r="Q10" s="186" t="s">
        <v>39</v>
      </c>
      <c r="R10" s="186" t="s">
        <v>40</v>
      </c>
      <c r="S10" s="186" t="s">
        <v>41</v>
      </c>
      <c r="T10" s="186" t="s">
        <v>42</v>
      </c>
      <c r="U10" s="186" t="s">
        <v>43</v>
      </c>
      <c r="V10" s="186" t="s">
        <v>44</v>
      </c>
      <c r="W10" s="154"/>
      <c r="X10" s="154"/>
      <c r="Y10" s="154"/>
      <c r="Z10" s="154"/>
    </row>
    <row r="11" spans="1:26" ht="24.75" customHeight="1">
      <c r="A11" s="166">
        <v>1</v>
      </c>
      <c r="B11" s="187" t="s">
        <v>104</v>
      </c>
      <c r="C11" s="188">
        <v>35</v>
      </c>
      <c r="D11" s="189">
        <v>2</v>
      </c>
      <c r="E11" s="190">
        <v>36</v>
      </c>
      <c r="F11" s="191">
        <f>COUNTIF(E11:E82,"&gt;="&amp;F10)</f>
        <v>2</v>
      </c>
      <c r="G11" s="192" t="s">
        <v>46</v>
      </c>
      <c r="H11" s="193">
        <v>2</v>
      </c>
      <c r="I11" s="194">
        <v>3</v>
      </c>
      <c r="J11" s="195"/>
      <c r="K11" s="195"/>
      <c r="L11" s="196">
        <v>3</v>
      </c>
      <c r="M11" s="195"/>
      <c r="N11" s="196">
        <v>3</v>
      </c>
      <c r="O11" s="195"/>
      <c r="P11" s="196">
        <v>3</v>
      </c>
      <c r="Q11" s="195"/>
      <c r="R11" s="195"/>
      <c r="S11" s="195"/>
      <c r="T11" s="196">
        <v>3</v>
      </c>
      <c r="U11" s="196">
        <v>3</v>
      </c>
      <c r="V11" s="196">
        <v>3</v>
      </c>
      <c r="W11" s="154"/>
      <c r="X11" s="154"/>
      <c r="Y11" s="154"/>
      <c r="Z11" s="154"/>
    </row>
    <row r="12" spans="1:26" ht="24.75" customHeight="1">
      <c r="A12" s="166">
        <v>2</v>
      </c>
      <c r="B12" s="197" t="s">
        <v>105</v>
      </c>
      <c r="C12" s="198">
        <v>46</v>
      </c>
      <c r="D12" s="199">
        <f>1/1*100</f>
        <v>100</v>
      </c>
      <c r="E12" s="200">
        <v>41</v>
      </c>
      <c r="F12" s="201">
        <f>1/1*100</f>
        <v>100</v>
      </c>
      <c r="G12" s="192" t="s">
        <v>47</v>
      </c>
      <c r="H12" s="202">
        <v>3</v>
      </c>
      <c r="I12" s="203">
        <v>1</v>
      </c>
      <c r="J12" s="204"/>
      <c r="K12" s="204"/>
      <c r="L12" s="205">
        <v>2</v>
      </c>
      <c r="M12" s="204"/>
      <c r="N12" s="205">
        <v>2</v>
      </c>
      <c r="O12" s="204"/>
      <c r="P12" s="205">
        <v>2</v>
      </c>
      <c r="Q12" s="204"/>
      <c r="R12" s="204"/>
      <c r="S12" s="204"/>
      <c r="T12" s="205">
        <v>2</v>
      </c>
      <c r="U12" s="205">
        <v>2</v>
      </c>
      <c r="V12" s="205">
        <v>2</v>
      </c>
      <c r="W12" s="154"/>
      <c r="X12" s="154"/>
      <c r="Y12" s="154"/>
      <c r="Z12" s="154"/>
    </row>
    <row r="13" spans="1:26" ht="24.75" customHeight="1">
      <c r="A13" s="166"/>
      <c r="B13" s="206"/>
      <c r="C13" s="198"/>
      <c r="D13" s="189"/>
      <c r="E13" s="200"/>
      <c r="F13" s="207"/>
      <c r="G13" s="192" t="s">
        <v>48</v>
      </c>
      <c r="H13" s="202">
        <v>1</v>
      </c>
      <c r="I13" s="203">
        <v>1</v>
      </c>
      <c r="J13" s="204"/>
      <c r="K13" s="204"/>
      <c r="L13" s="205">
        <v>1</v>
      </c>
      <c r="M13" s="204"/>
      <c r="N13" s="205">
        <v>1</v>
      </c>
      <c r="O13" s="204"/>
      <c r="P13" s="205">
        <v>1</v>
      </c>
      <c r="Q13" s="204"/>
      <c r="R13" s="204"/>
      <c r="S13" s="204"/>
      <c r="T13" s="205">
        <v>2</v>
      </c>
      <c r="U13" s="205">
        <v>1</v>
      </c>
      <c r="V13" s="205">
        <v>1</v>
      </c>
      <c r="W13" s="154"/>
      <c r="X13" s="154"/>
      <c r="Y13" s="154"/>
      <c r="Z13" s="154"/>
    </row>
    <row r="14" spans="1:26" ht="35.25" customHeight="1">
      <c r="A14" s="166"/>
      <c r="B14" s="206"/>
      <c r="C14" s="198"/>
      <c r="D14" s="189"/>
      <c r="E14" s="200"/>
      <c r="F14" s="207"/>
      <c r="G14" s="208" t="s">
        <v>51</v>
      </c>
      <c r="H14" s="209">
        <f>AVERAGE(H11:H13)</f>
        <v>2</v>
      </c>
      <c r="I14" s="209">
        <f>AVERAGE(I13)</f>
        <v>1</v>
      </c>
      <c r="J14" s="209"/>
      <c r="K14" s="209"/>
      <c r="L14" s="209">
        <f>AVERAGE(L11:L13)</f>
        <v>2</v>
      </c>
      <c r="M14" s="209"/>
      <c r="N14" s="209">
        <f>AVERAGE(N11:N13)</f>
        <v>2</v>
      </c>
      <c r="O14" s="209"/>
      <c r="P14" s="209">
        <v>2</v>
      </c>
      <c r="Q14" s="209"/>
      <c r="R14" s="209"/>
      <c r="S14" s="209"/>
      <c r="T14" s="209">
        <f>AVERAGE(T11:T13)</f>
        <v>2.3333333333333335</v>
      </c>
      <c r="U14" s="209">
        <f>AVERAGE(U11:U13)</f>
        <v>2</v>
      </c>
      <c r="V14" s="209">
        <f>AVERAGE(V11:V13)</f>
        <v>2</v>
      </c>
      <c r="W14" s="154"/>
      <c r="X14" s="154"/>
      <c r="Y14" s="154"/>
      <c r="Z14" s="154"/>
    </row>
    <row r="15" spans="1:26" ht="37.5" customHeight="1">
      <c r="A15" s="166"/>
      <c r="B15" s="206"/>
      <c r="C15" s="198"/>
      <c r="D15" s="189"/>
      <c r="E15" s="200"/>
      <c r="F15" s="207"/>
      <c r="G15" s="210" t="s">
        <v>52</v>
      </c>
      <c r="H15" s="211">
        <f>(H7*H14)/100</f>
        <v>2</v>
      </c>
      <c r="I15" s="211">
        <f>(H7*I14)/100</f>
        <v>1</v>
      </c>
      <c r="J15" s="211">
        <f>(56.25*J14)/100</f>
        <v>0</v>
      </c>
      <c r="K15" s="211"/>
      <c r="L15" s="211">
        <f>(H7*L14)/100</f>
        <v>2</v>
      </c>
      <c r="M15" s="211"/>
      <c r="N15" s="211">
        <f>(H7*N14)/100</f>
        <v>2</v>
      </c>
      <c r="O15" s="211"/>
      <c r="P15" s="211">
        <f>(H7*P14)/100</f>
        <v>2</v>
      </c>
      <c r="Q15" s="211"/>
      <c r="R15" s="211"/>
      <c r="S15" s="211"/>
      <c r="T15" s="211">
        <f>(H7*T14)/100</f>
        <v>2.3333333333333335</v>
      </c>
      <c r="U15" s="211">
        <f>(H7*U14)/100</f>
        <v>2</v>
      </c>
      <c r="V15" s="211">
        <f>(H7*V14)/100</f>
        <v>2</v>
      </c>
      <c r="W15" s="154"/>
      <c r="X15" s="154"/>
      <c r="Y15" s="154"/>
      <c r="Z15" s="154"/>
    </row>
    <row r="16" spans="1:26" ht="24.75" customHeight="1">
      <c r="A16" s="166"/>
      <c r="B16" s="206"/>
      <c r="C16" s="198"/>
      <c r="D16" s="189"/>
      <c r="E16" s="200"/>
      <c r="F16" s="207"/>
      <c r="G16" s="212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154"/>
      <c r="X16" s="154"/>
      <c r="Y16" s="154"/>
      <c r="Z16" s="154"/>
    </row>
    <row r="17" spans="1:26" ht="40.5" customHeight="1">
      <c r="A17" s="166"/>
      <c r="B17" s="206"/>
      <c r="C17" s="198"/>
      <c r="D17" s="189"/>
      <c r="E17" s="200"/>
      <c r="F17" s="189"/>
      <c r="G17" s="166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spans="1:26" ht="24.75" customHeight="1">
      <c r="A18" s="166"/>
      <c r="B18" s="206"/>
      <c r="C18" s="198"/>
      <c r="D18" s="189"/>
      <c r="E18" s="200"/>
      <c r="F18" s="214"/>
      <c r="G18" s="166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ht="24.75" customHeight="1">
      <c r="A19" s="166"/>
      <c r="B19" s="206"/>
      <c r="C19" s="198"/>
      <c r="D19" s="189"/>
      <c r="E19" s="200"/>
      <c r="F19" s="214"/>
      <c r="G19" s="166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26" ht="24.75" customHeight="1">
      <c r="A20" s="166"/>
      <c r="B20" s="206"/>
      <c r="C20" s="198"/>
      <c r="D20" s="189"/>
      <c r="E20" s="200"/>
      <c r="F20" s="214"/>
      <c r="G20" s="166"/>
      <c r="H20" s="154"/>
      <c r="I20" s="154"/>
      <c r="J20" s="181"/>
      <c r="K20" s="181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26" ht="31.5" customHeight="1">
      <c r="A21" s="166"/>
      <c r="B21" s="206"/>
      <c r="C21" s="198"/>
      <c r="D21" s="189"/>
      <c r="E21" s="200"/>
      <c r="F21" s="214"/>
      <c r="G21" s="166"/>
      <c r="H21" s="215"/>
      <c r="I21" s="842"/>
      <c r="J21" s="842"/>
      <c r="K21" s="154"/>
      <c r="L21" s="154"/>
      <c r="M21" s="181"/>
      <c r="N21" s="181"/>
      <c r="O21" s="181"/>
      <c r="P21" s="181"/>
      <c r="Q21" s="181"/>
      <c r="R21" s="154"/>
      <c r="S21" s="154"/>
      <c r="T21" s="154"/>
      <c r="U21" s="154"/>
      <c r="V21" s="154"/>
      <c r="W21" s="154"/>
      <c r="X21" s="154"/>
      <c r="Y21" s="154"/>
      <c r="Z21" s="154"/>
    </row>
    <row r="22" spans="1:26" ht="24.75" customHeight="1">
      <c r="A22" s="166"/>
      <c r="B22" s="206"/>
      <c r="C22" s="198"/>
      <c r="D22" s="189"/>
      <c r="E22" s="200"/>
      <c r="F22" s="214"/>
      <c r="G22" s="166"/>
      <c r="H22" s="216"/>
      <c r="I22" s="217"/>
      <c r="J22" s="217"/>
      <c r="K22" s="154"/>
      <c r="L22" s="154"/>
      <c r="M22" s="181"/>
      <c r="N22" s="181"/>
      <c r="O22" s="181"/>
      <c r="P22" s="181"/>
      <c r="Q22" s="181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ht="24.75" customHeight="1">
      <c r="A23" s="166"/>
      <c r="B23" s="206"/>
      <c r="C23" s="198"/>
      <c r="D23" s="189"/>
      <c r="E23" s="200"/>
      <c r="F23" s="214"/>
      <c r="G23" s="166"/>
      <c r="H23" s="166"/>
      <c r="I23" s="154"/>
      <c r="J23" s="154"/>
      <c r="K23" s="154"/>
      <c r="L23" s="154"/>
      <c r="M23" s="154"/>
      <c r="N23" s="181"/>
      <c r="O23" s="181"/>
      <c r="P23" s="181"/>
      <c r="Q23" s="181"/>
      <c r="R23" s="181"/>
      <c r="S23" s="154"/>
      <c r="T23" s="154"/>
      <c r="U23" s="154"/>
      <c r="V23" s="154"/>
      <c r="W23" s="154"/>
      <c r="X23" s="154"/>
      <c r="Y23" s="154"/>
      <c r="Z23" s="154"/>
    </row>
    <row r="24" spans="1:26" ht="24.75" customHeight="1">
      <c r="A24" s="166"/>
      <c r="B24" s="206"/>
      <c r="C24" s="198"/>
      <c r="D24" s="189"/>
      <c r="E24" s="200"/>
      <c r="F24" s="214"/>
      <c r="G24" s="166"/>
      <c r="H24" s="154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154"/>
      <c r="X24" s="154"/>
      <c r="Y24" s="154"/>
      <c r="Z24" s="154"/>
    </row>
    <row r="25" spans="1:26" ht="24.75" customHeight="1">
      <c r="A25" s="166"/>
      <c r="B25" s="206"/>
      <c r="C25" s="198"/>
      <c r="D25" s="218"/>
      <c r="E25" s="200"/>
      <c r="F25" s="219"/>
      <c r="G25" s="220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154"/>
      <c r="X25" s="154"/>
      <c r="Y25" s="154"/>
      <c r="Z25" s="154"/>
    </row>
    <row r="26" spans="1:26" ht="24.75" customHeight="1">
      <c r="A26" s="166"/>
      <c r="B26" s="206"/>
      <c r="C26" s="198"/>
      <c r="D26" s="189"/>
      <c r="E26" s="200"/>
      <c r="F26" s="214"/>
      <c r="G26" s="220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154"/>
      <c r="X26" s="154"/>
      <c r="Y26" s="154"/>
      <c r="Z26" s="154"/>
    </row>
    <row r="27" spans="1:26" ht="24.75" customHeight="1">
      <c r="A27" s="166"/>
      <c r="B27" s="206"/>
      <c r="C27" s="198"/>
      <c r="D27" s="189"/>
      <c r="E27" s="200"/>
      <c r="F27" s="214"/>
      <c r="G27" s="220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154"/>
      <c r="X27" s="154"/>
      <c r="Y27" s="154"/>
      <c r="Z27" s="154"/>
    </row>
    <row r="28" spans="1:26" ht="24.75" customHeight="1">
      <c r="A28" s="166"/>
      <c r="B28" s="206"/>
      <c r="C28" s="198"/>
      <c r="D28" s="189"/>
      <c r="E28" s="200"/>
      <c r="F28" s="214"/>
      <c r="G28" s="220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154"/>
      <c r="X28" s="154"/>
      <c r="Y28" s="154"/>
      <c r="Z28" s="154"/>
    </row>
    <row r="29" spans="1:26" ht="24.75" customHeight="1">
      <c r="A29" s="166"/>
      <c r="B29" s="206"/>
      <c r="C29" s="198"/>
      <c r="D29" s="189"/>
      <c r="E29" s="200"/>
      <c r="F29" s="214"/>
      <c r="G29" s="220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154"/>
      <c r="X29" s="154"/>
      <c r="Y29" s="154"/>
      <c r="Z29" s="154"/>
    </row>
    <row r="30" spans="1:26" ht="24.75" customHeight="1">
      <c r="A30" s="166"/>
      <c r="B30" s="206"/>
      <c r="C30" s="198"/>
      <c r="D30" s="189"/>
      <c r="E30" s="200"/>
      <c r="F30" s="214"/>
      <c r="G30" s="220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154"/>
      <c r="X30" s="154"/>
      <c r="Y30" s="154"/>
      <c r="Z30" s="154"/>
    </row>
    <row r="31" spans="1:26" ht="24.75" customHeight="1">
      <c r="A31" s="166"/>
      <c r="B31" s="206"/>
      <c r="C31" s="198"/>
      <c r="D31" s="189"/>
      <c r="E31" s="200"/>
      <c r="F31" s="214"/>
      <c r="G31" s="220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154"/>
      <c r="X31" s="154"/>
      <c r="Y31" s="154"/>
      <c r="Z31" s="154"/>
    </row>
    <row r="32" spans="1:26" ht="24.75" customHeight="1">
      <c r="A32" s="166"/>
      <c r="B32" s="206"/>
      <c r="C32" s="198"/>
      <c r="D32" s="189"/>
      <c r="E32" s="200"/>
      <c r="F32" s="214"/>
      <c r="G32" s="220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154"/>
      <c r="X32" s="154"/>
      <c r="Y32" s="154"/>
      <c r="Z32" s="154"/>
    </row>
    <row r="33" spans="1:26" ht="24.75" customHeight="1">
      <c r="A33" s="166"/>
      <c r="B33" s="206"/>
      <c r="C33" s="198"/>
      <c r="D33" s="189"/>
      <c r="E33" s="200"/>
      <c r="F33" s="214"/>
      <c r="G33" s="220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154"/>
      <c r="X33" s="154"/>
      <c r="Y33" s="154"/>
      <c r="Z33" s="154"/>
    </row>
    <row r="34" spans="1:26" ht="24.75" customHeight="1">
      <c r="A34" s="166"/>
      <c r="B34" s="206"/>
      <c r="C34" s="198"/>
      <c r="D34" s="189"/>
      <c r="E34" s="200"/>
      <c r="F34" s="214"/>
      <c r="G34" s="220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154"/>
      <c r="Y34" s="154"/>
      <c r="Z34" s="154"/>
    </row>
    <row r="35" spans="1:26" ht="24.75" customHeight="1">
      <c r="A35" s="166"/>
      <c r="B35" s="206"/>
      <c r="C35" s="198"/>
      <c r="D35" s="189"/>
      <c r="E35" s="200"/>
      <c r="F35" s="214"/>
      <c r="G35" s="212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154"/>
      <c r="X35" s="154"/>
      <c r="Y35" s="154"/>
      <c r="Z35" s="154"/>
    </row>
    <row r="36" spans="1:26" ht="24.75" customHeight="1">
      <c r="A36" s="166"/>
      <c r="B36" s="206"/>
      <c r="C36" s="198"/>
      <c r="D36" s="189"/>
      <c r="E36" s="200"/>
      <c r="F36" s="214"/>
      <c r="G36" s="166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1:26" ht="24.75" customHeight="1">
      <c r="A37" s="166"/>
      <c r="B37" s="206"/>
      <c r="C37" s="198"/>
      <c r="D37" s="189"/>
      <c r="E37" s="200"/>
      <c r="F37" s="214"/>
      <c r="G37" s="166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1:26" ht="24.75" customHeight="1">
      <c r="A38" s="166"/>
      <c r="B38" s="206"/>
      <c r="C38" s="198"/>
      <c r="D38" s="189"/>
      <c r="E38" s="200"/>
      <c r="F38" s="214"/>
      <c r="G38" s="220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154"/>
      <c r="X38" s="154"/>
      <c r="Y38" s="154"/>
      <c r="Z38" s="154"/>
    </row>
    <row r="39" spans="1:26" ht="24.75" customHeight="1">
      <c r="A39" s="166"/>
      <c r="B39" s="206"/>
      <c r="C39" s="198"/>
      <c r="D39" s="189"/>
      <c r="E39" s="200"/>
      <c r="F39" s="214"/>
      <c r="G39" s="220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154"/>
      <c r="X39" s="154"/>
      <c r="Y39" s="154"/>
      <c r="Z39" s="154"/>
    </row>
    <row r="40" spans="1:26" ht="24.75" customHeight="1">
      <c r="A40" s="166"/>
      <c r="B40" s="206"/>
      <c r="C40" s="198"/>
      <c r="D40" s="189"/>
      <c r="E40" s="200"/>
      <c r="F40" s="214"/>
      <c r="G40" s="22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154"/>
      <c r="X40" s="154"/>
      <c r="Y40" s="154"/>
      <c r="Z40" s="154"/>
    </row>
    <row r="41" spans="1:26" ht="24.75" customHeight="1">
      <c r="A41" s="166"/>
      <c r="B41" s="206"/>
      <c r="C41" s="198"/>
      <c r="D41" s="189"/>
      <c r="E41" s="200"/>
      <c r="F41" s="214"/>
      <c r="G41" s="22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154"/>
      <c r="X41" s="154"/>
      <c r="Y41" s="154"/>
      <c r="Z41" s="154"/>
    </row>
    <row r="42" spans="1:26" ht="24.75" customHeight="1">
      <c r="A42" s="166"/>
      <c r="B42" s="206"/>
      <c r="C42" s="198"/>
      <c r="D42" s="189"/>
      <c r="E42" s="200"/>
      <c r="F42" s="214"/>
      <c r="G42" s="22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154"/>
      <c r="X42" s="154"/>
      <c r="Y42" s="154"/>
      <c r="Z42" s="154"/>
    </row>
    <row r="43" spans="1:26" ht="24.75" customHeight="1">
      <c r="A43" s="166"/>
      <c r="B43" s="206"/>
      <c r="C43" s="198"/>
      <c r="D43" s="189"/>
      <c r="E43" s="200"/>
      <c r="F43" s="214"/>
      <c r="G43" s="220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154"/>
      <c r="X43" s="154"/>
      <c r="Y43" s="154"/>
      <c r="Z43" s="154"/>
    </row>
    <row r="44" spans="1:26" ht="24.75" customHeight="1">
      <c r="A44" s="166"/>
      <c r="B44" s="206"/>
      <c r="C44" s="198"/>
      <c r="D44" s="189"/>
      <c r="E44" s="200"/>
      <c r="F44" s="214"/>
      <c r="G44" s="220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154"/>
      <c r="X44" s="154"/>
      <c r="Y44" s="154"/>
      <c r="Z44" s="154"/>
    </row>
    <row r="45" spans="1:26" ht="24.75" customHeight="1">
      <c r="A45" s="166"/>
      <c r="B45" s="206"/>
      <c r="C45" s="198"/>
      <c r="D45" s="189"/>
      <c r="E45" s="200"/>
      <c r="F45" s="214"/>
      <c r="G45" s="22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154"/>
      <c r="X45" s="154"/>
      <c r="Y45" s="154"/>
      <c r="Z45" s="154"/>
    </row>
    <row r="46" spans="1:26" ht="24.75" customHeight="1">
      <c r="A46" s="166"/>
      <c r="B46" s="206"/>
      <c r="C46" s="198"/>
      <c r="D46" s="189"/>
      <c r="E46" s="200"/>
      <c r="F46" s="214"/>
      <c r="G46" s="22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154"/>
      <c r="X46" s="154"/>
      <c r="Y46" s="154"/>
      <c r="Z46" s="154"/>
    </row>
    <row r="47" spans="1:26" ht="24.75" customHeight="1">
      <c r="A47" s="166"/>
      <c r="B47" s="206"/>
      <c r="C47" s="198"/>
      <c r="D47" s="189"/>
      <c r="E47" s="200"/>
      <c r="F47" s="214"/>
      <c r="G47" s="22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154"/>
      <c r="X47" s="154"/>
      <c r="Y47" s="154"/>
      <c r="Z47" s="154"/>
    </row>
    <row r="48" spans="1:26" ht="24.75" customHeight="1">
      <c r="A48" s="166"/>
      <c r="B48" s="206"/>
      <c r="C48" s="198"/>
      <c r="D48" s="189"/>
      <c r="E48" s="200"/>
      <c r="F48" s="214"/>
      <c r="G48" s="220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154"/>
      <c r="X48" s="154"/>
      <c r="Y48" s="154"/>
      <c r="Z48" s="154"/>
    </row>
    <row r="49" spans="1:26" ht="24.75" customHeight="1">
      <c r="A49" s="166"/>
      <c r="B49" s="206"/>
      <c r="C49" s="198"/>
      <c r="D49" s="189"/>
      <c r="E49" s="200"/>
      <c r="F49" s="214"/>
      <c r="G49" s="212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154"/>
      <c r="X49" s="154"/>
      <c r="Y49" s="154"/>
      <c r="Z49" s="154"/>
    </row>
    <row r="50" spans="1:26" ht="24.75" customHeight="1">
      <c r="A50" s="166"/>
      <c r="B50" s="206"/>
      <c r="C50" s="198"/>
      <c r="D50" s="189"/>
      <c r="E50" s="200"/>
      <c r="F50" s="214"/>
      <c r="G50" s="166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</row>
    <row r="51" spans="1:26" ht="24.75" customHeight="1">
      <c r="A51" s="166"/>
      <c r="B51" s="206"/>
      <c r="C51" s="198"/>
      <c r="D51" s="189"/>
      <c r="E51" s="200"/>
      <c r="F51" s="214"/>
      <c r="G51" s="166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</row>
    <row r="52" spans="1:26" ht="24.75" customHeight="1">
      <c r="A52" s="166"/>
      <c r="B52" s="206"/>
      <c r="C52" s="198"/>
      <c r="D52" s="218"/>
      <c r="E52" s="200"/>
      <c r="F52" s="219"/>
      <c r="G52" s="220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154"/>
      <c r="X52" s="154"/>
      <c r="Y52" s="154"/>
      <c r="Z52" s="154"/>
    </row>
    <row r="53" spans="1:26" ht="24.75" customHeight="1">
      <c r="A53" s="166"/>
      <c r="B53" s="206"/>
      <c r="C53" s="198"/>
      <c r="D53" s="218"/>
      <c r="E53" s="200"/>
      <c r="F53" s="219"/>
      <c r="G53" s="220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154"/>
      <c r="X53" s="154"/>
      <c r="Y53" s="154"/>
      <c r="Z53" s="154"/>
    </row>
    <row r="54" spans="1:26" ht="24.75" customHeight="1">
      <c r="A54" s="166"/>
      <c r="B54" s="206"/>
      <c r="C54" s="198"/>
      <c r="D54" s="189"/>
      <c r="E54" s="200"/>
      <c r="F54" s="214"/>
      <c r="G54" s="220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154"/>
      <c r="X54" s="154"/>
      <c r="Y54" s="154"/>
      <c r="Z54" s="154"/>
    </row>
    <row r="55" spans="1:26" ht="24.75" customHeight="1">
      <c r="A55" s="166"/>
      <c r="B55" s="206"/>
      <c r="C55" s="198"/>
      <c r="D55" s="189"/>
      <c r="E55" s="200"/>
      <c r="F55" s="214"/>
      <c r="G55" s="220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154"/>
      <c r="X55" s="154"/>
      <c r="Y55" s="154"/>
      <c r="Z55" s="154"/>
    </row>
    <row r="56" spans="1:26" ht="24.75" customHeight="1">
      <c r="A56" s="166"/>
      <c r="B56" s="206"/>
      <c r="C56" s="198"/>
      <c r="D56" s="189"/>
      <c r="E56" s="200"/>
      <c r="F56" s="214"/>
      <c r="G56" s="220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154"/>
      <c r="X56" s="154"/>
      <c r="Y56" s="154"/>
      <c r="Z56" s="154"/>
    </row>
    <row r="57" spans="1:26" ht="24.75" customHeight="1">
      <c r="A57" s="166"/>
      <c r="B57" s="206"/>
      <c r="C57" s="198"/>
      <c r="D57" s="189"/>
      <c r="E57" s="200"/>
      <c r="F57" s="214"/>
      <c r="G57" s="220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154"/>
      <c r="X57" s="154"/>
      <c r="Y57" s="154"/>
      <c r="Z57" s="154"/>
    </row>
    <row r="58" spans="1:26" ht="24.75" customHeight="1">
      <c r="A58" s="166"/>
      <c r="B58" s="206"/>
      <c r="C58" s="198"/>
      <c r="D58" s="189"/>
      <c r="E58" s="200"/>
      <c r="F58" s="214"/>
      <c r="G58" s="220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154"/>
      <c r="X58" s="154"/>
      <c r="Y58" s="154"/>
      <c r="Z58" s="154"/>
    </row>
    <row r="59" spans="1:26" ht="24.75" customHeight="1">
      <c r="A59" s="166"/>
      <c r="B59" s="206"/>
      <c r="C59" s="198"/>
      <c r="D59" s="189"/>
      <c r="E59" s="200"/>
      <c r="F59" s="214"/>
      <c r="G59" s="220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154"/>
      <c r="X59" s="154"/>
      <c r="Y59" s="154"/>
      <c r="Z59" s="154"/>
    </row>
    <row r="60" spans="1:26" ht="24.75" customHeight="1">
      <c r="A60" s="166"/>
      <c r="B60" s="206"/>
      <c r="C60" s="198"/>
      <c r="D60" s="189"/>
      <c r="E60" s="200"/>
      <c r="F60" s="214"/>
      <c r="G60" s="220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154"/>
      <c r="X60" s="154"/>
      <c r="Y60" s="154"/>
      <c r="Z60" s="154"/>
    </row>
    <row r="61" spans="1:26" ht="24.75" customHeight="1">
      <c r="A61" s="166"/>
      <c r="B61" s="206"/>
      <c r="C61" s="198"/>
      <c r="D61" s="189"/>
      <c r="E61" s="200"/>
      <c r="F61" s="214"/>
      <c r="G61" s="220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154"/>
      <c r="X61" s="154"/>
      <c r="Y61" s="154"/>
      <c r="Z61" s="154"/>
    </row>
    <row r="62" spans="1:26" ht="24.75" customHeight="1">
      <c r="A62" s="166"/>
      <c r="B62" s="206"/>
      <c r="C62" s="198"/>
      <c r="D62" s="189"/>
      <c r="E62" s="200"/>
      <c r="F62" s="214"/>
      <c r="G62" s="220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154"/>
      <c r="X62" s="154"/>
      <c r="Y62" s="154"/>
      <c r="Z62" s="154"/>
    </row>
    <row r="63" spans="1:26" ht="24.75" customHeight="1">
      <c r="A63" s="166"/>
      <c r="B63" s="206"/>
      <c r="C63" s="198"/>
      <c r="D63" s="189"/>
      <c r="E63" s="200"/>
      <c r="F63" s="214"/>
      <c r="G63" s="166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</row>
    <row r="64" spans="1:26" ht="24.75" customHeight="1">
      <c r="A64" s="166"/>
      <c r="B64" s="206"/>
      <c r="C64" s="198"/>
      <c r="D64" s="189"/>
      <c r="E64" s="200"/>
      <c r="F64" s="214"/>
      <c r="G64" s="166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</row>
    <row r="65" spans="1:26" ht="24.75" customHeight="1">
      <c r="A65" s="166"/>
      <c r="B65" s="206"/>
      <c r="C65" s="198"/>
      <c r="D65" s="189"/>
      <c r="E65" s="200"/>
      <c r="F65" s="214"/>
      <c r="G65" s="166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</row>
    <row r="66" spans="1:26" ht="24.75" customHeight="1">
      <c r="A66" s="166"/>
      <c r="B66" s="206"/>
      <c r="C66" s="198"/>
      <c r="D66" s="189"/>
      <c r="E66" s="200"/>
      <c r="F66" s="214"/>
      <c r="G66" s="166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</row>
    <row r="67" spans="1:26" ht="24.75" customHeight="1">
      <c r="A67" s="166"/>
      <c r="B67" s="206"/>
      <c r="C67" s="198"/>
      <c r="D67" s="189"/>
      <c r="E67" s="200"/>
      <c r="F67" s="214"/>
      <c r="G67" s="166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</row>
    <row r="68" spans="1:26" ht="24.75" customHeight="1">
      <c r="A68" s="166"/>
      <c r="B68" s="206"/>
      <c r="C68" s="198"/>
      <c r="D68" s="189"/>
      <c r="E68" s="200"/>
      <c r="F68" s="214"/>
      <c r="G68" s="166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</row>
    <row r="69" spans="1:26" ht="24.75" customHeight="1">
      <c r="A69" s="166"/>
      <c r="B69" s="206"/>
      <c r="C69" s="198"/>
      <c r="D69" s="189"/>
      <c r="E69" s="200"/>
      <c r="F69" s="214"/>
      <c r="G69" s="166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ht="24.75" customHeight="1">
      <c r="A70" s="166"/>
      <c r="B70" s="206"/>
      <c r="C70" s="198"/>
      <c r="D70" s="189"/>
      <c r="E70" s="200"/>
      <c r="F70" s="214"/>
      <c r="G70" s="166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</row>
    <row r="71" spans="1:26" ht="24.75" customHeight="1">
      <c r="A71" s="166"/>
      <c r="B71" s="206"/>
      <c r="C71" s="198"/>
      <c r="D71" s="189"/>
      <c r="E71" s="200"/>
      <c r="F71" s="214"/>
      <c r="G71" s="166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</row>
    <row r="72" spans="1:26" ht="24.75" customHeight="1">
      <c r="A72" s="166"/>
      <c r="B72" s="206"/>
      <c r="C72" s="198"/>
      <c r="D72" s="189"/>
      <c r="E72" s="200"/>
      <c r="F72" s="214"/>
      <c r="G72" s="166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</row>
    <row r="73" spans="1:26" ht="24.75" customHeight="1">
      <c r="A73" s="166"/>
      <c r="B73" s="206"/>
      <c r="C73" s="198"/>
      <c r="D73" s="189"/>
      <c r="E73" s="200"/>
      <c r="F73" s="214"/>
      <c r="G73" s="166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</row>
    <row r="74" spans="1:26" ht="24.75" customHeight="1">
      <c r="A74" s="166"/>
      <c r="B74" s="206"/>
      <c r="C74" s="198"/>
      <c r="D74" s="189"/>
      <c r="E74" s="200"/>
      <c r="F74" s="214"/>
      <c r="G74" s="166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</row>
    <row r="75" spans="1:26" ht="24.75" customHeight="1">
      <c r="A75" s="166"/>
      <c r="B75" s="206"/>
      <c r="C75" s="198"/>
      <c r="D75" s="189"/>
      <c r="E75" s="200"/>
      <c r="F75" s="214"/>
      <c r="G75" s="166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</row>
    <row r="76" spans="1:26" ht="24.75" customHeight="1">
      <c r="A76" s="166"/>
      <c r="B76" s="206"/>
      <c r="C76" s="198"/>
      <c r="D76" s="189"/>
      <c r="E76" s="200"/>
      <c r="F76" s="214"/>
      <c r="G76" s="166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</row>
    <row r="77" spans="1:26" ht="24.75" customHeight="1">
      <c r="A77" s="166"/>
      <c r="B77" s="206"/>
      <c r="C77" s="198"/>
      <c r="D77" s="189"/>
      <c r="E77" s="200"/>
      <c r="F77" s="214"/>
      <c r="G77" s="166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</row>
    <row r="78" spans="1:26" ht="24.75" customHeight="1">
      <c r="A78" s="166"/>
      <c r="B78" s="221"/>
      <c r="C78" s="198"/>
      <c r="D78" s="189"/>
      <c r="E78" s="200"/>
      <c r="F78" s="214"/>
      <c r="G78" s="166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</row>
    <row r="79" spans="1:26" ht="24.75" customHeight="1">
      <c r="A79" s="166"/>
      <c r="B79" s="221"/>
      <c r="C79" s="198"/>
      <c r="D79" s="189"/>
      <c r="E79" s="200"/>
      <c r="F79" s="214"/>
      <c r="G79" s="222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</row>
    <row r="80" spans="1:26" ht="24.75" customHeight="1">
      <c r="A80" s="166"/>
      <c r="B80" s="221"/>
      <c r="C80" s="198"/>
      <c r="D80" s="218"/>
      <c r="E80" s="200"/>
      <c r="F80" s="219"/>
      <c r="G80" s="222"/>
      <c r="H80" s="223"/>
      <c r="I80" s="223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</row>
    <row r="81" spans="1:26" ht="24.75" customHeight="1">
      <c r="A81" s="166"/>
      <c r="B81" s="221"/>
      <c r="C81" s="198"/>
      <c r="D81" s="218"/>
      <c r="E81" s="200"/>
      <c r="F81" s="219"/>
      <c r="G81" s="222"/>
      <c r="H81" s="223"/>
      <c r="I81" s="223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</row>
    <row r="82" spans="1:26" ht="24.75" customHeight="1">
      <c r="A82" s="166"/>
      <c r="B82" s="221"/>
      <c r="C82" s="198"/>
      <c r="D82" s="189"/>
      <c r="E82" s="200"/>
      <c r="F82" s="214"/>
      <c r="G82" s="222"/>
      <c r="H82" s="223"/>
      <c r="I82" s="223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</row>
    <row r="83" spans="1:26" ht="14.25" customHeight="1">
      <c r="A83" s="166"/>
      <c r="B83" s="221"/>
      <c r="C83" s="198"/>
      <c r="D83" s="222"/>
      <c r="E83" s="200"/>
      <c r="F83" s="222"/>
      <c r="G83" s="222"/>
      <c r="H83" s="223"/>
      <c r="I83" s="223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</row>
    <row r="84" spans="1:26" ht="15" customHeight="1">
      <c r="A84" s="166"/>
      <c r="B84" s="221"/>
      <c r="C84" s="224"/>
      <c r="D84" s="225"/>
      <c r="E84" s="226"/>
      <c r="F84" s="225"/>
      <c r="G84" s="222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227"/>
      <c r="Y84" s="227"/>
      <c r="Z84" s="227"/>
    </row>
    <row r="85" spans="1:26" ht="15" customHeight="1">
      <c r="A85" s="166"/>
      <c r="B85" s="221"/>
      <c r="C85" s="198"/>
      <c r="D85" s="222"/>
      <c r="E85" s="200"/>
      <c r="F85" s="222"/>
      <c r="G85" s="222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227"/>
      <c r="X85" s="154"/>
      <c r="Y85" s="154"/>
      <c r="Z85" s="154"/>
    </row>
    <row r="86" spans="1:26" ht="15" customHeight="1">
      <c r="A86" s="166"/>
      <c r="B86" s="221"/>
      <c r="C86" s="224"/>
      <c r="D86" s="228"/>
      <c r="E86" s="226"/>
      <c r="F86" s="228"/>
      <c r="G86" s="222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154"/>
      <c r="X86" s="154"/>
      <c r="Y86" s="154"/>
      <c r="Z86" s="154"/>
    </row>
    <row r="87" spans="1:26" ht="14.25" customHeight="1">
      <c r="A87" s="166"/>
      <c r="B87" s="221"/>
      <c r="C87" s="198"/>
      <c r="D87" s="222"/>
      <c r="E87" s="200"/>
      <c r="F87" s="222"/>
      <c r="G87" s="222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</row>
    <row r="88" spans="1:26" ht="14.25" customHeight="1">
      <c r="A88" s="166"/>
      <c r="B88" s="221"/>
      <c r="C88" s="198"/>
      <c r="D88" s="222"/>
      <c r="E88" s="200"/>
      <c r="F88" s="222"/>
      <c r="G88" s="222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</row>
    <row r="89" spans="1:26" ht="14.25" customHeight="1">
      <c r="A89" s="166"/>
      <c r="B89" s="221"/>
      <c r="C89" s="198"/>
      <c r="D89" s="222"/>
      <c r="E89" s="200"/>
      <c r="F89" s="222"/>
      <c r="G89" s="222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</row>
    <row r="90" spans="1:26" ht="14.25" customHeight="1">
      <c r="A90" s="166"/>
      <c r="B90" s="221"/>
      <c r="C90" s="198"/>
      <c r="D90" s="222"/>
      <c r="E90" s="200"/>
      <c r="F90" s="222"/>
      <c r="G90" s="222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</row>
    <row r="91" spans="1:26" ht="15" customHeight="1">
      <c r="A91" s="166"/>
      <c r="B91" s="221"/>
      <c r="C91" s="198"/>
      <c r="D91" s="222"/>
      <c r="E91" s="200"/>
      <c r="F91" s="222"/>
      <c r="G91" s="222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227"/>
      <c r="Y91" s="227"/>
      <c r="Z91" s="227"/>
    </row>
    <row r="92" spans="1:26" ht="15" customHeight="1">
      <c r="A92" s="166"/>
      <c r="B92" s="221"/>
      <c r="C92" s="198"/>
      <c r="D92" s="222"/>
      <c r="E92" s="200"/>
      <c r="F92" s="222"/>
      <c r="G92" s="222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227"/>
      <c r="X92" s="154"/>
      <c r="Y92" s="154"/>
      <c r="Z92" s="154"/>
    </row>
    <row r="93" spans="1:26" ht="15" customHeight="1">
      <c r="A93" s="222"/>
      <c r="B93" s="222"/>
      <c r="C93" s="222"/>
      <c r="D93" s="222"/>
      <c r="E93" s="222"/>
      <c r="F93" s="222"/>
      <c r="G93" s="222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154"/>
      <c r="X93" s="154"/>
      <c r="Y93" s="154"/>
      <c r="Z93" s="154"/>
    </row>
    <row r="94" spans="1:26" ht="14.25" customHeight="1">
      <c r="A94" s="222"/>
      <c r="B94" s="222"/>
      <c r="C94" s="222"/>
      <c r="D94" s="222"/>
      <c r="E94" s="222"/>
      <c r="F94" s="222"/>
      <c r="G94" s="222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</row>
    <row r="95" spans="1:26" ht="14.25" customHeight="1">
      <c r="A95" s="222"/>
      <c r="B95" s="222"/>
      <c r="C95" s="222"/>
      <c r="D95" s="222"/>
      <c r="E95" s="222"/>
      <c r="F95" s="222"/>
      <c r="G95" s="222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</row>
    <row r="96" spans="1:26" ht="14.25" customHeight="1">
      <c r="A96" s="222"/>
      <c r="B96" s="222"/>
      <c r="C96" s="222"/>
      <c r="D96" s="222"/>
      <c r="E96" s="222"/>
      <c r="F96" s="222"/>
      <c r="G96" s="222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</row>
    <row r="97" spans="1:26" ht="14.25" customHeight="1">
      <c r="A97" s="222"/>
      <c r="B97" s="222"/>
      <c r="C97" s="222"/>
      <c r="D97" s="222"/>
      <c r="E97" s="222"/>
      <c r="F97" s="222"/>
      <c r="G97" s="222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</row>
    <row r="98" spans="1:26" ht="14.25" customHeight="1">
      <c r="A98" s="222"/>
      <c r="B98" s="222"/>
      <c r="C98" s="222"/>
      <c r="D98" s="222"/>
      <c r="E98" s="222"/>
      <c r="F98" s="222"/>
      <c r="G98" s="222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</row>
    <row r="99" spans="1:26" ht="15" customHeight="1">
      <c r="A99" s="222"/>
      <c r="B99" s="222"/>
      <c r="C99" s="222"/>
      <c r="D99" s="222"/>
      <c r="E99" s="222"/>
      <c r="F99" s="222"/>
      <c r="G99" s="222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227"/>
      <c r="Y99" s="227"/>
      <c r="Z99" s="227"/>
    </row>
    <row r="100" spans="1:26" ht="15" customHeight="1">
      <c r="A100" s="222"/>
      <c r="B100" s="222"/>
      <c r="C100" s="222"/>
      <c r="D100" s="222"/>
      <c r="E100" s="222"/>
      <c r="F100" s="222"/>
      <c r="G100" s="222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227"/>
      <c r="X100" s="154"/>
      <c r="Y100" s="154"/>
      <c r="Z100" s="154"/>
    </row>
    <row r="101" spans="1:26" ht="15" customHeight="1">
      <c r="A101" s="222"/>
      <c r="B101" s="222"/>
      <c r="C101" s="222"/>
      <c r="D101" s="222"/>
      <c r="E101" s="222"/>
      <c r="F101" s="222"/>
      <c r="G101" s="222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154"/>
      <c r="X101" s="154"/>
      <c r="Y101" s="154"/>
      <c r="Z101" s="154"/>
    </row>
    <row r="102" spans="1:26" ht="14.25" customHeight="1">
      <c r="A102" s="222"/>
      <c r="B102" s="222"/>
      <c r="C102" s="222"/>
      <c r="D102" s="222"/>
      <c r="E102" s="222"/>
      <c r="F102" s="222"/>
      <c r="G102" s="222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</row>
    <row r="103" spans="1:26" ht="14.25" customHeight="1">
      <c r="A103" s="166"/>
      <c r="B103" s="166"/>
      <c r="C103" s="166"/>
      <c r="D103" s="166"/>
      <c r="E103" s="166"/>
      <c r="F103" s="166"/>
      <c r="G103" s="222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</row>
    <row r="104" spans="1:26" ht="14.25" customHeight="1">
      <c r="A104" s="166"/>
      <c r="B104" s="166"/>
      <c r="C104" s="166"/>
      <c r="D104" s="166"/>
      <c r="E104" s="166"/>
      <c r="F104" s="166"/>
      <c r="G104" s="166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</row>
    <row r="105" spans="1:26" ht="14.25" customHeight="1">
      <c r="A105" s="166"/>
      <c r="B105" s="166"/>
      <c r="C105" s="166"/>
      <c r="D105" s="166"/>
      <c r="E105" s="166"/>
      <c r="F105" s="166"/>
      <c r="G105" s="166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spans="1:26" ht="14.25" customHeight="1">
      <c r="A106" s="166"/>
      <c r="B106" s="166"/>
      <c r="C106" s="166"/>
      <c r="D106" s="166"/>
      <c r="E106" s="166"/>
      <c r="F106" s="166"/>
      <c r="G106" s="166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spans="1:26" ht="14.25" customHeight="1">
      <c r="A107" s="166"/>
      <c r="B107" s="166"/>
      <c r="C107" s="166"/>
      <c r="D107" s="166"/>
      <c r="E107" s="166"/>
      <c r="F107" s="166"/>
      <c r="G107" s="166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spans="1:26" ht="14.25" customHeight="1">
      <c r="A108" s="166"/>
      <c r="B108" s="166"/>
      <c r="C108" s="166"/>
      <c r="D108" s="166"/>
      <c r="E108" s="166"/>
      <c r="F108" s="166"/>
      <c r="G108" s="166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</row>
    <row r="109" spans="1:26" ht="14.25" customHeight="1">
      <c r="A109" s="166"/>
      <c r="B109" s="166"/>
      <c r="C109" s="166"/>
      <c r="D109" s="166"/>
      <c r="E109" s="166"/>
      <c r="F109" s="166"/>
      <c r="G109" s="166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</row>
    <row r="110" spans="1:26" ht="14.25" customHeight="1">
      <c r="A110" s="166"/>
      <c r="B110" s="166"/>
      <c r="C110" s="166"/>
      <c r="D110" s="166"/>
      <c r="E110" s="166"/>
      <c r="F110" s="166"/>
      <c r="G110" s="166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</row>
    <row r="111" spans="1:26" ht="14.25" customHeight="1">
      <c r="A111" s="166"/>
      <c r="B111" s="166"/>
      <c r="C111" s="166"/>
      <c r="D111" s="166"/>
      <c r="E111" s="166"/>
      <c r="F111" s="166"/>
      <c r="G111" s="166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</row>
    <row r="112" spans="1:26" ht="14.25" customHeight="1">
      <c r="A112" s="166"/>
      <c r="B112" s="166"/>
      <c r="C112" s="166"/>
      <c r="D112" s="166"/>
      <c r="E112" s="166"/>
      <c r="F112" s="166"/>
      <c r="G112" s="166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</row>
    <row r="113" spans="1:26" ht="14.25" customHeight="1">
      <c r="A113" s="166"/>
      <c r="B113" s="166"/>
      <c r="C113" s="166"/>
      <c r="D113" s="166"/>
      <c r="E113" s="166"/>
      <c r="F113" s="166"/>
      <c r="G113" s="166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</row>
    <row r="114" spans="1:26" ht="14.25" customHeight="1">
      <c r="A114" s="166"/>
      <c r="B114" s="166"/>
      <c r="C114" s="166"/>
      <c r="D114" s="166"/>
      <c r="E114" s="166"/>
      <c r="F114" s="166"/>
      <c r="G114" s="166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</row>
    <row r="115" spans="1:26" ht="14.25" customHeight="1">
      <c r="A115" s="166"/>
      <c r="B115" s="166"/>
      <c r="C115" s="166"/>
      <c r="D115" s="166"/>
      <c r="E115" s="166"/>
      <c r="F115" s="166"/>
      <c r="G115" s="166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spans="1:26" ht="14.25" customHeight="1">
      <c r="A116" s="166"/>
      <c r="B116" s="166"/>
      <c r="C116" s="166"/>
      <c r="D116" s="166"/>
      <c r="E116" s="166"/>
      <c r="F116" s="166"/>
      <c r="G116" s="166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</row>
    <row r="117" spans="1:26" ht="14.25" customHeight="1">
      <c r="A117" s="166"/>
      <c r="B117" s="166"/>
      <c r="C117" s="166"/>
      <c r="D117" s="166"/>
      <c r="E117" s="166"/>
      <c r="F117" s="166"/>
      <c r="G117" s="166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</row>
    <row r="118" spans="1:26" ht="14.25" customHeight="1">
      <c r="A118" s="166"/>
      <c r="B118" s="166"/>
      <c r="C118" s="166"/>
      <c r="D118" s="166"/>
      <c r="E118" s="166"/>
      <c r="F118" s="166"/>
      <c r="G118" s="166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</row>
    <row r="119" spans="1:26" ht="14.25" customHeight="1">
      <c r="A119" s="166"/>
      <c r="B119" s="166"/>
      <c r="C119" s="166"/>
      <c r="D119" s="166"/>
      <c r="E119" s="166"/>
      <c r="F119" s="166"/>
      <c r="G119" s="166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</row>
    <row r="120" spans="1:26" ht="14.25" customHeight="1">
      <c r="A120" s="166"/>
      <c r="B120" s="166"/>
      <c r="C120" s="166"/>
      <c r="D120" s="166"/>
      <c r="E120" s="166"/>
      <c r="F120" s="166"/>
      <c r="G120" s="166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</row>
    <row r="121" spans="1:26" ht="14.25" customHeight="1">
      <c r="A121" s="166"/>
      <c r="B121" s="166"/>
      <c r="C121" s="166"/>
      <c r="D121" s="166"/>
      <c r="E121" s="166"/>
      <c r="F121" s="166"/>
      <c r="G121" s="166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</row>
    <row r="122" spans="1:26" ht="14.25" customHeight="1">
      <c r="A122" s="166"/>
      <c r="B122" s="166"/>
      <c r="C122" s="166"/>
      <c r="D122" s="166"/>
      <c r="E122" s="166"/>
      <c r="F122" s="166"/>
      <c r="G122" s="166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</row>
    <row r="123" spans="1:26" ht="14.25" customHeight="1">
      <c r="A123" s="166"/>
      <c r="B123" s="166"/>
      <c r="C123" s="166"/>
      <c r="D123" s="166"/>
      <c r="E123" s="166"/>
      <c r="F123" s="166"/>
      <c r="G123" s="166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spans="1:26" ht="14.25" customHeight="1">
      <c r="A124" s="166"/>
      <c r="B124" s="166"/>
      <c r="C124" s="166"/>
      <c r="D124" s="166"/>
      <c r="E124" s="166"/>
      <c r="F124" s="166"/>
      <c r="G124" s="166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</row>
    <row r="125" spans="1:26" ht="14.25" customHeight="1">
      <c r="A125" s="166"/>
      <c r="B125" s="166"/>
      <c r="C125" s="166"/>
      <c r="D125" s="166"/>
      <c r="E125" s="166"/>
      <c r="F125" s="166"/>
      <c r="G125" s="166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</row>
    <row r="126" spans="1:26" ht="14.25" customHeight="1">
      <c r="A126" s="166"/>
      <c r="B126" s="166"/>
      <c r="C126" s="166"/>
      <c r="D126" s="166"/>
      <c r="E126" s="166"/>
      <c r="F126" s="166"/>
      <c r="G126" s="166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</row>
    <row r="127" spans="1:26" ht="14.25" customHeight="1">
      <c r="A127" s="166"/>
      <c r="B127" s="166"/>
      <c r="C127" s="166"/>
      <c r="D127" s="166"/>
      <c r="E127" s="166"/>
      <c r="F127" s="166"/>
      <c r="G127" s="166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</row>
    <row r="128" spans="1:26" ht="14.25" customHeight="1">
      <c r="A128" s="166"/>
      <c r="B128" s="166"/>
      <c r="C128" s="166"/>
      <c r="D128" s="166"/>
      <c r="E128" s="166"/>
      <c r="F128" s="166"/>
      <c r="G128" s="166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spans="1:26" ht="14.25" customHeight="1">
      <c r="A129" s="166"/>
      <c r="B129" s="166"/>
      <c r="C129" s="166"/>
      <c r="D129" s="166"/>
      <c r="E129" s="166"/>
      <c r="F129" s="166"/>
      <c r="G129" s="166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spans="1:26" ht="14.25" customHeight="1">
      <c r="A130" s="166"/>
      <c r="B130" s="166"/>
      <c r="C130" s="166"/>
      <c r="D130" s="166"/>
      <c r="E130" s="166"/>
      <c r="F130" s="166"/>
      <c r="G130" s="166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</row>
    <row r="131" spans="1:26" ht="14.25" customHeight="1">
      <c r="A131" s="166"/>
      <c r="B131" s="166"/>
      <c r="C131" s="166"/>
      <c r="D131" s="166"/>
      <c r="E131" s="166"/>
      <c r="F131" s="166"/>
      <c r="G131" s="166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</row>
    <row r="132" spans="1:26" ht="14.25" customHeight="1">
      <c r="A132" s="166"/>
      <c r="B132" s="166"/>
      <c r="C132" s="166"/>
      <c r="D132" s="166"/>
      <c r="E132" s="166"/>
      <c r="F132" s="166"/>
      <c r="G132" s="166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</row>
    <row r="133" spans="1:26" ht="14.25" customHeight="1">
      <c r="A133" s="166"/>
      <c r="B133" s="166"/>
      <c r="C133" s="166"/>
      <c r="D133" s="166"/>
      <c r="E133" s="166"/>
      <c r="F133" s="166"/>
      <c r="G133" s="166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</row>
    <row r="134" spans="1:26" ht="14.25" customHeight="1">
      <c r="A134" s="166"/>
      <c r="B134" s="166"/>
      <c r="C134" s="166"/>
      <c r="D134" s="166"/>
      <c r="E134" s="166"/>
      <c r="F134" s="166"/>
      <c r="G134" s="166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</row>
    <row r="135" spans="1:26" ht="14.25" customHeight="1">
      <c r="A135" s="166"/>
      <c r="B135" s="166"/>
      <c r="C135" s="166"/>
      <c r="D135" s="166"/>
      <c r="E135" s="166"/>
      <c r="F135" s="166"/>
      <c r="G135" s="166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</row>
    <row r="136" spans="1:26" ht="14.25" customHeight="1">
      <c r="A136" s="166"/>
      <c r="B136" s="166"/>
      <c r="C136" s="166"/>
      <c r="D136" s="166"/>
      <c r="E136" s="166"/>
      <c r="F136" s="166"/>
      <c r="G136" s="166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</row>
    <row r="137" spans="1:26" ht="14.25" customHeight="1">
      <c r="A137" s="166"/>
      <c r="B137" s="166"/>
      <c r="C137" s="166"/>
      <c r="D137" s="166"/>
      <c r="E137" s="166"/>
      <c r="F137" s="166"/>
      <c r="G137" s="166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</row>
    <row r="138" spans="1:26" ht="14.25" customHeight="1">
      <c r="A138" s="166"/>
      <c r="B138" s="166"/>
      <c r="C138" s="166"/>
      <c r="D138" s="166"/>
      <c r="E138" s="166"/>
      <c r="F138" s="166"/>
      <c r="G138" s="166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spans="1:26" ht="14.25" customHeight="1">
      <c r="A139" s="166"/>
      <c r="B139" s="166"/>
      <c r="C139" s="166"/>
      <c r="D139" s="166"/>
      <c r="E139" s="166"/>
      <c r="F139" s="166"/>
      <c r="G139" s="166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spans="1:26" ht="14.25" customHeight="1">
      <c r="A140" s="166"/>
      <c r="B140" s="166"/>
      <c r="C140" s="166"/>
      <c r="D140" s="166"/>
      <c r="E140" s="166"/>
      <c r="F140" s="166"/>
      <c r="G140" s="166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</row>
    <row r="141" spans="1:26" ht="14.25" customHeight="1">
      <c r="A141" s="166"/>
      <c r="B141" s="166"/>
      <c r="C141" s="166"/>
      <c r="D141" s="166"/>
      <c r="E141" s="166"/>
      <c r="F141" s="166"/>
      <c r="G141" s="166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</row>
    <row r="142" spans="1:26" ht="14.25" customHeight="1">
      <c r="A142" s="166"/>
      <c r="B142" s="166"/>
      <c r="C142" s="166"/>
      <c r="D142" s="166"/>
      <c r="E142" s="166"/>
      <c r="F142" s="166"/>
      <c r="G142" s="166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</row>
    <row r="143" spans="1:26" ht="14.25" customHeight="1">
      <c r="A143" s="166"/>
      <c r="B143" s="166"/>
      <c r="C143" s="166"/>
      <c r="D143" s="166"/>
      <c r="E143" s="166"/>
      <c r="F143" s="166"/>
      <c r="G143" s="166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</row>
    <row r="144" spans="1:26" ht="14.25" customHeight="1">
      <c r="A144" s="166"/>
      <c r="B144" s="166"/>
      <c r="C144" s="166"/>
      <c r="D144" s="166"/>
      <c r="E144" s="166"/>
      <c r="F144" s="166"/>
      <c r="G144" s="166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</row>
    <row r="145" spans="1:26" ht="14.25" customHeight="1">
      <c r="A145" s="166"/>
      <c r="B145" s="166"/>
      <c r="C145" s="166"/>
      <c r="D145" s="166"/>
      <c r="E145" s="166"/>
      <c r="F145" s="166"/>
      <c r="G145" s="166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</row>
    <row r="146" spans="1:26" ht="14.25" customHeight="1">
      <c r="A146" s="166"/>
      <c r="B146" s="166"/>
      <c r="C146" s="166"/>
      <c r="D146" s="166"/>
      <c r="E146" s="166"/>
      <c r="F146" s="166"/>
      <c r="G146" s="166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</row>
    <row r="147" spans="1:26" ht="14.25" customHeight="1">
      <c r="A147" s="166"/>
      <c r="B147" s="166"/>
      <c r="C147" s="166"/>
      <c r="D147" s="166"/>
      <c r="E147" s="166"/>
      <c r="F147" s="166"/>
      <c r="G147" s="166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</row>
    <row r="148" spans="1:26" ht="14.25" customHeight="1">
      <c r="A148" s="166"/>
      <c r="B148" s="166"/>
      <c r="C148" s="166"/>
      <c r="D148" s="166"/>
      <c r="E148" s="166"/>
      <c r="F148" s="166"/>
      <c r="G148" s="166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</row>
    <row r="149" spans="1:26" ht="14.25" customHeight="1">
      <c r="A149" s="166"/>
      <c r="B149" s="166"/>
      <c r="C149" s="166"/>
      <c r="D149" s="166"/>
      <c r="E149" s="166"/>
      <c r="F149" s="166"/>
      <c r="G149" s="166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</row>
    <row r="150" spans="1:26" ht="14.25" customHeight="1">
      <c r="A150" s="166"/>
      <c r="B150" s="166"/>
      <c r="C150" s="166"/>
      <c r="D150" s="166"/>
      <c r="E150" s="166"/>
      <c r="F150" s="166"/>
      <c r="G150" s="166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</row>
    <row r="151" spans="1:26" ht="14.25" customHeight="1">
      <c r="A151" s="166"/>
      <c r="B151" s="166"/>
      <c r="C151" s="166"/>
      <c r="D151" s="166"/>
      <c r="E151" s="166"/>
      <c r="F151" s="166"/>
      <c r="G151" s="166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</row>
    <row r="152" spans="1:26" ht="14.25" customHeight="1">
      <c r="A152" s="166"/>
      <c r="B152" s="166"/>
      <c r="C152" s="166"/>
      <c r="D152" s="166"/>
      <c r="E152" s="166"/>
      <c r="F152" s="166"/>
      <c r="G152" s="166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</row>
    <row r="153" spans="1:26" ht="14.25" customHeight="1">
      <c r="A153" s="166"/>
      <c r="B153" s="166"/>
      <c r="C153" s="166"/>
      <c r="D153" s="166"/>
      <c r="E153" s="166"/>
      <c r="F153" s="166"/>
      <c r="G153" s="166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</row>
    <row r="154" spans="1:26" ht="14.25" customHeight="1">
      <c r="A154" s="166"/>
      <c r="B154" s="166"/>
      <c r="C154" s="166"/>
      <c r="D154" s="166"/>
      <c r="E154" s="166"/>
      <c r="F154" s="166"/>
      <c r="G154" s="166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</row>
    <row r="155" spans="1:26" ht="14.25" customHeight="1">
      <c r="A155" s="166"/>
      <c r="B155" s="166"/>
      <c r="C155" s="166"/>
      <c r="D155" s="166"/>
      <c r="E155" s="166"/>
      <c r="F155" s="166"/>
      <c r="G155" s="166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</row>
    <row r="156" spans="1:26" ht="14.25" customHeight="1">
      <c r="A156" s="166"/>
      <c r="B156" s="166"/>
      <c r="C156" s="166"/>
      <c r="D156" s="166"/>
      <c r="E156" s="166"/>
      <c r="F156" s="166"/>
      <c r="G156" s="166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</row>
    <row r="157" spans="1:26" ht="14.25" customHeight="1">
      <c r="A157" s="166"/>
      <c r="B157" s="166"/>
      <c r="C157" s="166"/>
      <c r="D157" s="166"/>
      <c r="E157" s="166"/>
      <c r="F157" s="166"/>
      <c r="G157" s="166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</row>
    <row r="158" spans="1:26" ht="14.25" customHeight="1">
      <c r="A158" s="166"/>
      <c r="B158" s="166"/>
      <c r="C158" s="166"/>
      <c r="D158" s="166"/>
      <c r="E158" s="166"/>
      <c r="F158" s="166"/>
      <c r="G158" s="166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</row>
    <row r="159" spans="1:26" ht="14.25" customHeight="1">
      <c r="A159" s="166"/>
      <c r="B159" s="166"/>
      <c r="C159" s="166"/>
      <c r="D159" s="166"/>
      <c r="E159" s="166"/>
      <c r="F159" s="166"/>
      <c r="G159" s="166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</row>
    <row r="160" spans="1:26" ht="14.25" customHeight="1">
      <c r="A160" s="166"/>
      <c r="B160" s="166"/>
      <c r="C160" s="166"/>
      <c r="D160" s="166"/>
      <c r="E160" s="166"/>
      <c r="F160" s="166"/>
      <c r="G160" s="166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</row>
    <row r="161" spans="1:26" ht="14.25" customHeight="1">
      <c r="A161" s="166"/>
      <c r="B161" s="166"/>
      <c r="C161" s="166"/>
      <c r="D161" s="166"/>
      <c r="E161" s="166"/>
      <c r="F161" s="166"/>
      <c r="G161" s="166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</row>
    <row r="162" spans="1:26" ht="14.25" customHeight="1">
      <c r="A162" s="166"/>
      <c r="B162" s="166"/>
      <c r="C162" s="166"/>
      <c r="D162" s="166"/>
      <c r="E162" s="166"/>
      <c r="F162" s="166"/>
      <c r="G162" s="166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</row>
    <row r="163" spans="1:26" ht="14.25" customHeight="1">
      <c r="A163" s="166"/>
      <c r="B163" s="166"/>
      <c r="C163" s="166"/>
      <c r="D163" s="166"/>
      <c r="E163" s="166"/>
      <c r="F163" s="166"/>
      <c r="G163" s="166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</row>
    <row r="164" spans="1:26" ht="14.25" customHeight="1">
      <c r="A164" s="166"/>
      <c r="B164" s="166"/>
      <c r="C164" s="166"/>
      <c r="D164" s="166"/>
      <c r="E164" s="166"/>
      <c r="F164" s="166"/>
      <c r="G164" s="166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</row>
    <row r="165" spans="1:26" ht="14.25" customHeight="1">
      <c r="A165" s="166"/>
      <c r="B165" s="166"/>
      <c r="C165" s="166"/>
      <c r="D165" s="166"/>
      <c r="E165" s="166"/>
      <c r="F165" s="166"/>
      <c r="G165" s="166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</row>
    <row r="166" spans="1:26" ht="14.25" customHeight="1">
      <c r="A166" s="166"/>
      <c r="B166" s="166"/>
      <c r="C166" s="166"/>
      <c r="D166" s="166"/>
      <c r="E166" s="166"/>
      <c r="F166" s="166"/>
      <c r="G166" s="166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</row>
    <row r="167" spans="1:26" ht="14.25" customHeight="1">
      <c r="A167" s="166"/>
      <c r="B167" s="166"/>
      <c r="C167" s="166"/>
      <c r="D167" s="166"/>
      <c r="E167" s="166"/>
      <c r="F167" s="166"/>
      <c r="G167" s="166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</row>
    <row r="168" spans="1:26" ht="14.25" customHeight="1">
      <c r="A168" s="166"/>
      <c r="B168" s="166"/>
      <c r="C168" s="166"/>
      <c r="D168" s="166"/>
      <c r="E168" s="166"/>
      <c r="F168" s="166"/>
      <c r="G168" s="166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</row>
    <row r="169" spans="1:26" ht="14.25" customHeight="1">
      <c r="A169" s="166"/>
      <c r="B169" s="166"/>
      <c r="C169" s="166"/>
      <c r="D169" s="166"/>
      <c r="E169" s="166"/>
      <c r="F169" s="166"/>
      <c r="G169" s="166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</row>
    <row r="170" spans="1:26" ht="14.25" customHeight="1">
      <c r="A170" s="166"/>
      <c r="B170" s="166"/>
      <c r="C170" s="166"/>
      <c r="D170" s="166"/>
      <c r="E170" s="166"/>
      <c r="F170" s="166"/>
      <c r="G170" s="166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</row>
    <row r="171" spans="1:26" ht="14.25" customHeight="1">
      <c r="A171" s="166"/>
      <c r="B171" s="166"/>
      <c r="C171" s="166"/>
      <c r="D171" s="166"/>
      <c r="E171" s="166"/>
      <c r="F171" s="166"/>
      <c r="G171" s="166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</row>
    <row r="172" spans="1:26" ht="14.25" customHeight="1">
      <c r="A172" s="166"/>
      <c r="B172" s="166"/>
      <c r="C172" s="166"/>
      <c r="D172" s="166"/>
      <c r="E172" s="166"/>
      <c r="F172" s="166"/>
      <c r="G172" s="166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</row>
    <row r="173" spans="1:26" ht="14.25" customHeight="1">
      <c r="A173" s="166"/>
      <c r="B173" s="166"/>
      <c r="C173" s="166"/>
      <c r="D173" s="166"/>
      <c r="E173" s="166"/>
      <c r="F173" s="166"/>
      <c r="G173" s="166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</row>
    <row r="174" spans="1:26" ht="14.25" customHeight="1">
      <c r="A174" s="166"/>
      <c r="B174" s="166"/>
      <c r="C174" s="166"/>
      <c r="D174" s="166"/>
      <c r="E174" s="166"/>
      <c r="F174" s="166"/>
      <c r="G174" s="166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</row>
    <row r="175" spans="1:26" ht="14.25" customHeight="1">
      <c r="A175" s="166"/>
      <c r="B175" s="166"/>
      <c r="C175" s="166"/>
      <c r="D175" s="166"/>
      <c r="E175" s="166"/>
      <c r="F175" s="166"/>
      <c r="G175" s="166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</row>
    <row r="176" spans="1:26" ht="14.25" customHeight="1">
      <c r="A176" s="166"/>
      <c r="B176" s="166"/>
      <c r="C176" s="166"/>
      <c r="D176" s="166"/>
      <c r="E176" s="166"/>
      <c r="F176" s="166"/>
      <c r="G176" s="166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</row>
    <row r="177" spans="1:26" ht="14.25" customHeight="1">
      <c r="A177" s="166"/>
      <c r="B177" s="166"/>
      <c r="C177" s="166"/>
      <c r="D177" s="166"/>
      <c r="E177" s="166"/>
      <c r="F177" s="166"/>
      <c r="G177" s="166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</row>
    <row r="178" spans="1:26" ht="14.25" customHeight="1">
      <c r="A178" s="166"/>
      <c r="B178" s="166"/>
      <c r="C178" s="166"/>
      <c r="D178" s="166"/>
      <c r="E178" s="166"/>
      <c r="F178" s="166"/>
      <c r="G178" s="166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</row>
    <row r="179" spans="1:26" ht="14.25" customHeight="1">
      <c r="A179" s="166"/>
      <c r="B179" s="166"/>
      <c r="C179" s="166"/>
      <c r="D179" s="166"/>
      <c r="E179" s="166"/>
      <c r="F179" s="166"/>
      <c r="G179" s="166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</row>
    <row r="180" spans="1:26" ht="14.25" customHeight="1">
      <c r="A180" s="166"/>
      <c r="B180" s="166"/>
      <c r="C180" s="166"/>
      <c r="D180" s="166"/>
      <c r="E180" s="166"/>
      <c r="F180" s="166"/>
      <c r="G180" s="166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</row>
    <row r="181" spans="1:26" ht="14.25" customHeight="1">
      <c r="A181" s="166"/>
      <c r="B181" s="166"/>
      <c r="C181" s="166"/>
      <c r="D181" s="166"/>
      <c r="E181" s="166"/>
      <c r="F181" s="166"/>
      <c r="G181" s="166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</row>
    <row r="182" spans="1:26" ht="14.25" customHeight="1">
      <c r="A182" s="166"/>
      <c r="B182" s="166"/>
      <c r="C182" s="166"/>
      <c r="D182" s="166"/>
      <c r="E182" s="166"/>
      <c r="F182" s="166"/>
      <c r="G182" s="166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</row>
    <row r="183" spans="1:26" ht="14.25" customHeight="1">
      <c r="A183" s="166"/>
      <c r="B183" s="166"/>
      <c r="C183" s="166"/>
      <c r="D183" s="166"/>
      <c r="E183" s="166"/>
      <c r="F183" s="166"/>
      <c r="G183" s="166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</row>
    <row r="184" spans="1:26" ht="14.25" customHeight="1">
      <c r="A184" s="166"/>
      <c r="B184" s="166"/>
      <c r="C184" s="166"/>
      <c r="D184" s="166"/>
      <c r="E184" s="166"/>
      <c r="F184" s="166"/>
      <c r="G184" s="166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</row>
    <row r="185" spans="1:26" ht="14.25" customHeight="1">
      <c r="A185" s="166"/>
      <c r="B185" s="166"/>
      <c r="C185" s="166"/>
      <c r="D185" s="166"/>
      <c r="E185" s="166"/>
      <c r="F185" s="166"/>
      <c r="G185" s="166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</row>
    <row r="186" spans="1:26" ht="14.25" customHeight="1">
      <c r="A186" s="166"/>
      <c r="B186" s="166"/>
      <c r="C186" s="166"/>
      <c r="D186" s="166"/>
      <c r="E186" s="166"/>
      <c r="F186" s="166"/>
      <c r="G186" s="166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</row>
    <row r="187" spans="1:26" ht="14.25" customHeight="1">
      <c r="A187" s="166"/>
      <c r="B187" s="166"/>
      <c r="C187" s="166"/>
      <c r="D187" s="166"/>
      <c r="E187" s="166"/>
      <c r="F187" s="166"/>
      <c r="G187" s="166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</row>
    <row r="188" spans="1:26" ht="14.25" customHeight="1">
      <c r="A188" s="166"/>
      <c r="B188" s="166"/>
      <c r="C188" s="166"/>
      <c r="D188" s="166"/>
      <c r="E188" s="166"/>
      <c r="F188" s="166"/>
      <c r="G188" s="166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</row>
    <row r="189" spans="1:26" ht="14.25" customHeight="1">
      <c r="A189" s="166"/>
      <c r="B189" s="166"/>
      <c r="C189" s="166"/>
      <c r="D189" s="166"/>
      <c r="E189" s="166"/>
      <c r="F189" s="166"/>
      <c r="G189" s="166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</row>
    <row r="190" spans="1:26" ht="14.25" customHeight="1">
      <c r="A190" s="166"/>
      <c r="B190" s="166"/>
      <c r="C190" s="166"/>
      <c r="D190" s="166"/>
      <c r="E190" s="166"/>
      <c r="F190" s="166"/>
      <c r="G190" s="166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</row>
    <row r="191" spans="1:26" ht="14.25" customHeight="1">
      <c r="A191" s="166"/>
      <c r="B191" s="166"/>
      <c r="C191" s="166"/>
      <c r="D191" s="166"/>
      <c r="E191" s="166"/>
      <c r="F191" s="166"/>
      <c r="G191" s="166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</row>
    <row r="192" spans="1:26" ht="14.25" customHeight="1">
      <c r="A192" s="166"/>
      <c r="B192" s="166"/>
      <c r="C192" s="166"/>
      <c r="D192" s="166"/>
      <c r="E192" s="166"/>
      <c r="F192" s="166"/>
      <c r="G192" s="166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</row>
    <row r="193" spans="1:26" ht="14.25" customHeight="1">
      <c r="A193" s="166"/>
      <c r="B193" s="166"/>
      <c r="C193" s="166"/>
      <c r="D193" s="166"/>
      <c r="E193" s="166"/>
      <c r="F193" s="166"/>
      <c r="G193" s="166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</row>
    <row r="194" spans="1:26" ht="14.25" customHeight="1">
      <c r="A194" s="166"/>
      <c r="B194" s="166"/>
      <c r="C194" s="166"/>
      <c r="D194" s="166"/>
      <c r="E194" s="166"/>
      <c r="F194" s="166"/>
      <c r="G194" s="166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</row>
    <row r="195" spans="1:26" ht="14.25" customHeight="1">
      <c r="A195" s="166"/>
      <c r="B195" s="166"/>
      <c r="C195" s="166"/>
      <c r="D195" s="166"/>
      <c r="E195" s="166"/>
      <c r="F195" s="166"/>
      <c r="G195" s="166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</row>
    <row r="196" spans="1:26" ht="14.25" customHeight="1">
      <c r="A196" s="166"/>
      <c r="B196" s="166"/>
      <c r="C196" s="166"/>
      <c r="D196" s="166"/>
      <c r="E196" s="166"/>
      <c r="F196" s="166"/>
      <c r="G196" s="166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</row>
    <row r="197" spans="1:26" ht="14.25" customHeight="1">
      <c r="A197" s="166"/>
      <c r="B197" s="166"/>
      <c r="C197" s="166"/>
      <c r="D197" s="166"/>
      <c r="E197" s="166"/>
      <c r="F197" s="166"/>
      <c r="G197" s="166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</row>
    <row r="198" spans="1:26" ht="14.25" customHeight="1">
      <c r="A198" s="166"/>
      <c r="B198" s="166"/>
      <c r="C198" s="166"/>
      <c r="D198" s="166"/>
      <c r="E198" s="166"/>
      <c r="F198" s="166"/>
      <c r="G198" s="166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</row>
    <row r="199" spans="1:26" ht="14.25" customHeight="1">
      <c r="A199" s="166"/>
      <c r="B199" s="166"/>
      <c r="C199" s="166"/>
      <c r="D199" s="166"/>
      <c r="E199" s="166"/>
      <c r="F199" s="166"/>
      <c r="G199" s="166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</row>
    <row r="200" spans="1:26" ht="14.25" customHeight="1">
      <c r="A200" s="166"/>
      <c r="B200" s="166"/>
      <c r="C200" s="166"/>
      <c r="D200" s="166"/>
      <c r="E200" s="166"/>
      <c r="F200" s="166"/>
      <c r="G200" s="166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</row>
    <row r="201" spans="1:26" ht="14.25" customHeight="1">
      <c r="A201" s="166"/>
      <c r="B201" s="166"/>
      <c r="C201" s="166"/>
      <c r="D201" s="166"/>
      <c r="E201" s="166"/>
      <c r="F201" s="166"/>
      <c r="G201" s="166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</row>
    <row r="202" spans="1:26" ht="14.25" customHeight="1">
      <c r="A202" s="166"/>
      <c r="B202" s="166"/>
      <c r="C202" s="166"/>
      <c r="D202" s="166"/>
      <c r="E202" s="166"/>
      <c r="F202" s="166"/>
      <c r="G202" s="166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</row>
    <row r="203" spans="1:26" ht="14.25" customHeight="1">
      <c r="A203" s="166"/>
      <c r="B203" s="166"/>
      <c r="C203" s="166"/>
      <c r="D203" s="166"/>
      <c r="E203" s="166"/>
      <c r="F203" s="166"/>
      <c r="G203" s="166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</row>
    <row r="204" spans="1:26" ht="14.25" customHeight="1">
      <c r="A204" s="166"/>
      <c r="B204" s="166"/>
      <c r="C204" s="166"/>
      <c r="D204" s="166"/>
      <c r="E204" s="166"/>
      <c r="F204" s="166"/>
      <c r="G204" s="166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</row>
    <row r="205" spans="1:26" ht="14.25" customHeight="1">
      <c r="A205" s="166"/>
      <c r="B205" s="166"/>
      <c r="C205" s="166"/>
      <c r="D205" s="166"/>
      <c r="E205" s="166"/>
      <c r="F205" s="166"/>
      <c r="G205" s="166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</row>
    <row r="206" spans="1:26" ht="14.25" customHeight="1">
      <c r="A206" s="166"/>
      <c r="B206" s="166"/>
      <c r="C206" s="166"/>
      <c r="D206" s="166"/>
      <c r="E206" s="166"/>
      <c r="F206" s="166"/>
      <c r="G206" s="166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</row>
    <row r="207" spans="1:26" ht="14.25" customHeight="1">
      <c r="A207" s="166"/>
      <c r="B207" s="166"/>
      <c r="C207" s="166"/>
      <c r="D207" s="166"/>
      <c r="E207" s="166"/>
      <c r="F207" s="166"/>
      <c r="G207" s="166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</row>
    <row r="208" spans="1:26" ht="14.25" customHeight="1">
      <c r="A208" s="166"/>
      <c r="B208" s="166"/>
      <c r="C208" s="166"/>
      <c r="D208" s="166"/>
      <c r="E208" s="166"/>
      <c r="F208" s="166"/>
      <c r="G208" s="166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</row>
    <row r="209" spans="1:26" ht="14.25" customHeight="1">
      <c r="A209" s="166"/>
      <c r="B209" s="166"/>
      <c r="C209" s="166"/>
      <c r="D209" s="166"/>
      <c r="E209" s="166"/>
      <c r="F209" s="166"/>
      <c r="G209" s="166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</row>
    <row r="210" spans="1:26" ht="14.25" customHeight="1">
      <c r="A210" s="166"/>
      <c r="B210" s="166"/>
      <c r="C210" s="166"/>
      <c r="D210" s="166"/>
      <c r="E210" s="166"/>
      <c r="F210" s="166"/>
      <c r="G210" s="166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</row>
    <row r="211" spans="1:26" ht="14.25" customHeight="1">
      <c r="A211" s="166"/>
      <c r="B211" s="166"/>
      <c r="C211" s="166"/>
      <c r="D211" s="166"/>
      <c r="E211" s="166"/>
      <c r="F211" s="166"/>
      <c r="G211" s="166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</row>
    <row r="212" spans="1:26" ht="14.25" customHeight="1">
      <c r="A212" s="166"/>
      <c r="B212" s="166"/>
      <c r="C212" s="166"/>
      <c r="D212" s="166"/>
      <c r="E212" s="166"/>
      <c r="F212" s="166"/>
      <c r="G212" s="166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</row>
    <row r="213" spans="1:26" ht="14.25" customHeight="1">
      <c r="A213" s="166"/>
      <c r="B213" s="166"/>
      <c r="C213" s="166"/>
      <c r="D213" s="166"/>
      <c r="E213" s="166"/>
      <c r="F213" s="166"/>
      <c r="G213" s="166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</row>
    <row r="214" spans="1:26" ht="14.25" customHeight="1">
      <c r="A214" s="166"/>
      <c r="B214" s="166"/>
      <c r="C214" s="166"/>
      <c r="D214" s="166"/>
      <c r="E214" s="166"/>
      <c r="F214" s="166"/>
      <c r="G214" s="166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</row>
    <row r="215" spans="1:26" ht="14.25" customHeight="1">
      <c r="A215" s="166"/>
      <c r="B215" s="166"/>
      <c r="C215" s="166"/>
      <c r="D215" s="166"/>
      <c r="E215" s="166"/>
      <c r="F215" s="166"/>
      <c r="G215" s="166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</row>
    <row r="216" spans="1:26" ht="14.25" customHeight="1">
      <c r="A216" s="166"/>
      <c r="B216" s="166"/>
      <c r="C216" s="166"/>
      <c r="D216" s="166"/>
      <c r="E216" s="166"/>
      <c r="F216" s="166"/>
      <c r="G216" s="166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</row>
    <row r="217" spans="1:26" ht="14.25" customHeight="1">
      <c r="A217" s="166"/>
      <c r="B217" s="166"/>
      <c r="C217" s="166"/>
      <c r="D217" s="166"/>
      <c r="E217" s="166"/>
      <c r="F217" s="166"/>
      <c r="G217" s="166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</row>
    <row r="218" spans="1:26" ht="14.25" customHeight="1">
      <c r="A218" s="166"/>
      <c r="B218" s="166"/>
      <c r="C218" s="166"/>
      <c r="D218" s="166"/>
      <c r="E218" s="166"/>
      <c r="F218" s="166"/>
      <c r="G218" s="166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</row>
    <row r="219" spans="1:26" ht="14.25" customHeight="1">
      <c r="A219" s="166"/>
      <c r="B219" s="166"/>
      <c r="C219" s="166"/>
      <c r="D219" s="166"/>
      <c r="E219" s="166"/>
      <c r="F219" s="166"/>
      <c r="G219" s="166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</row>
    <row r="220" spans="1:26" ht="14.25" customHeight="1">
      <c r="A220" s="166"/>
      <c r="B220" s="166"/>
      <c r="C220" s="166"/>
      <c r="D220" s="166"/>
      <c r="E220" s="166"/>
      <c r="F220" s="166"/>
      <c r="G220" s="166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</row>
    <row r="221" spans="1:26" ht="14.25" customHeight="1">
      <c r="A221" s="166"/>
      <c r="B221" s="166"/>
      <c r="C221" s="166"/>
      <c r="D221" s="166"/>
      <c r="E221" s="166"/>
      <c r="F221" s="166"/>
      <c r="G221" s="166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</row>
    <row r="222" spans="1:26" ht="14.25" customHeight="1">
      <c r="A222" s="166"/>
      <c r="B222" s="166"/>
      <c r="C222" s="166"/>
      <c r="D222" s="166"/>
      <c r="E222" s="166"/>
      <c r="F222" s="166"/>
      <c r="G222" s="166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</row>
    <row r="223" spans="1:26" ht="14.25" customHeight="1">
      <c r="A223" s="166"/>
      <c r="B223" s="166"/>
      <c r="C223" s="166"/>
      <c r="D223" s="166"/>
      <c r="E223" s="166"/>
      <c r="F223" s="166"/>
      <c r="G223" s="166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</row>
    <row r="224" spans="1:26" ht="14.25" customHeight="1">
      <c r="A224" s="166"/>
      <c r="B224" s="166"/>
      <c r="C224" s="166"/>
      <c r="D224" s="166"/>
      <c r="E224" s="166"/>
      <c r="F224" s="166"/>
      <c r="G224" s="166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</row>
    <row r="225" spans="1:26" ht="14.25" customHeight="1">
      <c r="A225" s="166"/>
      <c r="B225" s="166"/>
      <c r="C225" s="166"/>
      <c r="D225" s="166"/>
      <c r="E225" s="166"/>
      <c r="F225" s="166"/>
      <c r="G225" s="166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</row>
    <row r="226" spans="1:26" ht="14.25" customHeight="1">
      <c r="A226" s="166"/>
      <c r="B226" s="166"/>
      <c r="C226" s="166"/>
      <c r="D226" s="166"/>
      <c r="E226" s="166"/>
      <c r="F226" s="166"/>
      <c r="G226" s="166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</row>
    <row r="227" spans="1:26" ht="14.25" customHeight="1">
      <c r="A227" s="166"/>
      <c r="B227" s="166"/>
      <c r="C227" s="166"/>
      <c r="D227" s="166"/>
      <c r="E227" s="166"/>
      <c r="F227" s="166"/>
      <c r="G227" s="166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</row>
    <row r="228" spans="1:26" ht="14.25" customHeight="1">
      <c r="A228" s="166"/>
      <c r="B228" s="166"/>
      <c r="C228" s="166"/>
      <c r="D228" s="166"/>
      <c r="E228" s="166"/>
      <c r="F228" s="166"/>
      <c r="G228" s="166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</row>
    <row r="229" spans="1:26" ht="14.25" customHeight="1">
      <c r="A229" s="166"/>
      <c r="B229" s="166"/>
      <c r="C229" s="166"/>
      <c r="D229" s="166"/>
      <c r="E229" s="166"/>
      <c r="F229" s="166"/>
      <c r="G229" s="166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</row>
    <row r="230" spans="1:26" ht="14.25" customHeight="1">
      <c r="A230" s="166"/>
      <c r="B230" s="166"/>
      <c r="C230" s="166"/>
      <c r="D230" s="166"/>
      <c r="E230" s="166"/>
      <c r="F230" s="166"/>
      <c r="G230" s="166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</row>
    <row r="231" spans="1:26" ht="14.25" customHeight="1">
      <c r="A231" s="166"/>
      <c r="B231" s="166"/>
      <c r="C231" s="166"/>
      <c r="D231" s="166"/>
      <c r="E231" s="166"/>
      <c r="F231" s="166"/>
      <c r="G231" s="166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</row>
    <row r="232" spans="1:26" ht="14.25" customHeight="1">
      <c r="A232" s="166"/>
      <c r="B232" s="166"/>
      <c r="C232" s="166"/>
      <c r="D232" s="166"/>
      <c r="E232" s="166"/>
      <c r="F232" s="166"/>
      <c r="G232" s="166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</row>
    <row r="233" spans="1:26" ht="14.25" customHeight="1">
      <c r="A233" s="166"/>
      <c r="B233" s="166"/>
      <c r="C233" s="166"/>
      <c r="D233" s="166"/>
      <c r="E233" s="166"/>
      <c r="F233" s="166"/>
      <c r="G233" s="166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</row>
    <row r="234" spans="1:26" ht="14.25" customHeight="1">
      <c r="A234" s="166"/>
      <c r="B234" s="166"/>
      <c r="C234" s="166"/>
      <c r="D234" s="166"/>
      <c r="E234" s="166"/>
      <c r="F234" s="166"/>
      <c r="G234" s="166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</row>
    <row r="235" spans="1:26" ht="14.25" customHeight="1">
      <c r="A235" s="166"/>
      <c r="B235" s="166"/>
      <c r="C235" s="166"/>
      <c r="D235" s="166"/>
      <c r="E235" s="166"/>
      <c r="F235" s="166"/>
      <c r="G235" s="166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</row>
    <row r="236" spans="1:26" ht="14.25" customHeight="1">
      <c r="A236" s="166"/>
      <c r="B236" s="166"/>
      <c r="C236" s="166"/>
      <c r="D236" s="166"/>
      <c r="E236" s="166"/>
      <c r="F236" s="166"/>
      <c r="G236" s="166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</row>
    <row r="237" spans="1:26" ht="14.25" customHeight="1">
      <c r="A237" s="166"/>
      <c r="B237" s="166"/>
      <c r="C237" s="166"/>
      <c r="D237" s="166"/>
      <c r="E237" s="166"/>
      <c r="F237" s="166"/>
      <c r="G237" s="166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</row>
    <row r="238" spans="1:26" ht="14.25" customHeight="1">
      <c r="A238" s="166"/>
      <c r="B238" s="166"/>
      <c r="C238" s="166"/>
      <c r="D238" s="166"/>
      <c r="E238" s="166"/>
      <c r="F238" s="166"/>
      <c r="G238" s="166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</row>
    <row r="239" spans="1:26" ht="14.25" customHeight="1">
      <c r="A239" s="166"/>
      <c r="B239" s="166"/>
      <c r="C239" s="166"/>
      <c r="D239" s="166"/>
      <c r="E239" s="166"/>
      <c r="F239" s="166"/>
      <c r="G239" s="166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</row>
    <row r="240" spans="1:26" ht="14.25" customHeight="1">
      <c r="A240" s="166"/>
      <c r="B240" s="166"/>
      <c r="C240" s="166"/>
      <c r="D240" s="166"/>
      <c r="E240" s="166"/>
      <c r="F240" s="166"/>
      <c r="G240" s="166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</row>
    <row r="241" spans="1:26" ht="14.25" customHeight="1">
      <c r="A241" s="166"/>
      <c r="B241" s="166"/>
      <c r="C241" s="166"/>
      <c r="D241" s="166"/>
      <c r="E241" s="166"/>
      <c r="F241" s="166"/>
      <c r="G241" s="166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</row>
    <row r="242" spans="1:26" ht="14.25" customHeight="1">
      <c r="A242" s="166"/>
      <c r="B242" s="166"/>
      <c r="C242" s="166"/>
      <c r="D242" s="166"/>
      <c r="E242" s="166"/>
      <c r="F242" s="166"/>
      <c r="G242" s="166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</row>
    <row r="243" spans="1:26" ht="14.25" customHeight="1">
      <c r="A243" s="166"/>
      <c r="B243" s="166"/>
      <c r="C243" s="166"/>
      <c r="D243" s="166"/>
      <c r="E243" s="166"/>
      <c r="F243" s="166"/>
      <c r="G243" s="166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</row>
    <row r="244" spans="1:26" ht="14.25" customHeight="1">
      <c r="A244" s="166"/>
      <c r="B244" s="166"/>
      <c r="C244" s="166"/>
      <c r="D244" s="166"/>
      <c r="E244" s="166"/>
      <c r="F244" s="166"/>
      <c r="G244" s="166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</row>
    <row r="245" spans="1:26" ht="14.25" customHeight="1">
      <c r="A245" s="166"/>
      <c r="B245" s="166"/>
      <c r="C245" s="166"/>
      <c r="D245" s="166"/>
      <c r="E245" s="166"/>
      <c r="F245" s="166"/>
      <c r="G245" s="166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</row>
    <row r="246" spans="1:26" ht="14.25" customHeight="1">
      <c r="A246" s="166"/>
      <c r="B246" s="166"/>
      <c r="C246" s="166"/>
      <c r="D246" s="166"/>
      <c r="E246" s="166"/>
      <c r="F246" s="166"/>
      <c r="G246" s="166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</row>
    <row r="247" spans="1:26" ht="14.25" customHeight="1">
      <c r="A247" s="166"/>
      <c r="B247" s="166"/>
      <c r="C247" s="166"/>
      <c r="D247" s="166"/>
      <c r="E247" s="166"/>
      <c r="F247" s="166"/>
      <c r="G247" s="166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</row>
    <row r="248" spans="1:26" ht="14.25" customHeight="1">
      <c r="A248" s="166"/>
      <c r="B248" s="166"/>
      <c r="C248" s="166"/>
      <c r="D248" s="166"/>
      <c r="E248" s="166"/>
      <c r="F248" s="166"/>
      <c r="G248" s="166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</row>
    <row r="249" spans="1:26" ht="14.25" customHeight="1">
      <c r="A249" s="166"/>
      <c r="B249" s="166"/>
      <c r="C249" s="166"/>
      <c r="D249" s="166"/>
      <c r="E249" s="166"/>
      <c r="F249" s="166"/>
      <c r="G249" s="166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</row>
    <row r="250" spans="1:26" ht="14.25" customHeight="1">
      <c r="A250" s="166"/>
      <c r="B250" s="166"/>
      <c r="C250" s="166"/>
      <c r="D250" s="166"/>
      <c r="E250" s="166"/>
      <c r="F250" s="166"/>
      <c r="G250" s="166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</row>
    <row r="251" spans="1:26" ht="14.25" customHeight="1">
      <c r="A251" s="166"/>
      <c r="B251" s="166"/>
      <c r="C251" s="166"/>
      <c r="D251" s="166"/>
      <c r="E251" s="166"/>
      <c r="F251" s="166"/>
      <c r="G251" s="166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</row>
    <row r="252" spans="1:26" ht="14.25" customHeight="1">
      <c r="A252" s="166"/>
      <c r="B252" s="166"/>
      <c r="C252" s="166"/>
      <c r="D252" s="166"/>
      <c r="E252" s="166"/>
      <c r="F252" s="166"/>
      <c r="G252" s="166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</row>
    <row r="253" spans="1:26" ht="14.25" customHeight="1">
      <c r="A253" s="166"/>
      <c r="B253" s="166"/>
      <c r="C253" s="166"/>
      <c r="D253" s="166"/>
      <c r="E253" s="166"/>
      <c r="F253" s="166"/>
      <c r="G253" s="166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</row>
    <row r="254" spans="1:26" ht="14.25" customHeight="1">
      <c r="A254" s="166"/>
      <c r="B254" s="166"/>
      <c r="C254" s="166"/>
      <c r="D254" s="166"/>
      <c r="E254" s="166"/>
      <c r="F254" s="166"/>
      <c r="G254" s="166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</row>
    <row r="255" spans="1:26" ht="14.25" customHeight="1">
      <c r="A255" s="166"/>
      <c r="B255" s="166"/>
      <c r="C255" s="166"/>
      <c r="D255" s="166"/>
      <c r="E255" s="166"/>
      <c r="F255" s="166"/>
      <c r="G255" s="166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</row>
    <row r="256" spans="1:26" ht="14.25" customHeight="1">
      <c r="A256" s="166"/>
      <c r="B256" s="166"/>
      <c r="C256" s="166"/>
      <c r="D256" s="166"/>
      <c r="E256" s="166"/>
      <c r="F256" s="166"/>
      <c r="G256" s="166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</row>
    <row r="257" spans="1:26" ht="14.25" customHeight="1">
      <c r="A257" s="166"/>
      <c r="B257" s="166"/>
      <c r="C257" s="166"/>
      <c r="D257" s="166"/>
      <c r="E257" s="166"/>
      <c r="F257" s="166"/>
      <c r="G257" s="166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</row>
    <row r="258" spans="1:26" ht="14.25" customHeight="1">
      <c r="A258" s="166"/>
      <c r="B258" s="166"/>
      <c r="C258" s="166"/>
      <c r="D258" s="166"/>
      <c r="E258" s="166"/>
      <c r="F258" s="166"/>
      <c r="G258" s="166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</row>
    <row r="259" spans="1:26" ht="14.25" customHeight="1">
      <c r="A259" s="166"/>
      <c r="B259" s="166"/>
      <c r="C259" s="166"/>
      <c r="D259" s="166"/>
      <c r="E259" s="166"/>
      <c r="F259" s="166"/>
      <c r="G259" s="166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</row>
    <row r="260" spans="1:26" ht="14.25" customHeight="1">
      <c r="A260" s="166"/>
      <c r="B260" s="166"/>
      <c r="C260" s="166"/>
      <c r="D260" s="166"/>
      <c r="E260" s="166"/>
      <c r="F260" s="166"/>
      <c r="G260" s="166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</row>
    <row r="261" spans="1:26" ht="14.25" customHeight="1">
      <c r="A261" s="166"/>
      <c r="B261" s="166"/>
      <c r="C261" s="166"/>
      <c r="D261" s="166"/>
      <c r="E261" s="166"/>
      <c r="F261" s="166"/>
      <c r="G261" s="166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</row>
    <row r="262" spans="1:26" ht="14.25" customHeight="1">
      <c r="A262" s="166"/>
      <c r="B262" s="166"/>
      <c r="C262" s="166"/>
      <c r="D262" s="166"/>
      <c r="E262" s="166"/>
      <c r="F262" s="166"/>
      <c r="G262" s="166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</row>
    <row r="263" spans="1:26" ht="14.25" customHeight="1">
      <c r="A263" s="166"/>
      <c r="B263" s="166"/>
      <c r="C263" s="166"/>
      <c r="D263" s="166"/>
      <c r="E263" s="166"/>
      <c r="F263" s="166"/>
      <c r="G263" s="166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</row>
    <row r="264" spans="1:26" ht="14.25" customHeight="1">
      <c r="A264" s="166"/>
      <c r="B264" s="166"/>
      <c r="C264" s="166"/>
      <c r="D264" s="166"/>
      <c r="E264" s="166"/>
      <c r="F264" s="166"/>
      <c r="G264" s="166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</row>
    <row r="265" spans="1:26" ht="14.25" customHeight="1">
      <c r="A265" s="166"/>
      <c r="B265" s="166"/>
      <c r="C265" s="166"/>
      <c r="D265" s="166"/>
      <c r="E265" s="166"/>
      <c r="F265" s="166"/>
      <c r="G265" s="166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</row>
    <row r="266" spans="1:26" ht="14.25" customHeight="1">
      <c r="A266" s="166"/>
      <c r="B266" s="166"/>
      <c r="C266" s="166"/>
      <c r="D266" s="166"/>
      <c r="E266" s="166"/>
      <c r="F266" s="166"/>
      <c r="G266" s="166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</row>
    <row r="267" spans="1:26" ht="14.25" customHeight="1">
      <c r="A267" s="166"/>
      <c r="B267" s="166"/>
      <c r="C267" s="166"/>
      <c r="D267" s="166"/>
      <c r="E267" s="166"/>
      <c r="F267" s="166"/>
      <c r="G267" s="166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</row>
    <row r="268" spans="1:26" ht="14.25" customHeight="1">
      <c r="A268" s="166"/>
      <c r="B268" s="166"/>
      <c r="C268" s="166"/>
      <c r="D268" s="166"/>
      <c r="E268" s="166"/>
      <c r="F268" s="166"/>
      <c r="G268" s="166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</row>
    <row r="269" spans="1:26" ht="14.25" customHeight="1">
      <c r="A269" s="166"/>
      <c r="B269" s="166"/>
      <c r="C269" s="166"/>
      <c r="D269" s="166"/>
      <c r="E269" s="166"/>
      <c r="F269" s="166"/>
      <c r="G269" s="166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</row>
    <row r="270" spans="1:26" ht="14.25" customHeight="1">
      <c r="A270" s="166"/>
      <c r="B270" s="166"/>
      <c r="C270" s="166"/>
      <c r="D270" s="166"/>
      <c r="E270" s="166"/>
      <c r="F270" s="166"/>
      <c r="G270" s="166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</row>
    <row r="271" spans="1:26" ht="14.25" customHeight="1">
      <c r="A271" s="166"/>
      <c r="B271" s="166"/>
      <c r="C271" s="166"/>
      <c r="D271" s="166"/>
      <c r="E271" s="166"/>
      <c r="F271" s="166"/>
      <c r="G271" s="166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</row>
    <row r="272" spans="1:26" ht="14.25" customHeight="1">
      <c r="A272" s="166"/>
      <c r="B272" s="166"/>
      <c r="C272" s="166"/>
      <c r="D272" s="166"/>
      <c r="E272" s="166"/>
      <c r="F272" s="166"/>
      <c r="G272" s="166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</row>
    <row r="273" spans="1:26" ht="14.25" customHeight="1">
      <c r="A273" s="166"/>
      <c r="B273" s="166"/>
      <c r="C273" s="166"/>
      <c r="D273" s="166"/>
      <c r="E273" s="166"/>
      <c r="F273" s="166"/>
      <c r="G273" s="166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</row>
    <row r="274" spans="1:26" ht="14.25" customHeight="1">
      <c r="A274" s="166"/>
      <c r="B274" s="166"/>
      <c r="C274" s="166"/>
      <c r="D274" s="166"/>
      <c r="E274" s="166"/>
      <c r="F274" s="166"/>
      <c r="G274" s="166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</row>
    <row r="275" spans="1:26" ht="14.25" customHeight="1">
      <c r="A275" s="166"/>
      <c r="B275" s="166"/>
      <c r="C275" s="166"/>
      <c r="D275" s="166"/>
      <c r="E275" s="166"/>
      <c r="F275" s="166"/>
      <c r="G275" s="166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</row>
    <row r="276" spans="1:26" ht="14.25" customHeight="1">
      <c r="A276" s="166"/>
      <c r="B276" s="166"/>
      <c r="C276" s="166"/>
      <c r="D276" s="166"/>
      <c r="E276" s="166"/>
      <c r="F276" s="166"/>
      <c r="G276" s="166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</row>
    <row r="277" spans="1:26" ht="14.25" customHeight="1">
      <c r="A277" s="166"/>
      <c r="B277" s="166"/>
      <c r="C277" s="166"/>
      <c r="D277" s="166"/>
      <c r="E277" s="166"/>
      <c r="F277" s="166"/>
      <c r="G277" s="166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</row>
    <row r="278" spans="1:26" ht="14.25" customHeight="1">
      <c r="A278" s="166"/>
      <c r="B278" s="166"/>
      <c r="C278" s="166"/>
      <c r="D278" s="166"/>
      <c r="E278" s="166"/>
      <c r="F278" s="166"/>
      <c r="G278" s="166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</row>
    <row r="279" spans="1:26" ht="14.25" customHeight="1">
      <c r="A279" s="166"/>
      <c r="B279" s="166"/>
      <c r="C279" s="166"/>
      <c r="D279" s="166"/>
      <c r="E279" s="166"/>
      <c r="F279" s="166"/>
      <c r="G279" s="166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</row>
    <row r="280" spans="1:26" ht="14.25" customHeight="1">
      <c r="A280" s="166"/>
      <c r="B280" s="166"/>
      <c r="C280" s="166"/>
      <c r="D280" s="166"/>
      <c r="E280" s="166"/>
      <c r="F280" s="166"/>
      <c r="G280" s="166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</row>
    <row r="281" spans="1:26" ht="14.25" customHeight="1">
      <c r="A281" s="166"/>
      <c r="B281" s="166"/>
      <c r="C281" s="166"/>
      <c r="D281" s="166"/>
      <c r="E281" s="166"/>
      <c r="F281" s="166"/>
      <c r="G281" s="166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</row>
    <row r="282" spans="1:26" ht="14.25" customHeight="1">
      <c r="A282" s="166"/>
      <c r="B282" s="166"/>
      <c r="C282" s="166"/>
      <c r="D282" s="166"/>
      <c r="E282" s="166"/>
      <c r="F282" s="166"/>
      <c r="G282" s="166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</row>
    <row r="283" spans="1:26" ht="14.25" customHeight="1">
      <c r="A283" s="166"/>
      <c r="B283" s="166"/>
      <c r="C283" s="166"/>
      <c r="D283" s="166"/>
      <c r="E283" s="166"/>
      <c r="F283" s="166"/>
      <c r="G283" s="166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</row>
    <row r="284" spans="1:26" ht="14.25" customHeight="1">
      <c r="A284" s="166"/>
      <c r="B284" s="166"/>
      <c r="C284" s="166"/>
      <c r="D284" s="166"/>
      <c r="E284" s="166"/>
      <c r="F284" s="166"/>
      <c r="G284" s="166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</row>
    <row r="285" spans="1:26" ht="14.25" customHeight="1">
      <c r="A285" s="166"/>
      <c r="B285" s="166"/>
      <c r="C285" s="166"/>
      <c r="D285" s="166"/>
      <c r="E285" s="166"/>
      <c r="F285" s="166"/>
      <c r="G285" s="166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</row>
    <row r="286" spans="1:26" ht="14.25" customHeight="1">
      <c r="A286" s="166"/>
      <c r="B286" s="166"/>
      <c r="C286" s="166"/>
      <c r="D286" s="166"/>
      <c r="E286" s="166"/>
      <c r="F286" s="166"/>
      <c r="G286" s="166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</row>
    <row r="287" spans="1:26" ht="14.25" customHeight="1">
      <c r="A287" s="166"/>
      <c r="B287" s="166"/>
      <c r="C287" s="166"/>
      <c r="D287" s="166"/>
      <c r="E287" s="166"/>
      <c r="F287" s="166"/>
      <c r="G287" s="166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</row>
    <row r="288" spans="1:26" ht="14.25" customHeight="1">
      <c r="A288" s="166"/>
      <c r="B288" s="166"/>
      <c r="C288" s="166"/>
      <c r="D288" s="166"/>
      <c r="E288" s="166"/>
      <c r="F288" s="166"/>
      <c r="G288" s="166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</row>
    <row r="289" spans="1:26" ht="14.25" customHeight="1">
      <c r="A289" s="166"/>
      <c r="B289" s="166"/>
      <c r="C289" s="166"/>
      <c r="D289" s="166"/>
      <c r="E289" s="166"/>
      <c r="F289" s="166"/>
      <c r="G289" s="166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</row>
    <row r="290" spans="1:26" ht="14.25" customHeight="1">
      <c r="A290" s="166"/>
      <c r="B290" s="166"/>
      <c r="C290" s="166"/>
      <c r="D290" s="166"/>
      <c r="E290" s="166"/>
      <c r="F290" s="166"/>
      <c r="G290" s="166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</row>
    <row r="291" spans="1:26" ht="14.25" customHeight="1">
      <c r="A291" s="166"/>
      <c r="B291" s="166"/>
      <c r="C291" s="166"/>
      <c r="D291" s="166"/>
      <c r="E291" s="166"/>
      <c r="F291" s="166"/>
      <c r="G291" s="166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</row>
    <row r="292" spans="1:26" ht="14.25" customHeight="1">
      <c r="A292" s="166"/>
      <c r="B292" s="166"/>
      <c r="C292" s="166"/>
      <c r="D292" s="166"/>
      <c r="E292" s="166"/>
      <c r="F292" s="166"/>
      <c r="G292" s="166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</row>
    <row r="293" spans="1:26" ht="14.25" customHeight="1">
      <c r="A293" s="166"/>
      <c r="B293" s="166"/>
      <c r="C293" s="166"/>
      <c r="D293" s="166"/>
      <c r="E293" s="166"/>
      <c r="F293" s="166"/>
      <c r="G293" s="166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</row>
    <row r="294" spans="1:26" ht="14.25" customHeight="1">
      <c r="A294" s="166"/>
      <c r="B294" s="166"/>
      <c r="C294" s="166"/>
      <c r="D294" s="166"/>
      <c r="E294" s="166"/>
      <c r="F294" s="166"/>
      <c r="G294" s="166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</row>
    <row r="295" spans="1:26" ht="14.25" customHeight="1">
      <c r="A295" s="166"/>
      <c r="B295" s="166"/>
      <c r="C295" s="166"/>
      <c r="D295" s="166"/>
      <c r="E295" s="166"/>
      <c r="F295" s="166"/>
      <c r="G295" s="166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</row>
    <row r="296" spans="1:26" ht="14.25" customHeight="1">
      <c r="A296" s="166"/>
      <c r="B296" s="166"/>
      <c r="C296" s="166"/>
      <c r="D296" s="166"/>
      <c r="E296" s="166"/>
      <c r="F296" s="166"/>
      <c r="G296" s="166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</row>
    <row r="297" spans="1:26" ht="14.25" customHeight="1">
      <c r="A297" s="166"/>
      <c r="B297" s="166"/>
      <c r="C297" s="166"/>
      <c r="D297" s="166"/>
      <c r="E297" s="166"/>
      <c r="F297" s="166"/>
      <c r="G297" s="166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</row>
    <row r="298" spans="1:26" ht="14.25" customHeight="1">
      <c r="A298" s="166"/>
      <c r="B298" s="166"/>
      <c r="C298" s="166"/>
      <c r="D298" s="166"/>
      <c r="E298" s="166"/>
      <c r="F298" s="166"/>
      <c r="G298" s="166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</row>
    <row r="299" spans="1:26" ht="14.25" customHeight="1">
      <c r="A299" s="166"/>
      <c r="B299" s="166"/>
      <c r="C299" s="166"/>
      <c r="D299" s="166"/>
      <c r="E299" s="166"/>
      <c r="F299" s="166"/>
      <c r="G299" s="166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</row>
    <row r="300" spans="1:26" ht="14.25" customHeight="1">
      <c r="A300" s="166"/>
      <c r="B300" s="166"/>
      <c r="C300" s="166"/>
      <c r="D300" s="166"/>
      <c r="E300" s="166"/>
      <c r="F300" s="166"/>
      <c r="G300" s="166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</row>
    <row r="301" spans="1:26" ht="14.25" customHeight="1">
      <c r="A301" s="166"/>
      <c r="B301" s="166"/>
      <c r="C301" s="166"/>
      <c r="D301" s="166"/>
      <c r="E301" s="166"/>
      <c r="F301" s="166"/>
      <c r="G301" s="166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</row>
    <row r="302" spans="1:26" ht="14.25" customHeight="1">
      <c r="A302" s="166"/>
      <c r="B302" s="166"/>
      <c r="C302" s="166"/>
      <c r="D302" s="166"/>
      <c r="E302" s="166"/>
      <c r="F302" s="166"/>
      <c r="G302" s="166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</row>
    <row r="303" spans="1:26" ht="14.25" customHeight="1">
      <c r="A303" s="166"/>
      <c r="B303" s="166"/>
      <c r="C303" s="166"/>
      <c r="D303" s="166"/>
      <c r="E303" s="166"/>
      <c r="F303" s="166"/>
      <c r="G303" s="166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</row>
    <row r="304" spans="1:26" ht="14.25" customHeight="1">
      <c r="A304" s="166"/>
      <c r="B304" s="166"/>
      <c r="C304" s="166"/>
      <c r="D304" s="166"/>
      <c r="E304" s="166"/>
      <c r="F304" s="166"/>
      <c r="G304" s="166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</row>
    <row r="305" spans="1:26" ht="14.25" customHeight="1">
      <c r="A305" s="166"/>
      <c r="B305" s="166"/>
      <c r="C305" s="166"/>
      <c r="D305" s="166"/>
      <c r="E305" s="166"/>
      <c r="F305" s="166"/>
      <c r="G305" s="166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</row>
    <row r="306" spans="1:26" ht="14.25" customHeight="1">
      <c r="A306" s="166"/>
      <c r="B306" s="166"/>
      <c r="C306" s="166"/>
      <c r="D306" s="166"/>
      <c r="E306" s="166"/>
      <c r="F306" s="166"/>
      <c r="G306" s="166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</row>
    <row r="307" spans="1:26" ht="14.25" customHeight="1">
      <c r="A307" s="166"/>
      <c r="B307" s="166"/>
      <c r="C307" s="166"/>
      <c r="D307" s="166"/>
      <c r="E307" s="166"/>
      <c r="F307" s="166"/>
      <c r="G307" s="166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</row>
    <row r="308" spans="1:26" ht="14.25" customHeight="1">
      <c r="A308" s="166"/>
      <c r="B308" s="166"/>
      <c r="C308" s="166"/>
      <c r="D308" s="166"/>
      <c r="E308" s="166"/>
      <c r="F308" s="166"/>
      <c r="G308" s="166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</row>
    <row r="309" spans="1:26" ht="14.25" customHeight="1">
      <c r="A309" s="166"/>
      <c r="B309" s="166"/>
      <c r="C309" s="166"/>
      <c r="D309" s="166"/>
      <c r="E309" s="166"/>
      <c r="F309" s="166"/>
      <c r="G309" s="166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</row>
    <row r="310" spans="1:26" ht="14.25" customHeight="1">
      <c r="A310" s="166"/>
      <c r="B310" s="166"/>
      <c r="C310" s="166"/>
      <c r="D310" s="166"/>
      <c r="E310" s="166"/>
      <c r="F310" s="166"/>
      <c r="G310" s="166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</row>
    <row r="311" spans="1:26" ht="14.25" customHeight="1">
      <c r="A311" s="166"/>
      <c r="B311" s="166"/>
      <c r="C311" s="166"/>
      <c r="D311" s="166"/>
      <c r="E311" s="166"/>
      <c r="F311" s="166"/>
      <c r="G311" s="166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</row>
    <row r="312" spans="1:26" ht="14.25" customHeight="1">
      <c r="A312" s="166"/>
      <c r="B312" s="166"/>
      <c r="C312" s="166"/>
      <c r="D312" s="166"/>
      <c r="E312" s="166"/>
      <c r="F312" s="166"/>
      <c r="G312" s="166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</row>
    <row r="313" spans="1:26" ht="14.25" customHeight="1">
      <c r="A313" s="166"/>
      <c r="B313" s="166"/>
      <c r="C313" s="166"/>
      <c r="D313" s="166"/>
      <c r="E313" s="166"/>
      <c r="F313" s="166"/>
      <c r="G313" s="166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</row>
    <row r="314" spans="1:26" ht="14.25" customHeight="1">
      <c r="A314" s="166"/>
      <c r="B314" s="166"/>
      <c r="C314" s="166"/>
      <c r="D314" s="166"/>
      <c r="E314" s="166"/>
      <c r="F314" s="166"/>
      <c r="G314" s="166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</row>
    <row r="315" spans="1:26" ht="14.25" customHeight="1">
      <c r="A315" s="166"/>
      <c r="B315" s="166"/>
      <c r="C315" s="166"/>
      <c r="D315" s="166"/>
      <c r="E315" s="166"/>
      <c r="F315" s="166"/>
      <c r="G315" s="166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</row>
    <row r="316" spans="1:26" ht="14.25" customHeight="1">
      <c r="A316" s="166"/>
      <c r="B316" s="166"/>
      <c r="C316" s="166"/>
      <c r="D316" s="166"/>
      <c r="E316" s="166"/>
      <c r="F316" s="166"/>
      <c r="G316" s="166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</row>
    <row r="317" spans="1:26" ht="14.25" customHeight="1">
      <c r="A317" s="166"/>
      <c r="B317" s="166"/>
      <c r="C317" s="166"/>
      <c r="D317" s="166"/>
      <c r="E317" s="166"/>
      <c r="F317" s="166"/>
      <c r="G317" s="166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</row>
    <row r="318" spans="1:26" ht="14.25" customHeight="1">
      <c r="A318" s="166"/>
      <c r="B318" s="166"/>
      <c r="C318" s="166"/>
      <c r="D318" s="166"/>
      <c r="E318" s="166"/>
      <c r="F318" s="166"/>
      <c r="G318" s="166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</row>
    <row r="319" spans="1:26" ht="14.25" customHeight="1">
      <c r="A319" s="166"/>
      <c r="B319" s="166"/>
      <c r="C319" s="166"/>
      <c r="D319" s="166"/>
      <c r="E319" s="166"/>
      <c r="F319" s="166"/>
      <c r="G319" s="166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</row>
    <row r="320" spans="1:26" ht="14.25" customHeight="1">
      <c r="A320" s="166"/>
      <c r="B320" s="166"/>
      <c r="C320" s="166"/>
      <c r="D320" s="166"/>
      <c r="E320" s="166"/>
      <c r="F320" s="166"/>
      <c r="G320" s="166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</row>
    <row r="321" spans="1:26" ht="14.25" customHeight="1">
      <c r="A321" s="166"/>
      <c r="B321" s="166"/>
      <c r="C321" s="166"/>
      <c r="D321" s="166"/>
      <c r="E321" s="166"/>
      <c r="F321" s="166"/>
      <c r="G321" s="166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</row>
    <row r="322" spans="1:26" ht="14.25" customHeight="1">
      <c r="A322" s="166"/>
      <c r="B322" s="166"/>
      <c r="C322" s="166"/>
      <c r="D322" s="166"/>
      <c r="E322" s="166"/>
      <c r="F322" s="166"/>
      <c r="G322" s="166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</row>
    <row r="323" spans="1:26" ht="14.25" customHeight="1">
      <c r="A323" s="166"/>
      <c r="B323" s="166"/>
      <c r="C323" s="166"/>
      <c r="D323" s="166"/>
      <c r="E323" s="166"/>
      <c r="F323" s="166"/>
      <c r="G323" s="166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</row>
    <row r="324" spans="1:26" ht="14.25" customHeight="1">
      <c r="A324" s="166"/>
      <c r="B324" s="166"/>
      <c r="C324" s="166"/>
      <c r="D324" s="166"/>
      <c r="E324" s="166"/>
      <c r="F324" s="166"/>
      <c r="G324" s="166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</row>
    <row r="325" spans="1:26" ht="14.25" customHeight="1">
      <c r="A325" s="166"/>
      <c r="B325" s="166"/>
      <c r="C325" s="166"/>
      <c r="D325" s="166"/>
      <c r="E325" s="166"/>
      <c r="F325" s="166"/>
      <c r="G325" s="166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</row>
    <row r="326" spans="1:26" ht="14.25" customHeight="1">
      <c r="A326" s="166"/>
      <c r="B326" s="166"/>
      <c r="C326" s="166"/>
      <c r="D326" s="166"/>
      <c r="E326" s="166"/>
      <c r="F326" s="166"/>
      <c r="G326" s="166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</row>
    <row r="327" spans="1:26" ht="14.25" customHeight="1">
      <c r="A327" s="166"/>
      <c r="B327" s="166"/>
      <c r="C327" s="166"/>
      <c r="D327" s="166"/>
      <c r="E327" s="166"/>
      <c r="F327" s="166"/>
      <c r="G327" s="166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</row>
    <row r="328" spans="1:26" ht="14.25" customHeight="1">
      <c r="A328" s="166"/>
      <c r="B328" s="166"/>
      <c r="C328" s="166"/>
      <c r="D328" s="166"/>
      <c r="E328" s="166"/>
      <c r="F328" s="166"/>
      <c r="G328" s="166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</row>
    <row r="329" spans="1:26" ht="14.25" customHeight="1">
      <c r="A329" s="166"/>
      <c r="B329" s="166"/>
      <c r="C329" s="166"/>
      <c r="D329" s="166"/>
      <c r="E329" s="166"/>
      <c r="F329" s="166"/>
      <c r="G329" s="166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</row>
    <row r="330" spans="1:26" ht="14.25" customHeight="1">
      <c r="A330" s="166"/>
      <c r="B330" s="166"/>
      <c r="C330" s="166"/>
      <c r="D330" s="166"/>
      <c r="E330" s="166"/>
      <c r="F330" s="166"/>
      <c r="G330" s="166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</row>
    <row r="331" spans="1:26" ht="14.25" customHeight="1">
      <c r="A331" s="166"/>
      <c r="B331" s="166"/>
      <c r="C331" s="166"/>
      <c r="D331" s="166"/>
      <c r="E331" s="166"/>
      <c r="F331" s="166"/>
      <c r="G331" s="166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</row>
    <row r="332" spans="1:26" ht="14.25" customHeight="1">
      <c r="A332" s="166"/>
      <c r="B332" s="166"/>
      <c r="C332" s="166"/>
      <c r="D332" s="166"/>
      <c r="E332" s="166"/>
      <c r="F332" s="166"/>
      <c r="G332" s="166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</row>
    <row r="333" spans="1:26" ht="14.25" customHeight="1">
      <c r="A333" s="166"/>
      <c r="B333" s="166"/>
      <c r="C333" s="166"/>
      <c r="D333" s="166"/>
      <c r="E333" s="166"/>
      <c r="F333" s="166"/>
      <c r="G333" s="166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</row>
    <row r="334" spans="1:26" ht="14.25" customHeight="1">
      <c r="A334" s="166"/>
      <c r="B334" s="166"/>
      <c r="C334" s="166"/>
      <c r="D334" s="166"/>
      <c r="E334" s="166"/>
      <c r="F334" s="166"/>
      <c r="G334" s="166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</row>
    <row r="335" spans="1:26" ht="14.25" customHeight="1">
      <c r="A335" s="166"/>
      <c r="B335" s="166"/>
      <c r="C335" s="166"/>
      <c r="D335" s="166"/>
      <c r="E335" s="166"/>
      <c r="F335" s="166"/>
      <c r="G335" s="166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</row>
    <row r="336" spans="1:26" ht="14.25" customHeight="1">
      <c r="A336" s="166"/>
      <c r="B336" s="166"/>
      <c r="C336" s="166"/>
      <c r="D336" s="166"/>
      <c r="E336" s="166"/>
      <c r="F336" s="166"/>
      <c r="G336" s="166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</row>
    <row r="337" spans="1:26" ht="14.25" customHeight="1">
      <c r="A337" s="166"/>
      <c r="B337" s="166"/>
      <c r="C337" s="166"/>
      <c r="D337" s="166"/>
      <c r="E337" s="166"/>
      <c r="F337" s="166"/>
      <c r="G337" s="166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</row>
    <row r="338" spans="1:26" ht="14.25" customHeight="1">
      <c r="A338" s="166"/>
      <c r="B338" s="166"/>
      <c r="C338" s="166"/>
      <c r="D338" s="166"/>
      <c r="E338" s="166"/>
      <c r="F338" s="166"/>
      <c r="G338" s="166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</row>
    <row r="339" spans="1:26" ht="14.25" customHeight="1">
      <c r="A339" s="166"/>
      <c r="B339" s="166"/>
      <c r="C339" s="166"/>
      <c r="D339" s="166"/>
      <c r="E339" s="166"/>
      <c r="F339" s="166"/>
      <c r="G339" s="166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</row>
    <row r="340" spans="1:26" ht="14.25" customHeight="1">
      <c r="A340" s="166"/>
      <c r="B340" s="166"/>
      <c r="C340" s="166"/>
      <c r="D340" s="166"/>
      <c r="E340" s="166"/>
      <c r="F340" s="166"/>
      <c r="G340" s="166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</row>
    <row r="341" spans="1:26" ht="14.25" customHeight="1">
      <c r="A341" s="166"/>
      <c r="B341" s="166"/>
      <c r="C341" s="166"/>
      <c r="D341" s="166"/>
      <c r="E341" s="166"/>
      <c r="F341" s="166"/>
      <c r="G341" s="166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</row>
    <row r="342" spans="1:26" ht="14.25" customHeight="1">
      <c r="A342" s="166"/>
      <c r="B342" s="166"/>
      <c r="C342" s="166"/>
      <c r="D342" s="166"/>
      <c r="E342" s="166"/>
      <c r="F342" s="166"/>
      <c r="G342" s="166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</row>
    <row r="343" spans="1:26" ht="14.25" customHeight="1">
      <c r="A343" s="166"/>
      <c r="B343" s="166"/>
      <c r="C343" s="166"/>
      <c r="D343" s="166"/>
      <c r="E343" s="166"/>
      <c r="F343" s="166"/>
      <c r="G343" s="166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</row>
    <row r="344" spans="1:26" ht="14.25" customHeight="1">
      <c r="A344" s="166"/>
      <c r="B344" s="166"/>
      <c r="C344" s="166"/>
      <c r="D344" s="166"/>
      <c r="E344" s="166"/>
      <c r="F344" s="166"/>
      <c r="G344" s="166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</row>
    <row r="345" spans="1:26" ht="14.25" customHeight="1">
      <c r="A345" s="166"/>
      <c r="B345" s="166"/>
      <c r="C345" s="166"/>
      <c r="D345" s="166"/>
      <c r="E345" s="166"/>
      <c r="F345" s="166"/>
      <c r="G345" s="166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</row>
    <row r="346" spans="1:26" ht="14.25" customHeight="1">
      <c r="A346" s="166"/>
      <c r="B346" s="166"/>
      <c r="C346" s="166"/>
      <c r="D346" s="166"/>
      <c r="E346" s="166"/>
      <c r="F346" s="166"/>
      <c r="G346" s="166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</row>
    <row r="347" spans="1:26" ht="14.25" customHeight="1">
      <c r="A347" s="166"/>
      <c r="B347" s="166"/>
      <c r="C347" s="166"/>
      <c r="D347" s="166"/>
      <c r="E347" s="166"/>
      <c r="F347" s="166"/>
      <c r="G347" s="166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</row>
    <row r="348" spans="1:26" ht="14.25" customHeight="1">
      <c r="A348" s="166"/>
      <c r="B348" s="166"/>
      <c r="C348" s="166"/>
      <c r="D348" s="166"/>
      <c r="E348" s="166"/>
      <c r="F348" s="166"/>
      <c r="G348" s="166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</row>
    <row r="349" spans="1:26" ht="14.25" customHeight="1">
      <c r="A349" s="166"/>
      <c r="B349" s="166"/>
      <c r="C349" s="166"/>
      <c r="D349" s="166"/>
      <c r="E349" s="166"/>
      <c r="F349" s="166"/>
      <c r="G349" s="166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</row>
    <row r="350" spans="1:26" ht="14.25" customHeight="1">
      <c r="A350" s="166"/>
      <c r="B350" s="166"/>
      <c r="C350" s="166"/>
      <c r="D350" s="166"/>
      <c r="E350" s="166"/>
      <c r="F350" s="166"/>
      <c r="G350" s="166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</row>
    <row r="351" spans="1:26" ht="14.25" customHeight="1">
      <c r="A351" s="166"/>
      <c r="B351" s="166"/>
      <c r="C351" s="166"/>
      <c r="D351" s="166"/>
      <c r="E351" s="166"/>
      <c r="F351" s="166"/>
      <c r="G351" s="166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</row>
    <row r="352" spans="1:26" ht="14.25" customHeight="1">
      <c r="A352" s="166"/>
      <c r="B352" s="166"/>
      <c r="C352" s="166"/>
      <c r="D352" s="166"/>
      <c r="E352" s="166"/>
      <c r="F352" s="166"/>
      <c r="G352" s="166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</row>
    <row r="353" spans="1:26" ht="14.25" customHeight="1">
      <c r="A353" s="166"/>
      <c r="B353" s="166"/>
      <c r="C353" s="166"/>
      <c r="D353" s="166"/>
      <c r="E353" s="166"/>
      <c r="F353" s="166"/>
      <c r="G353" s="166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</row>
    <row r="354" spans="1:26" ht="14.25" customHeight="1">
      <c r="A354" s="166"/>
      <c r="B354" s="166"/>
      <c r="C354" s="166"/>
      <c r="D354" s="166"/>
      <c r="E354" s="166"/>
      <c r="F354" s="166"/>
      <c r="G354" s="166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</row>
    <row r="355" spans="1:26" ht="14.25" customHeight="1">
      <c r="A355" s="166"/>
      <c r="B355" s="166"/>
      <c r="C355" s="166"/>
      <c r="D355" s="166"/>
      <c r="E355" s="166"/>
      <c r="F355" s="166"/>
      <c r="G355" s="166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</row>
    <row r="356" spans="1:26" ht="14.25" customHeight="1">
      <c r="A356" s="166"/>
      <c r="B356" s="166"/>
      <c r="C356" s="166"/>
      <c r="D356" s="166"/>
      <c r="E356" s="166"/>
      <c r="F356" s="166"/>
      <c r="G356" s="166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</row>
    <row r="357" spans="1:26" ht="14.25" customHeight="1">
      <c r="A357" s="166"/>
      <c r="B357" s="166"/>
      <c r="C357" s="166"/>
      <c r="D357" s="166"/>
      <c r="E357" s="166"/>
      <c r="F357" s="166"/>
      <c r="G357" s="166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</row>
    <row r="358" spans="1:26" ht="14.25" customHeight="1">
      <c r="A358" s="166"/>
      <c r="B358" s="166"/>
      <c r="C358" s="166"/>
      <c r="D358" s="166"/>
      <c r="E358" s="166"/>
      <c r="F358" s="166"/>
      <c r="G358" s="166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</row>
    <row r="359" spans="1:26" ht="14.25" customHeight="1">
      <c r="A359" s="166"/>
      <c r="B359" s="166"/>
      <c r="C359" s="166"/>
      <c r="D359" s="166"/>
      <c r="E359" s="166"/>
      <c r="F359" s="166"/>
      <c r="G359" s="166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</row>
    <row r="360" spans="1:26" ht="14.25" customHeight="1">
      <c r="A360" s="166"/>
      <c r="B360" s="166"/>
      <c r="C360" s="166"/>
      <c r="D360" s="166"/>
      <c r="E360" s="166"/>
      <c r="F360" s="166"/>
      <c r="G360" s="166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</row>
    <row r="361" spans="1:26" ht="14.25" customHeight="1">
      <c r="A361" s="166"/>
      <c r="B361" s="166"/>
      <c r="C361" s="166"/>
      <c r="D361" s="166"/>
      <c r="E361" s="166"/>
      <c r="F361" s="166"/>
      <c r="G361" s="166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</row>
    <row r="362" spans="1:26" ht="14.25" customHeight="1">
      <c r="A362" s="166"/>
      <c r="B362" s="166"/>
      <c r="C362" s="166"/>
      <c r="D362" s="166"/>
      <c r="E362" s="166"/>
      <c r="F362" s="166"/>
      <c r="G362" s="166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</row>
    <row r="363" spans="1:26" ht="14.25" customHeight="1">
      <c r="A363" s="166"/>
      <c r="B363" s="166"/>
      <c r="C363" s="166"/>
      <c r="D363" s="166"/>
      <c r="E363" s="166"/>
      <c r="F363" s="166"/>
      <c r="G363" s="166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</row>
    <row r="364" spans="1:26" ht="14.25" customHeight="1">
      <c r="A364" s="166"/>
      <c r="B364" s="166"/>
      <c r="C364" s="166"/>
      <c r="D364" s="166"/>
      <c r="E364" s="166"/>
      <c r="F364" s="166"/>
      <c r="G364" s="166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</row>
    <row r="365" spans="1:26" ht="14.25" customHeight="1">
      <c r="A365" s="166"/>
      <c r="B365" s="166"/>
      <c r="C365" s="166"/>
      <c r="D365" s="166"/>
      <c r="E365" s="166"/>
      <c r="F365" s="166"/>
      <c r="G365" s="166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</row>
    <row r="366" spans="1:26" ht="14.25" customHeight="1">
      <c r="A366" s="166"/>
      <c r="B366" s="166"/>
      <c r="C366" s="166"/>
      <c r="D366" s="166"/>
      <c r="E366" s="166"/>
      <c r="F366" s="166"/>
      <c r="G366" s="166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</row>
    <row r="367" spans="1:26" ht="14.25" customHeight="1">
      <c r="A367" s="166"/>
      <c r="B367" s="166"/>
      <c r="C367" s="166"/>
      <c r="D367" s="166"/>
      <c r="E367" s="166"/>
      <c r="F367" s="166"/>
      <c r="G367" s="166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</row>
    <row r="368" spans="1:26" ht="14.25" customHeight="1">
      <c r="A368" s="166"/>
      <c r="B368" s="166"/>
      <c r="C368" s="166"/>
      <c r="D368" s="166"/>
      <c r="E368" s="166"/>
      <c r="F368" s="166"/>
      <c r="G368" s="166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</row>
    <row r="369" spans="1:26" ht="14.25" customHeight="1">
      <c r="A369" s="166"/>
      <c r="B369" s="166"/>
      <c r="C369" s="166"/>
      <c r="D369" s="166"/>
      <c r="E369" s="166"/>
      <c r="F369" s="166"/>
      <c r="G369" s="166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</row>
    <row r="370" spans="1:26" ht="14.25" customHeight="1">
      <c r="A370" s="166"/>
      <c r="B370" s="166"/>
      <c r="C370" s="166"/>
      <c r="D370" s="166"/>
      <c r="E370" s="166"/>
      <c r="F370" s="166"/>
      <c r="G370" s="166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</row>
    <row r="371" spans="1:26" ht="14.25" customHeight="1">
      <c r="A371" s="166"/>
      <c r="B371" s="166"/>
      <c r="C371" s="166"/>
      <c r="D371" s="166"/>
      <c r="E371" s="166"/>
      <c r="F371" s="166"/>
      <c r="G371" s="166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</row>
    <row r="372" spans="1:26" ht="14.25" customHeight="1">
      <c r="A372" s="166"/>
      <c r="B372" s="166"/>
      <c r="C372" s="166"/>
      <c r="D372" s="166"/>
      <c r="E372" s="166"/>
      <c r="F372" s="166"/>
      <c r="G372" s="166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</row>
    <row r="373" spans="1:26" ht="14.25" customHeight="1">
      <c r="A373" s="166"/>
      <c r="B373" s="166"/>
      <c r="C373" s="166"/>
      <c r="D373" s="166"/>
      <c r="E373" s="166"/>
      <c r="F373" s="166"/>
      <c r="G373" s="166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</row>
    <row r="374" spans="1:26" ht="14.25" customHeight="1">
      <c r="A374" s="166"/>
      <c r="B374" s="166"/>
      <c r="C374" s="166"/>
      <c r="D374" s="166"/>
      <c r="E374" s="166"/>
      <c r="F374" s="166"/>
      <c r="G374" s="166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</row>
    <row r="375" spans="1:26" ht="14.25" customHeight="1">
      <c r="A375" s="166"/>
      <c r="B375" s="166"/>
      <c r="C375" s="166"/>
      <c r="D375" s="166"/>
      <c r="E375" s="166"/>
      <c r="F375" s="166"/>
      <c r="G375" s="166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</row>
    <row r="376" spans="1:26" ht="14.25" customHeight="1">
      <c r="A376" s="166"/>
      <c r="B376" s="166"/>
      <c r="C376" s="166"/>
      <c r="D376" s="166"/>
      <c r="E376" s="166"/>
      <c r="F376" s="166"/>
      <c r="G376" s="166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</row>
    <row r="377" spans="1:26" ht="14.25" customHeight="1">
      <c r="A377" s="166"/>
      <c r="B377" s="166"/>
      <c r="C377" s="166"/>
      <c r="D377" s="166"/>
      <c r="E377" s="166"/>
      <c r="F377" s="166"/>
      <c r="G377" s="166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</row>
    <row r="378" spans="1:26" ht="14.25" customHeight="1">
      <c r="A378" s="166"/>
      <c r="B378" s="166"/>
      <c r="C378" s="166"/>
      <c r="D378" s="166"/>
      <c r="E378" s="166"/>
      <c r="F378" s="166"/>
      <c r="G378" s="166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</row>
    <row r="379" spans="1:26" ht="14.25" customHeight="1">
      <c r="A379" s="166"/>
      <c r="B379" s="166"/>
      <c r="C379" s="166"/>
      <c r="D379" s="166"/>
      <c r="E379" s="166"/>
      <c r="F379" s="166"/>
      <c r="G379" s="166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</row>
    <row r="380" spans="1:26" ht="14.25" customHeight="1">
      <c r="A380" s="166"/>
      <c r="B380" s="166"/>
      <c r="C380" s="166"/>
      <c r="D380" s="166"/>
      <c r="E380" s="166"/>
      <c r="F380" s="166"/>
      <c r="G380" s="166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</row>
    <row r="381" spans="1:26" ht="14.25" customHeight="1">
      <c r="A381" s="166"/>
      <c r="B381" s="166"/>
      <c r="C381" s="166"/>
      <c r="D381" s="166"/>
      <c r="E381" s="166"/>
      <c r="F381" s="166"/>
      <c r="G381" s="166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</row>
    <row r="382" spans="1:26" ht="14.25" customHeight="1">
      <c r="A382" s="166"/>
      <c r="B382" s="166"/>
      <c r="C382" s="166"/>
      <c r="D382" s="166"/>
      <c r="E382" s="166"/>
      <c r="F382" s="166"/>
      <c r="G382" s="166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</row>
    <row r="383" spans="1:26" ht="14.25" customHeight="1">
      <c r="A383" s="166"/>
      <c r="B383" s="166"/>
      <c r="C383" s="166"/>
      <c r="D383" s="166"/>
      <c r="E383" s="166"/>
      <c r="F383" s="166"/>
      <c r="G383" s="166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</row>
    <row r="384" spans="1:26" ht="14.25" customHeight="1">
      <c r="A384" s="166"/>
      <c r="B384" s="166"/>
      <c r="C384" s="166"/>
      <c r="D384" s="166"/>
      <c r="E384" s="166"/>
      <c r="F384" s="166"/>
      <c r="G384" s="166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</row>
    <row r="385" spans="1:26" ht="14.25" customHeight="1">
      <c r="A385" s="166"/>
      <c r="B385" s="166"/>
      <c r="C385" s="166"/>
      <c r="D385" s="166"/>
      <c r="E385" s="166"/>
      <c r="F385" s="166"/>
      <c r="G385" s="166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</row>
    <row r="386" spans="1:26" ht="14.25" customHeight="1">
      <c r="A386" s="166"/>
      <c r="B386" s="166"/>
      <c r="C386" s="166"/>
      <c r="D386" s="166"/>
      <c r="E386" s="166"/>
      <c r="F386" s="166"/>
      <c r="G386" s="166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</row>
    <row r="387" spans="1:26" ht="14.25" customHeight="1">
      <c r="A387" s="166"/>
      <c r="B387" s="166"/>
      <c r="C387" s="166"/>
      <c r="D387" s="166"/>
      <c r="E387" s="166"/>
      <c r="F387" s="166"/>
      <c r="G387" s="166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</row>
    <row r="388" spans="1:26" ht="14.25" customHeight="1">
      <c r="A388" s="166"/>
      <c r="B388" s="166"/>
      <c r="C388" s="166"/>
      <c r="D388" s="166"/>
      <c r="E388" s="166"/>
      <c r="F388" s="166"/>
      <c r="G388" s="166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</row>
    <row r="389" spans="1:26" ht="14.25" customHeight="1">
      <c r="A389" s="166"/>
      <c r="B389" s="166"/>
      <c r="C389" s="166"/>
      <c r="D389" s="166"/>
      <c r="E389" s="166"/>
      <c r="F389" s="166"/>
      <c r="G389" s="166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</row>
    <row r="390" spans="1:26" ht="14.25" customHeight="1">
      <c r="A390" s="166"/>
      <c r="B390" s="166"/>
      <c r="C390" s="166"/>
      <c r="D390" s="166"/>
      <c r="E390" s="166"/>
      <c r="F390" s="166"/>
      <c r="G390" s="166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</row>
    <row r="391" spans="1:26" ht="14.25" customHeight="1">
      <c r="A391" s="166"/>
      <c r="B391" s="166"/>
      <c r="C391" s="166"/>
      <c r="D391" s="166"/>
      <c r="E391" s="166"/>
      <c r="F391" s="166"/>
      <c r="G391" s="166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</row>
    <row r="392" spans="1:26" ht="14.25" customHeight="1">
      <c r="A392" s="166"/>
      <c r="B392" s="166"/>
      <c r="C392" s="166"/>
      <c r="D392" s="166"/>
      <c r="E392" s="166"/>
      <c r="F392" s="166"/>
      <c r="G392" s="166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</row>
    <row r="393" spans="1:26" ht="14.25" customHeight="1">
      <c r="A393" s="166"/>
      <c r="B393" s="166"/>
      <c r="C393" s="166"/>
      <c r="D393" s="166"/>
      <c r="E393" s="166"/>
      <c r="F393" s="166"/>
      <c r="G393" s="166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</row>
    <row r="394" spans="1:26" ht="14.25" customHeight="1">
      <c r="A394" s="166"/>
      <c r="B394" s="166"/>
      <c r="C394" s="166"/>
      <c r="D394" s="166"/>
      <c r="E394" s="166"/>
      <c r="F394" s="166"/>
      <c r="G394" s="166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</row>
    <row r="395" spans="1:26" ht="14.25" customHeight="1">
      <c r="A395" s="166"/>
      <c r="B395" s="166"/>
      <c r="C395" s="166"/>
      <c r="D395" s="166"/>
      <c r="E395" s="166"/>
      <c r="F395" s="166"/>
      <c r="G395" s="166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</row>
    <row r="396" spans="1:26" ht="14.25" customHeight="1">
      <c r="A396" s="166"/>
      <c r="B396" s="166"/>
      <c r="C396" s="166"/>
      <c r="D396" s="166"/>
      <c r="E396" s="166"/>
      <c r="F396" s="166"/>
      <c r="G396" s="166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</row>
    <row r="397" spans="1:26" ht="14.25" customHeight="1">
      <c r="A397" s="166"/>
      <c r="B397" s="166"/>
      <c r="C397" s="166"/>
      <c r="D397" s="166"/>
      <c r="E397" s="166"/>
      <c r="F397" s="166"/>
      <c r="G397" s="166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</row>
    <row r="398" spans="1:26" ht="14.25" customHeight="1">
      <c r="A398" s="166"/>
      <c r="B398" s="166"/>
      <c r="C398" s="166"/>
      <c r="D398" s="166"/>
      <c r="E398" s="166"/>
      <c r="F398" s="166"/>
      <c r="G398" s="166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</row>
    <row r="399" spans="1:26" ht="14.25" customHeight="1">
      <c r="A399" s="166"/>
      <c r="B399" s="166"/>
      <c r="C399" s="166"/>
      <c r="D399" s="166"/>
      <c r="E399" s="166"/>
      <c r="F399" s="166"/>
      <c r="G399" s="166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</row>
    <row r="400" spans="1:26" ht="14.25" customHeight="1">
      <c r="A400" s="166"/>
      <c r="B400" s="166"/>
      <c r="C400" s="166"/>
      <c r="D400" s="166"/>
      <c r="E400" s="166"/>
      <c r="F400" s="166"/>
      <c r="G400" s="166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</row>
    <row r="401" spans="1:26" ht="14.25" customHeight="1">
      <c r="A401" s="166"/>
      <c r="B401" s="166"/>
      <c r="C401" s="166"/>
      <c r="D401" s="166"/>
      <c r="E401" s="166"/>
      <c r="F401" s="166"/>
      <c r="G401" s="166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</row>
    <row r="402" spans="1:26" ht="14.25" customHeight="1">
      <c r="A402" s="166"/>
      <c r="B402" s="166"/>
      <c r="C402" s="166"/>
      <c r="D402" s="166"/>
      <c r="E402" s="166"/>
      <c r="F402" s="166"/>
      <c r="G402" s="166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</row>
    <row r="403" spans="1:26" ht="14.25" customHeight="1">
      <c r="A403" s="166"/>
      <c r="B403" s="166"/>
      <c r="C403" s="166"/>
      <c r="D403" s="166"/>
      <c r="E403" s="166"/>
      <c r="F403" s="166"/>
      <c r="G403" s="166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</row>
    <row r="404" spans="1:26" ht="14.25" customHeight="1">
      <c r="A404" s="166"/>
      <c r="B404" s="166"/>
      <c r="C404" s="166"/>
      <c r="D404" s="166"/>
      <c r="E404" s="166"/>
      <c r="F404" s="166"/>
      <c r="G404" s="166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</row>
    <row r="405" spans="1:26" ht="14.25" customHeight="1">
      <c r="A405" s="166"/>
      <c r="B405" s="166"/>
      <c r="C405" s="166"/>
      <c r="D405" s="166"/>
      <c r="E405" s="166"/>
      <c r="F405" s="166"/>
      <c r="G405" s="166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</row>
    <row r="406" spans="1:26" ht="14.25" customHeight="1">
      <c r="A406" s="166"/>
      <c r="B406" s="166"/>
      <c r="C406" s="166"/>
      <c r="D406" s="166"/>
      <c r="E406" s="166"/>
      <c r="F406" s="166"/>
      <c r="G406" s="166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</row>
    <row r="407" spans="1:26" ht="14.25" customHeight="1">
      <c r="A407" s="166"/>
      <c r="B407" s="166"/>
      <c r="C407" s="166"/>
      <c r="D407" s="166"/>
      <c r="E407" s="166"/>
      <c r="F407" s="166"/>
      <c r="G407" s="166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</row>
    <row r="408" spans="1:26" ht="14.25" customHeight="1">
      <c r="A408" s="166"/>
      <c r="B408" s="166"/>
      <c r="C408" s="166"/>
      <c r="D408" s="166"/>
      <c r="E408" s="166"/>
      <c r="F408" s="166"/>
      <c r="G408" s="166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</row>
    <row r="409" spans="1:26" ht="14.25" customHeight="1">
      <c r="A409" s="166"/>
      <c r="B409" s="166"/>
      <c r="C409" s="166"/>
      <c r="D409" s="166"/>
      <c r="E409" s="166"/>
      <c r="F409" s="166"/>
      <c r="G409" s="166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</row>
    <row r="410" spans="1:26" ht="14.25" customHeight="1">
      <c r="A410" s="166"/>
      <c r="B410" s="166"/>
      <c r="C410" s="166"/>
      <c r="D410" s="166"/>
      <c r="E410" s="166"/>
      <c r="F410" s="166"/>
      <c r="G410" s="166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</row>
    <row r="411" spans="1:26" ht="14.25" customHeight="1">
      <c r="A411" s="166"/>
      <c r="B411" s="166"/>
      <c r="C411" s="166"/>
      <c r="D411" s="166"/>
      <c r="E411" s="166"/>
      <c r="F411" s="166"/>
      <c r="G411" s="166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</row>
    <row r="412" spans="1:26" ht="14.25" customHeight="1">
      <c r="A412" s="166"/>
      <c r="B412" s="166"/>
      <c r="C412" s="166"/>
      <c r="D412" s="166"/>
      <c r="E412" s="166"/>
      <c r="F412" s="166"/>
      <c r="G412" s="166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</row>
    <row r="413" spans="1:26" ht="14.25" customHeight="1">
      <c r="A413" s="166"/>
      <c r="B413" s="166"/>
      <c r="C413" s="166"/>
      <c r="D413" s="166"/>
      <c r="E413" s="166"/>
      <c r="F413" s="166"/>
      <c r="G413" s="166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</row>
    <row r="414" spans="1:26" ht="14.25" customHeight="1">
      <c r="A414" s="166"/>
      <c r="B414" s="166"/>
      <c r="C414" s="166"/>
      <c r="D414" s="166"/>
      <c r="E414" s="166"/>
      <c r="F414" s="166"/>
      <c r="G414" s="166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</row>
    <row r="415" spans="1:26" ht="14.25" customHeight="1">
      <c r="A415" s="166"/>
      <c r="B415" s="166"/>
      <c r="C415" s="166"/>
      <c r="D415" s="166"/>
      <c r="E415" s="166"/>
      <c r="F415" s="166"/>
      <c r="G415" s="166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</row>
    <row r="416" spans="1:26" ht="14.25" customHeight="1">
      <c r="A416" s="166"/>
      <c r="B416" s="166"/>
      <c r="C416" s="166"/>
      <c r="D416" s="166"/>
      <c r="E416" s="166"/>
      <c r="F416" s="166"/>
      <c r="G416" s="166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</row>
    <row r="417" spans="1:26" ht="14.25" customHeight="1">
      <c r="A417" s="166"/>
      <c r="B417" s="166"/>
      <c r="C417" s="166"/>
      <c r="D417" s="166"/>
      <c r="E417" s="166"/>
      <c r="F417" s="166"/>
      <c r="G417" s="166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</row>
    <row r="418" spans="1:26" ht="14.25" customHeight="1">
      <c r="A418" s="166"/>
      <c r="B418" s="166"/>
      <c r="C418" s="166"/>
      <c r="D418" s="166"/>
      <c r="E418" s="166"/>
      <c r="F418" s="166"/>
      <c r="G418" s="166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</row>
    <row r="419" spans="1:26" ht="14.25" customHeight="1">
      <c r="A419" s="166"/>
      <c r="B419" s="166"/>
      <c r="C419" s="166"/>
      <c r="D419" s="166"/>
      <c r="E419" s="166"/>
      <c r="F419" s="166"/>
      <c r="G419" s="166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</row>
    <row r="420" spans="1:26" ht="14.25" customHeight="1">
      <c r="A420" s="166"/>
      <c r="B420" s="166"/>
      <c r="C420" s="166"/>
      <c r="D420" s="166"/>
      <c r="E420" s="166"/>
      <c r="F420" s="166"/>
      <c r="G420" s="166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</row>
    <row r="421" spans="1:26" ht="14.25" customHeight="1">
      <c r="A421" s="166"/>
      <c r="B421" s="166"/>
      <c r="C421" s="166"/>
      <c r="D421" s="166"/>
      <c r="E421" s="166"/>
      <c r="F421" s="166"/>
      <c r="G421" s="166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</row>
    <row r="422" spans="1:26" ht="14.25" customHeight="1">
      <c r="A422" s="166"/>
      <c r="B422" s="166"/>
      <c r="C422" s="166"/>
      <c r="D422" s="166"/>
      <c r="E422" s="166"/>
      <c r="F422" s="166"/>
      <c r="G422" s="166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</row>
    <row r="423" spans="1:26" ht="14.25" customHeight="1">
      <c r="A423" s="166"/>
      <c r="B423" s="166"/>
      <c r="C423" s="166"/>
      <c r="D423" s="166"/>
      <c r="E423" s="166"/>
      <c r="F423" s="166"/>
      <c r="G423" s="166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</row>
    <row r="424" spans="1:26" ht="14.25" customHeight="1">
      <c r="A424" s="166"/>
      <c r="B424" s="166"/>
      <c r="C424" s="166"/>
      <c r="D424" s="166"/>
      <c r="E424" s="166"/>
      <c r="F424" s="166"/>
      <c r="G424" s="166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</row>
    <row r="425" spans="1:26" ht="14.25" customHeight="1">
      <c r="A425" s="166"/>
      <c r="B425" s="166"/>
      <c r="C425" s="166"/>
      <c r="D425" s="166"/>
      <c r="E425" s="166"/>
      <c r="F425" s="166"/>
      <c r="G425" s="166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</row>
    <row r="426" spans="1:26" ht="14.25" customHeight="1">
      <c r="A426" s="166"/>
      <c r="B426" s="166"/>
      <c r="C426" s="166"/>
      <c r="D426" s="166"/>
      <c r="E426" s="166"/>
      <c r="F426" s="166"/>
      <c r="G426" s="166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</row>
    <row r="427" spans="1:26" ht="14.25" customHeight="1">
      <c r="A427" s="166"/>
      <c r="B427" s="166"/>
      <c r="C427" s="166"/>
      <c r="D427" s="166"/>
      <c r="E427" s="166"/>
      <c r="F427" s="166"/>
      <c r="G427" s="166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</row>
    <row r="428" spans="1:26" ht="14.25" customHeight="1">
      <c r="A428" s="166"/>
      <c r="B428" s="166"/>
      <c r="C428" s="166"/>
      <c r="D428" s="166"/>
      <c r="E428" s="166"/>
      <c r="F428" s="166"/>
      <c r="G428" s="166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</row>
    <row r="429" spans="1:26" ht="14.25" customHeight="1">
      <c r="A429" s="166"/>
      <c r="B429" s="166"/>
      <c r="C429" s="166"/>
      <c r="D429" s="166"/>
      <c r="E429" s="166"/>
      <c r="F429" s="166"/>
      <c r="G429" s="166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</row>
    <row r="430" spans="1:26" ht="14.25" customHeight="1">
      <c r="A430" s="166"/>
      <c r="B430" s="166"/>
      <c r="C430" s="166"/>
      <c r="D430" s="166"/>
      <c r="E430" s="166"/>
      <c r="F430" s="166"/>
      <c r="G430" s="166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</row>
    <row r="431" spans="1:26" ht="14.25" customHeight="1">
      <c r="A431" s="166"/>
      <c r="B431" s="166"/>
      <c r="C431" s="166"/>
      <c r="D431" s="166"/>
      <c r="E431" s="166"/>
      <c r="F431" s="166"/>
      <c r="G431" s="166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  <c r="Z431" s="154"/>
    </row>
    <row r="432" spans="1:26" ht="14.25" customHeight="1">
      <c r="A432" s="166"/>
      <c r="B432" s="166"/>
      <c r="C432" s="166"/>
      <c r="D432" s="166"/>
      <c r="E432" s="166"/>
      <c r="F432" s="166"/>
      <c r="G432" s="166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</row>
    <row r="433" spans="1:26" ht="14.25" customHeight="1">
      <c r="A433" s="166"/>
      <c r="B433" s="166"/>
      <c r="C433" s="166"/>
      <c r="D433" s="166"/>
      <c r="E433" s="166"/>
      <c r="F433" s="166"/>
      <c r="G433" s="166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</row>
    <row r="434" spans="1:26" ht="14.25" customHeight="1">
      <c r="A434" s="166"/>
      <c r="B434" s="166"/>
      <c r="C434" s="166"/>
      <c r="D434" s="166"/>
      <c r="E434" s="166"/>
      <c r="F434" s="166"/>
      <c r="G434" s="166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</row>
    <row r="435" spans="1:26" ht="14.25" customHeight="1">
      <c r="A435" s="166"/>
      <c r="B435" s="166"/>
      <c r="C435" s="166"/>
      <c r="D435" s="166"/>
      <c r="E435" s="166"/>
      <c r="F435" s="166"/>
      <c r="G435" s="166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</row>
    <row r="436" spans="1:26" ht="14.25" customHeight="1">
      <c r="A436" s="166"/>
      <c r="B436" s="166"/>
      <c r="C436" s="166"/>
      <c r="D436" s="166"/>
      <c r="E436" s="166"/>
      <c r="F436" s="166"/>
      <c r="G436" s="166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</row>
    <row r="437" spans="1:26" ht="14.25" customHeight="1">
      <c r="A437" s="166"/>
      <c r="B437" s="166"/>
      <c r="C437" s="166"/>
      <c r="D437" s="166"/>
      <c r="E437" s="166"/>
      <c r="F437" s="166"/>
      <c r="G437" s="166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</row>
    <row r="438" spans="1:26" ht="14.25" customHeight="1">
      <c r="A438" s="166"/>
      <c r="B438" s="166"/>
      <c r="C438" s="166"/>
      <c r="D438" s="166"/>
      <c r="E438" s="166"/>
      <c r="F438" s="166"/>
      <c r="G438" s="166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</row>
    <row r="439" spans="1:26" ht="14.25" customHeight="1">
      <c r="A439" s="166"/>
      <c r="B439" s="166"/>
      <c r="C439" s="166"/>
      <c r="D439" s="166"/>
      <c r="E439" s="166"/>
      <c r="F439" s="166"/>
      <c r="G439" s="166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</row>
    <row r="440" spans="1:26" ht="14.25" customHeight="1">
      <c r="A440" s="166"/>
      <c r="B440" s="166"/>
      <c r="C440" s="166"/>
      <c r="D440" s="166"/>
      <c r="E440" s="166"/>
      <c r="F440" s="166"/>
      <c r="G440" s="166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</row>
    <row r="441" spans="1:26" ht="14.25" customHeight="1">
      <c r="A441" s="166"/>
      <c r="B441" s="166"/>
      <c r="C441" s="166"/>
      <c r="D441" s="166"/>
      <c r="E441" s="166"/>
      <c r="F441" s="166"/>
      <c r="G441" s="166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</row>
    <row r="442" spans="1:26" ht="14.25" customHeight="1">
      <c r="A442" s="166"/>
      <c r="B442" s="166"/>
      <c r="C442" s="166"/>
      <c r="D442" s="166"/>
      <c r="E442" s="166"/>
      <c r="F442" s="166"/>
      <c r="G442" s="166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</row>
    <row r="443" spans="1:26" ht="14.25" customHeight="1">
      <c r="A443" s="166"/>
      <c r="B443" s="166"/>
      <c r="C443" s="166"/>
      <c r="D443" s="166"/>
      <c r="E443" s="166"/>
      <c r="F443" s="166"/>
      <c r="G443" s="166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</row>
    <row r="444" spans="1:26" ht="14.25" customHeight="1">
      <c r="A444" s="166"/>
      <c r="B444" s="166"/>
      <c r="C444" s="166"/>
      <c r="D444" s="166"/>
      <c r="E444" s="166"/>
      <c r="F444" s="166"/>
      <c r="G444" s="166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</row>
    <row r="445" spans="1:26" ht="14.25" customHeight="1">
      <c r="A445" s="166"/>
      <c r="B445" s="166"/>
      <c r="C445" s="166"/>
      <c r="D445" s="166"/>
      <c r="E445" s="166"/>
      <c r="F445" s="166"/>
      <c r="G445" s="166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</row>
    <row r="446" spans="1:26" ht="14.25" customHeight="1">
      <c r="A446" s="166"/>
      <c r="B446" s="166"/>
      <c r="C446" s="166"/>
      <c r="D446" s="166"/>
      <c r="E446" s="166"/>
      <c r="F446" s="166"/>
      <c r="G446" s="166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</row>
    <row r="447" spans="1:26" ht="14.25" customHeight="1">
      <c r="A447" s="166"/>
      <c r="B447" s="166"/>
      <c r="C447" s="166"/>
      <c r="D447" s="166"/>
      <c r="E447" s="166"/>
      <c r="F447" s="166"/>
      <c r="G447" s="166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</row>
    <row r="448" spans="1:26" ht="14.25" customHeight="1">
      <c r="A448" s="166"/>
      <c r="B448" s="166"/>
      <c r="C448" s="166"/>
      <c r="D448" s="166"/>
      <c r="E448" s="166"/>
      <c r="F448" s="166"/>
      <c r="G448" s="166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</row>
    <row r="449" spans="1:26" ht="14.25" customHeight="1">
      <c r="A449" s="166"/>
      <c r="B449" s="166"/>
      <c r="C449" s="166"/>
      <c r="D449" s="166"/>
      <c r="E449" s="166"/>
      <c r="F449" s="166"/>
      <c r="G449" s="166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</row>
    <row r="450" spans="1:26" ht="14.25" customHeight="1">
      <c r="A450" s="166"/>
      <c r="B450" s="166"/>
      <c r="C450" s="166"/>
      <c r="D450" s="166"/>
      <c r="E450" s="166"/>
      <c r="F450" s="166"/>
      <c r="G450" s="166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</row>
    <row r="451" spans="1:26" ht="14.25" customHeight="1">
      <c r="A451" s="166"/>
      <c r="B451" s="166"/>
      <c r="C451" s="166"/>
      <c r="D451" s="166"/>
      <c r="E451" s="166"/>
      <c r="F451" s="166"/>
      <c r="G451" s="166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</row>
    <row r="452" spans="1:26" ht="14.25" customHeight="1">
      <c r="A452" s="166"/>
      <c r="B452" s="166"/>
      <c r="C452" s="166"/>
      <c r="D452" s="166"/>
      <c r="E452" s="166"/>
      <c r="F452" s="166"/>
      <c r="G452" s="166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</row>
    <row r="453" spans="1:26" ht="14.25" customHeight="1">
      <c r="A453" s="166"/>
      <c r="B453" s="166"/>
      <c r="C453" s="166"/>
      <c r="D453" s="166"/>
      <c r="E453" s="166"/>
      <c r="F453" s="166"/>
      <c r="G453" s="166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</row>
    <row r="454" spans="1:26" ht="14.25" customHeight="1">
      <c r="A454" s="166"/>
      <c r="B454" s="166"/>
      <c r="C454" s="166"/>
      <c r="D454" s="166"/>
      <c r="E454" s="166"/>
      <c r="F454" s="166"/>
      <c r="G454" s="166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</row>
    <row r="455" spans="1:26" ht="14.25" customHeight="1">
      <c r="A455" s="166"/>
      <c r="B455" s="166"/>
      <c r="C455" s="166"/>
      <c r="D455" s="166"/>
      <c r="E455" s="166"/>
      <c r="F455" s="166"/>
      <c r="G455" s="166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</row>
    <row r="456" spans="1:26" ht="14.25" customHeight="1">
      <c r="A456" s="166"/>
      <c r="B456" s="166"/>
      <c r="C456" s="166"/>
      <c r="D456" s="166"/>
      <c r="E456" s="166"/>
      <c r="F456" s="166"/>
      <c r="G456" s="166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</row>
    <row r="457" spans="1:26" ht="14.25" customHeight="1">
      <c r="A457" s="166"/>
      <c r="B457" s="166"/>
      <c r="C457" s="166"/>
      <c r="D457" s="166"/>
      <c r="E457" s="166"/>
      <c r="F457" s="166"/>
      <c r="G457" s="166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</row>
    <row r="458" spans="1:26" ht="14.25" customHeight="1">
      <c r="A458" s="166"/>
      <c r="B458" s="166"/>
      <c r="C458" s="166"/>
      <c r="D458" s="166"/>
      <c r="E458" s="166"/>
      <c r="F458" s="166"/>
      <c r="G458" s="166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</row>
    <row r="459" spans="1:26" ht="14.25" customHeight="1">
      <c r="A459" s="166"/>
      <c r="B459" s="166"/>
      <c r="C459" s="166"/>
      <c r="D459" s="166"/>
      <c r="E459" s="166"/>
      <c r="F459" s="166"/>
      <c r="G459" s="166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</row>
    <row r="460" spans="1:26" ht="14.25" customHeight="1">
      <c r="A460" s="166"/>
      <c r="B460" s="166"/>
      <c r="C460" s="166"/>
      <c r="D460" s="166"/>
      <c r="E460" s="166"/>
      <c r="F460" s="166"/>
      <c r="G460" s="166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</row>
    <row r="461" spans="1:26" ht="14.25" customHeight="1">
      <c r="A461" s="166"/>
      <c r="B461" s="166"/>
      <c r="C461" s="166"/>
      <c r="D461" s="166"/>
      <c r="E461" s="166"/>
      <c r="F461" s="166"/>
      <c r="G461" s="166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</row>
    <row r="462" spans="1:26" ht="14.25" customHeight="1">
      <c r="A462" s="166"/>
      <c r="B462" s="166"/>
      <c r="C462" s="166"/>
      <c r="D462" s="166"/>
      <c r="E462" s="166"/>
      <c r="F462" s="166"/>
      <c r="G462" s="166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</row>
    <row r="463" spans="1:26" ht="14.25" customHeight="1">
      <c r="A463" s="166"/>
      <c r="B463" s="166"/>
      <c r="C463" s="166"/>
      <c r="D463" s="166"/>
      <c r="E463" s="166"/>
      <c r="F463" s="166"/>
      <c r="G463" s="166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</row>
    <row r="464" spans="1:26" ht="14.25" customHeight="1">
      <c r="A464" s="166"/>
      <c r="B464" s="166"/>
      <c r="C464" s="166"/>
      <c r="D464" s="166"/>
      <c r="E464" s="166"/>
      <c r="F464" s="166"/>
      <c r="G464" s="166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</row>
    <row r="465" spans="1:26" ht="14.25" customHeight="1">
      <c r="A465" s="166"/>
      <c r="B465" s="166"/>
      <c r="C465" s="166"/>
      <c r="D465" s="166"/>
      <c r="E465" s="166"/>
      <c r="F465" s="166"/>
      <c r="G465" s="166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</row>
    <row r="466" spans="1:26" ht="14.25" customHeight="1">
      <c r="A466" s="166"/>
      <c r="B466" s="166"/>
      <c r="C466" s="166"/>
      <c r="D466" s="166"/>
      <c r="E466" s="166"/>
      <c r="F466" s="166"/>
      <c r="G466" s="166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</row>
    <row r="467" spans="1:26" ht="14.25" customHeight="1">
      <c r="A467" s="166"/>
      <c r="B467" s="166"/>
      <c r="C467" s="166"/>
      <c r="D467" s="166"/>
      <c r="E467" s="166"/>
      <c r="F467" s="166"/>
      <c r="G467" s="166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</row>
    <row r="468" spans="1:26" ht="14.25" customHeight="1">
      <c r="A468" s="166"/>
      <c r="B468" s="166"/>
      <c r="C468" s="166"/>
      <c r="D468" s="166"/>
      <c r="E468" s="166"/>
      <c r="F468" s="166"/>
      <c r="G468" s="166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</row>
    <row r="469" spans="1:26" ht="14.25" customHeight="1">
      <c r="A469" s="166"/>
      <c r="B469" s="166"/>
      <c r="C469" s="166"/>
      <c r="D469" s="166"/>
      <c r="E469" s="166"/>
      <c r="F469" s="166"/>
      <c r="G469" s="166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  <c r="Z469" s="154"/>
    </row>
    <row r="470" spans="1:26" ht="14.25" customHeight="1">
      <c r="A470" s="166"/>
      <c r="B470" s="166"/>
      <c r="C470" s="166"/>
      <c r="D470" s="166"/>
      <c r="E470" s="166"/>
      <c r="F470" s="166"/>
      <c r="G470" s="166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</row>
    <row r="471" spans="1:26" ht="14.25" customHeight="1">
      <c r="A471" s="166"/>
      <c r="B471" s="166"/>
      <c r="C471" s="166"/>
      <c r="D471" s="166"/>
      <c r="E471" s="166"/>
      <c r="F471" s="166"/>
      <c r="G471" s="166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</row>
    <row r="472" spans="1:26" ht="14.25" customHeight="1">
      <c r="A472" s="166"/>
      <c r="B472" s="166"/>
      <c r="C472" s="166"/>
      <c r="D472" s="166"/>
      <c r="E472" s="166"/>
      <c r="F472" s="166"/>
      <c r="G472" s="166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</row>
    <row r="473" spans="1:26" ht="14.25" customHeight="1">
      <c r="A473" s="166"/>
      <c r="B473" s="166"/>
      <c r="C473" s="166"/>
      <c r="D473" s="166"/>
      <c r="E473" s="166"/>
      <c r="F473" s="166"/>
      <c r="G473" s="166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</row>
    <row r="474" spans="1:26" ht="14.25" customHeight="1">
      <c r="A474" s="166"/>
      <c r="B474" s="166"/>
      <c r="C474" s="166"/>
      <c r="D474" s="166"/>
      <c r="E474" s="166"/>
      <c r="F474" s="166"/>
      <c r="G474" s="166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</row>
    <row r="475" spans="1:26" ht="14.25" customHeight="1">
      <c r="A475" s="166"/>
      <c r="B475" s="166"/>
      <c r="C475" s="166"/>
      <c r="D475" s="166"/>
      <c r="E475" s="166"/>
      <c r="F475" s="166"/>
      <c r="G475" s="166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</row>
    <row r="476" spans="1:26" ht="14.25" customHeight="1">
      <c r="A476" s="166"/>
      <c r="B476" s="166"/>
      <c r="C476" s="166"/>
      <c r="D476" s="166"/>
      <c r="E476" s="166"/>
      <c r="F476" s="166"/>
      <c r="G476" s="166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</row>
    <row r="477" spans="1:26" ht="14.25" customHeight="1">
      <c r="A477" s="166"/>
      <c r="B477" s="166"/>
      <c r="C477" s="166"/>
      <c r="D477" s="166"/>
      <c r="E477" s="166"/>
      <c r="F477" s="166"/>
      <c r="G477" s="166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</row>
    <row r="478" spans="1:26" ht="14.25" customHeight="1">
      <c r="A478" s="166"/>
      <c r="B478" s="166"/>
      <c r="C478" s="166"/>
      <c r="D478" s="166"/>
      <c r="E478" s="166"/>
      <c r="F478" s="166"/>
      <c r="G478" s="166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</row>
    <row r="479" spans="1:26" ht="14.25" customHeight="1">
      <c r="A479" s="166"/>
      <c r="B479" s="166"/>
      <c r="C479" s="166"/>
      <c r="D479" s="166"/>
      <c r="E479" s="166"/>
      <c r="F479" s="166"/>
      <c r="G479" s="166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</row>
    <row r="480" spans="1:26" ht="14.25" customHeight="1">
      <c r="A480" s="166"/>
      <c r="B480" s="166"/>
      <c r="C480" s="166"/>
      <c r="D480" s="166"/>
      <c r="E480" s="166"/>
      <c r="F480" s="166"/>
      <c r="G480" s="166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</row>
    <row r="481" spans="1:26" ht="14.25" customHeight="1">
      <c r="A481" s="166"/>
      <c r="B481" s="166"/>
      <c r="C481" s="166"/>
      <c r="D481" s="166"/>
      <c r="E481" s="166"/>
      <c r="F481" s="166"/>
      <c r="G481" s="166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</row>
    <row r="482" spans="1:26" ht="14.25" customHeight="1">
      <c r="A482" s="166"/>
      <c r="B482" s="166"/>
      <c r="C482" s="166"/>
      <c r="D482" s="166"/>
      <c r="E482" s="166"/>
      <c r="F482" s="166"/>
      <c r="G482" s="166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  <c r="Z482" s="154"/>
    </row>
    <row r="483" spans="1:26" ht="14.25" customHeight="1">
      <c r="A483" s="166"/>
      <c r="B483" s="166"/>
      <c r="C483" s="166"/>
      <c r="D483" s="166"/>
      <c r="E483" s="166"/>
      <c r="F483" s="166"/>
      <c r="G483" s="166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  <c r="Z483" s="154"/>
    </row>
    <row r="484" spans="1:26" ht="14.25" customHeight="1">
      <c r="A484" s="166"/>
      <c r="B484" s="166"/>
      <c r="C484" s="166"/>
      <c r="D484" s="166"/>
      <c r="E484" s="166"/>
      <c r="F484" s="166"/>
      <c r="G484" s="166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  <c r="Z484" s="154"/>
    </row>
    <row r="485" spans="1:26" ht="14.25" customHeight="1">
      <c r="A485" s="166"/>
      <c r="B485" s="166"/>
      <c r="C485" s="166"/>
      <c r="D485" s="166"/>
      <c r="E485" s="166"/>
      <c r="F485" s="166"/>
      <c r="G485" s="166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X485" s="154"/>
      <c r="Y485" s="154"/>
      <c r="Z485" s="154"/>
    </row>
    <row r="486" spans="1:26" ht="14.25" customHeight="1">
      <c r="A486" s="166"/>
      <c r="B486" s="166"/>
      <c r="C486" s="166"/>
      <c r="D486" s="166"/>
      <c r="E486" s="166"/>
      <c r="F486" s="166"/>
      <c r="G486" s="166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  <c r="Z486" s="154"/>
    </row>
    <row r="487" spans="1:26" ht="14.25" customHeight="1">
      <c r="A487" s="166"/>
      <c r="B487" s="166"/>
      <c r="C487" s="166"/>
      <c r="D487" s="166"/>
      <c r="E487" s="166"/>
      <c r="F487" s="166"/>
      <c r="G487" s="166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  <c r="Z487" s="154"/>
    </row>
    <row r="488" spans="1:26" ht="14.25" customHeight="1">
      <c r="A488" s="166"/>
      <c r="B488" s="166"/>
      <c r="C488" s="166"/>
      <c r="D488" s="166"/>
      <c r="E488" s="166"/>
      <c r="F488" s="166"/>
      <c r="G488" s="166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  <c r="Z488" s="154"/>
    </row>
    <row r="489" spans="1:26" ht="14.25" customHeight="1">
      <c r="A489" s="166"/>
      <c r="B489" s="166"/>
      <c r="C489" s="166"/>
      <c r="D489" s="166"/>
      <c r="E489" s="166"/>
      <c r="F489" s="166"/>
      <c r="G489" s="166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X489" s="154"/>
      <c r="Y489" s="154"/>
      <c r="Z489" s="154"/>
    </row>
    <row r="490" spans="1:26" ht="14.25" customHeight="1">
      <c r="A490" s="166"/>
      <c r="B490" s="166"/>
      <c r="C490" s="166"/>
      <c r="D490" s="166"/>
      <c r="E490" s="166"/>
      <c r="F490" s="166"/>
      <c r="G490" s="166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  <c r="Z490" s="154"/>
    </row>
    <row r="491" spans="1:26" ht="14.25" customHeight="1">
      <c r="A491" s="166"/>
      <c r="B491" s="166"/>
      <c r="C491" s="166"/>
      <c r="D491" s="166"/>
      <c r="E491" s="166"/>
      <c r="F491" s="166"/>
      <c r="G491" s="166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  <c r="Z491" s="154"/>
    </row>
    <row r="492" spans="1:26" ht="14.25" customHeight="1">
      <c r="A492" s="166"/>
      <c r="B492" s="166"/>
      <c r="C492" s="166"/>
      <c r="D492" s="166"/>
      <c r="E492" s="166"/>
      <c r="F492" s="166"/>
      <c r="G492" s="166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X492" s="154"/>
      <c r="Y492" s="154"/>
      <c r="Z492" s="154"/>
    </row>
    <row r="493" spans="1:26" ht="14.25" customHeight="1">
      <c r="A493" s="166"/>
      <c r="B493" s="166"/>
      <c r="C493" s="166"/>
      <c r="D493" s="166"/>
      <c r="E493" s="166"/>
      <c r="F493" s="166"/>
      <c r="G493" s="166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X493" s="154"/>
      <c r="Y493" s="154"/>
      <c r="Z493" s="154"/>
    </row>
    <row r="494" spans="1:26" ht="14.25" customHeight="1">
      <c r="A494" s="166"/>
      <c r="B494" s="166"/>
      <c r="C494" s="166"/>
      <c r="D494" s="166"/>
      <c r="E494" s="166"/>
      <c r="F494" s="166"/>
      <c r="G494" s="166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  <c r="Z494" s="154"/>
    </row>
    <row r="495" spans="1:26" ht="14.25" customHeight="1">
      <c r="A495" s="166"/>
      <c r="B495" s="166"/>
      <c r="C495" s="166"/>
      <c r="D495" s="166"/>
      <c r="E495" s="166"/>
      <c r="F495" s="166"/>
      <c r="G495" s="166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  <c r="Z495" s="154"/>
    </row>
    <row r="496" spans="1:26" ht="14.25" customHeight="1">
      <c r="A496" s="166"/>
      <c r="B496" s="166"/>
      <c r="C496" s="166"/>
      <c r="D496" s="166"/>
      <c r="E496" s="166"/>
      <c r="F496" s="166"/>
      <c r="G496" s="166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X496" s="154"/>
      <c r="Y496" s="154"/>
      <c r="Z496" s="154"/>
    </row>
    <row r="497" spans="1:26" ht="14.25" customHeight="1">
      <c r="A497" s="166"/>
      <c r="B497" s="166"/>
      <c r="C497" s="166"/>
      <c r="D497" s="166"/>
      <c r="E497" s="166"/>
      <c r="F497" s="166"/>
      <c r="G497" s="166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  <c r="Z497" s="154"/>
    </row>
    <row r="498" spans="1:26" ht="14.25" customHeight="1">
      <c r="A498" s="166"/>
      <c r="B498" s="166"/>
      <c r="C498" s="166"/>
      <c r="D498" s="166"/>
      <c r="E498" s="166"/>
      <c r="F498" s="166"/>
      <c r="G498" s="166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  <c r="Z498" s="154"/>
    </row>
    <row r="499" spans="1:26" ht="14.25" customHeight="1">
      <c r="A499" s="166"/>
      <c r="B499" s="166"/>
      <c r="C499" s="166"/>
      <c r="D499" s="166"/>
      <c r="E499" s="166"/>
      <c r="F499" s="166"/>
      <c r="G499" s="166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X499" s="154"/>
      <c r="Y499" s="154"/>
      <c r="Z499" s="154"/>
    </row>
    <row r="500" spans="1:26" ht="14.25" customHeight="1">
      <c r="A500" s="166"/>
      <c r="B500" s="166"/>
      <c r="C500" s="166"/>
      <c r="D500" s="166"/>
      <c r="E500" s="166"/>
      <c r="F500" s="166"/>
      <c r="G500" s="166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</row>
    <row r="501" spans="1:26" ht="14.25" customHeight="1">
      <c r="A501" s="166"/>
      <c r="B501" s="166"/>
      <c r="C501" s="166"/>
      <c r="D501" s="166"/>
      <c r="E501" s="166"/>
      <c r="F501" s="166"/>
      <c r="G501" s="166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X501" s="154"/>
      <c r="Y501" s="154"/>
      <c r="Z501" s="154"/>
    </row>
    <row r="502" spans="1:26" ht="14.25" customHeight="1">
      <c r="A502" s="166"/>
      <c r="B502" s="166"/>
      <c r="C502" s="166"/>
      <c r="D502" s="166"/>
      <c r="E502" s="166"/>
      <c r="F502" s="166"/>
      <c r="G502" s="166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  <c r="Z502" s="154"/>
    </row>
    <row r="503" spans="1:26" ht="14.25" customHeight="1">
      <c r="A503" s="166"/>
      <c r="B503" s="166"/>
      <c r="C503" s="166"/>
      <c r="D503" s="166"/>
      <c r="E503" s="166"/>
      <c r="F503" s="166"/>
      <c r="G503" s="166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  <c r="Z503" s="154"/>
    </row>
    <row r="504" spans="1:26" ht="14.25" customHeight="1">
      <c r="A504" s="166"/>
      <c r="B504" s="166"/>
      <c r="C504" s="166"/>
      <c r="D504" s="166"/>
      <c r="E504" s="166"/>
      <c r="F504" s="166"/>
      <c r="G504" s="166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  <c r="Z504" s="154"/>
    </row>
    <row r="505" spans="1:26" ht="14.25" customHeight="1">
      <c r="A505" s="166"/>
      <c r="B505" s="166"/>
      <c r="C505" s="166"/>
      <c r="D505" s="166"/>
      <c r="E505" s="166"/>
      <c r="F505" s="166"/>
      <c r="G505" s="166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  <c r="Z505" s="154"/>
    </row>
    <row r="506" spans="1:26" ht="14.25" customHeight="1">
      <c r="A506" s="166"/>
      <c r="B506" s="166"/>
      <c r="C506" s="166"/>
      <c r="D506" s="166"/>
      <c r="E506" s="166"/>
      <c r="F506" s="166"/>
      <c r="G506" s="166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  <c r="Z506" s="154"/>
    </row>
    <row r="507" spans="1:26" ht="14.25" customHeight="1">
      <c r="A507" s="166"/>
      <c r="B507" s="166"/>
      <c r="C507" s="166"/>
      <c r="D507" s="166"/>
      <c r="E507" s="166"/>
      <c r="F507" s="166"/>
      <c r="G507" s="166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X507" s="154"/>
      <c r="Y507" s="154"/>
      <c r="Z507" s="154"/>
    </row>
    <row r="508" spans="1:26" ht="14.25" customHeight="1">
      <c r="A508" s="166"/>
      <c r="B508" s="166"/>
      <c r="C508" s="166"/>
      <c r="D508" s="166"/>
      <c r="E508" s="166"/>
      <c r="F508" s="166"/>
      <c r="G508" s="166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X508" s="154"/>
      <c r="Y508" s="154"/>
      <c r="Z508" s="154"/>
    </row>
    <row r="509" spans="1:26" ht="14.25" customHeight="1">
      <c r="A509" s="166"/>
      <c r="B509" s="166"/>
      <c r="C509" s="166"/>
      <c r="D509" s="166"/>
      <c r="E509" s="166"/>
      <c r="F509" s="166"/>
      <c r="G509" s="166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X509" s="154"/>
      <c r="Y509" s="154"/>
      <c r="Z509" s="154"/>
    </row>
    <row r="510" spans="1:26" ht="14.25" customHeight="1">
      <c r="A510" s="166"/>
      <c r="B510" s="166"/>
      <c r="C510" s="166"/>
      <c r="D510" s="166"/>
      <c r="E510" s="166"/>
      <c r="F510" s="166"/>
      <c r="G510" s="166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</row>
    <row r="511" spans="1:26" ht="14.25" customHeight="1">
      <c r="A511" s="166"/>
      <c r="B511" s="166"/>
      <c r="C511" s="166"/>
      <c r="D511" s="166"/>
      <c r="E511" s="166"/>
      <c r="F511" s="166"/>
      <c r="G511" s="166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  <c r="Z511" s="154"/>
    </row>
    <row r="512" spans="1:26" ht="14.25" customHeight="1">
      <c r="A512" s="166"/>
      <c r="B512" s="166"/>
      <c r="C512" s="166"/>
      <c r="D512" s="166"/>
      <c r="E512" s="166"/>
      <c r="F512" s="166"/>
      <c r="G512" s="166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  <c r="Z512" s="154"/>
    </row>
    <row r="513" spans="1:26" ht="14.25" customHeight="1">
      <c r="A513" s="166"/>
      <c r="B513" s="166"/>
      <c r="C513" s="166"/>
      <c r="D513" s="166"/>
      <c r="E513" s="166"/>
      <c r="F513" s="166"/>
      <c r="G513" s="166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  <c r="Z513" s="154"/>
    </row>
    <row r="514" spans="1:26" ht="14.25" customHeight="1">
      <c r="A514" s="166"/>
      <c r="B514" s="166"/>
      <c r="C514" s="166"/>
      <c r="D514" s="166"/>
      <c r="E514" s="166"/>
      <c r="F514" s="166"/>
      <c r="G514" s="166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  <c r="Z514" s="154"/>
    </row>
    <row r="515" spans="1:26" ht="14.25" customHeight="1">
      <c r="A515" s="166"/>
      <c r="B515" s="166"/>
      <c r="C515" s="166"/>
      <c r="D515" s="166"/>
      <c r="E515" s="166"/>
      <c r="F515" s="166"/>
      <c r="G515" s="166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X515" s="154"/>
      <c r="Y515" s="154"/>
      <c r="Z515" s="154"/>
    </row>
    <row r="516" spans="1:26" ht="14.25" customHeight="1">
      <c r="A516" s="166"/>
      <c r="B516" s="166"/>
      <c r="C516" s="166"/>
      <c r="D516" s="166"/>
      <c r="E516" s="166"/>
      <c r="F516" s="166"/>
      <c r="G516" s="166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  <c r="Z516" s="154"/>
    </row>
    <row r="517" spans="1:26" ht="14.25" customHeight="1">
      <c r="A517" s="166"/>
      <c r="B517" s="166"/>
      <c r="C517" s="166"/>
      <c r="D517" s="166"/>
      <c r="E517" s="166"/>
      <c r="F517" s="166"/>
      <c r="G517" s="166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  <c r="Z517" s="154"/>
    </row>
    <row r="518" spans="1:26" ht="14.25" customHeight="1">
      <c r="A518" s="166"/>
      <c r="B518" s="166"/>
      <c r="C518" s="166"/>
      <c r="D518" s="166"/>
      <c r="E518" s="166"/>
      <c r="F518" s="166"/>
      <c r="G518" s="166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  <c r="Z518" s="154"/>
    </row>
    <row r="519" spans="1:26" ht="14.25" customHeight="1">
      <c r="A519" s="166"/>
      <c r="B519" s="166"/>
      <c r="C519" s="166"/>
      <c r="D519" s="166"/>
      <c r="E519" s="166"/>
      <c r="F519" s="166"/>
      <c r="G519" s="166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  <c r="Z519" s="154"/>
    </row>
    <row r="520" spans="1:26" ht="14.25" customHeight="1">
      <c r="A520" s="166"/>
      <c r="B520" s="166"/>
      <c r="C520" s="166"/>
      <c r="D520" s="166"/>
      <c r="E520" s="166"/>
      <c r="F520" s="166"/>
      <c r="G520" s="166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  <c r="Z520" s="154"/>
    </row>
    <row r="521" spans="1:26" ht="14.25" customHeight="1">
      <c r="A521" s="166"/>
      <c r="B521" s="166"/>
      <c r="C521" s="166"/>
      <c r="D521" s="166"/>
      <c r="E521" s="166"/>
      <c r="F521" s="166"/>
      <c r="G521" s="166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  <c r="Z521" s="154"/>
    </row>
    <row r="522" spans="1:26" ht="14.25" customHeight="1">
      <c r="A522" s="166"/>
      <c r="B522" s="166"/>
      <c r="C522" s="166"/>
      <c r="D522" s="166"/>
      <c r="E522" s="166"/>
      <c r="F522" s="166"/>
      <c r="G522" s="166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  <c r="Z522" s="154"/>
    </row>
    <row r="523" spans="1:26" ht="14.25" customHeight="1">
      <c r="A523" s="166"/>
      <c r="B523" s="166"/>
      <c r="C523" s="166"/>
      <c r="D523" s="166"/>
      <c r="E523" s="166"/>
      <c r="F523" s="166"/>
      <c r="G523" s="166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  <c r="Z523" s="154"/>
    </row>
    <row r="524" spans="1:26" ht="14.25" customHeight="1">
      <c r="A524" s="166"/>
      <c r="B524" s="166"/>
      <c r="C524" s="166"/>
      <c r="D524" s="166"/>
      <c r="E524" s="166"/>
      <c r="F524" s="166"/>
      <c r="G524" s="166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  <c r="Z524" s="154"/>
    </row>
    <row r="525" spans="1:26" ht="14.25" customHeight="1">
      <c r="A525" s="166"/>
      <c r="B525" s="166"/>
      <c r="C525" s="166"/>
      <c r="D525" s="166"/>
      <c r="E525" s="166"/>
      <c r="F525" s="166"/>
      <c r="G525" s="166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  <c r="Z525" s="154"/>
    </row>
    <row r="526" spans="1:26" ht="14.25" customHeight="1">
      <c r="A526" s="166"/>
      <c r="B526" s="166"/>
      <c r="C526" s="166"/>
      <c r="D526" s="166"/>
      <c r="E526" s="166"/>
      <c r="F526" s="166"/>
      <c r="G526" s="166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  <c r="Z526" s="154"/>
    </row>
    <row r="527" spans="1:26" ht="14.25" customHeight="1">
      <c r="A527" s="166"/>
      <c r="B527" s="166"/>
      <c r="C527" s="166"/>
      <c r="D527" s="166"/>
      <c r="E527" s="166"/>
      <c r="F527" s="166"/>
      <c r="G527" s="166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  <c r="Z527" s="154"/>
    </row>
    <row r="528" spans="1:26" ht="14.25" customHeight="1">
      <c r="A528" s="166"/>
      <c r="B528" s="166"/>
      <c r="C528" s="166"/>
      <c r="D528" s="166"/>
      <c r="E528" s="166"/>
      <c r="F528" s="166"/>
      <c r="G528" s="166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  <c r="Z528" s="154"/>
    </row>
    <row r="529" spans="1:26" ht="14.25" customHeight="1">
      <c r="A529" s="166"/>
      <c r="B529" s="166"/>
      <c r="C529" s="166"/>
      <c r="D529" s="166"/>
      <c r="E529" s="166"/>
      <c r="F529" s="166"/>
      <c r="G529" s="166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  <c r="Z529" s="154"/>
    </row>
    <row r="530" spans="1:26" ht="14.25" customHeight="1">
      <c r="A530" s="166"/>
      <c r="B530" s="166"/>
      <c r="C530" s="166"/>
      <c r="D530" s="166"/>
      <c r="E530" s="166"/>
      <c r="F530" s="166"/>
      <c r="G530" s="166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  <c r="Z530" s="154"/>
    </row>
    <row r="531" spans="1:26" ht="14.25" customHeight="1">
      <c r="A531" s="166"/>
      <c r="B531" s="166"/>
      <c r="C531" s="166"/>
      <c r="D531" s="166"/>
      <c r="E531" s="166"/>
      <c r="F531" s="166"/>
      <c r="G531" s="166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</row>
    <row r="532" spans="1:26" ht="14.25" customHeight="1">
      <c r="A532" s="166"/>
      <c r="B532" s="166"/>
      <c r="C532" s="166"/>
      <c r="D532" s="166"/>
      <c r="E532" s="166"/>
      <c r="F532" s="166"/>
      <c r="G532" s="166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  <c r="Z532" s="154"/>
    </row>
    <row r="533" spans="1:26" ht="14.25" customHeight="1">
      <c r="A533" s="166"/>
      <c r="B533" s="166"/>
      <c r="C533" s="166"/>
      <c r="D533" s="166"/>
      <c r="E533" s="166"/>
      <c r="F533" s="166"/>
      <c r="G533" s="166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</row>
    <row r="534" spans="1:26" ht="14.25" customHeight="1">
      <c r="A534" s="166"/>
      <c r="B534" s="166"/>
      <c r="C534" s="166"/>
      <c r="D534" s="166"/>
      <c r="E534" s="166"/>
      <c r="F534" s="166"/>
      <c r="G534" s="166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</row>
    <row r="535" spans="1:26" ht="14.25" customHeight="1">
      <c r="A535" s="166"/>
      <c r="B535" s="166"/>
      <c r="C535" s="166"/>
      <c r="D535" s="166"/>
      <c r="E535" s="166"/>
      <c r="F535" s="166"/>
      <c r="G535" s="166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  <c r="Z535" s="154"/>
    </row>
    <row r="536" spans="1:26" ht="14.25" customHeight="1">
      <c r="A536" s="166"/>
      <c r="B536" s="166"/>
      <c r="C536" s="166"/>
      <c r="D536" s="166"/>
      <c r="E536" s="166"/>
      <c r="F536" s="166"/>
      <c r="G536" s="166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  <c r="Z536" s="154"/>
    </row>
    <row r="537" spans="1:26" ht="14.25" customHeight="1">
      <c r="A537" s="166"/>
      <c r="B537" s="166"/>
      <c r="C537" s="166"/>
      <c r="D537" s="166"/>
      <c r="E537" s="166"/>
      <c r="F537" s="166"/>
      <c r="G537" s="166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</row>
    <row r="538" spans="1:26" ht="14.25" customHeight="1">
      <c r="A538" s="166"/>
      <c r="B538" s="166"/>
      <c r="C538" s="166"/>
      <c r="D538" s="166"/>
      <c r="E538" s="166"/>
      <c r="F538" s="166"/>
      <c r="G538" s="166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</row>
    <row r="539" spans="1:26" ht="14.25" customHeight="1">
      <c r="A539" s="166"/>
      <c r="B539" s="166"/>
      <c r="C539" s="166"/>
      <c r="D539" s="166"/>
      <c r="E539" s="166"/>
      <c r="F539" s="166"/>
      <c r="G539" s="166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  <c r="Z539" s="154"/>
    </row>
    <row r="540" spans="1:26" ht="14.25" customHeight="1">
      <c r="A540" s="166"/>
      <c r="B540" s="166"/>
      <c r="C540" s="166"/>
      <c r="D540" s="166"/>
      <c r="E540" s="166"/>
      <c r="F540" s="166"/>
      <c r="G540" s="166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</row>
    <row r="541" spans="1:26" ht="14.25" customHeight="1">
      <c r="A541" s="166"/>
      <c r="B541" s="166"/>
      <c r="C541" s="166"/>
      <c r="D541" s="166"/>
      <c r="E541" s="166"/>
      <c r="F541" s="166"/>
      <c r="G541" s="166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  <c r="Z541" s="154"/>
    </row>
    <row r="542" spans="1:26" ht="14.25" customHeight="1">
      <c r="A542" s="166"/>
      <c r="B542" s="166"/>
      <c r="C542" s="166"/>
      <c r="D542" s="166"/>
      <c r="E542" s="166"/>
      <c r="F542" s="166"/>
      <c r="G542" s="166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  <c r="Z542" s="154"/>
    </row>
    <row r="543" spans="1:26" ht="14.25" customHeight="1">
      <c r="A543" s="166"/>
      <c r="B543" s="166"/>
      <c r="C543" s="166"/>
      <c r="D543" s="166"/>
      <c r="E543" s="166"/>
      <c r="F543" s="166"/>
      <c r="G543" s="166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  <c r="Z543" s="154"/>
    </row>
    <row r="544" spans="1:26" ht="14.25" customHeight="1">
      <c r="A544" s="166"/>
      <c r="B544" s="166"/>
      <c r="C544" s="166"/>
      <c r="D544" s="166"/>
      <c r="E544" s="166"/>
      <c r="F544" s="166"/>
      <c r="G544" s="166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  <c r="Z544" s="154"/>
    </row>
    <row r="545" spans="1:26" ht="14.25" customHeight="1">
      <c r="A545" s="166"/>
      <c r="B545" s="166"/>
      <c r="C545" s="166"/>
      <c r="D545" s="166"/>
      <c r="E545" s="166"/>
      <c r="F545" s="166"/>
      <c r="G545" s="166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</row>
    <row r="546" spans="1:26" ht="14.25" customHeight="1">
      <c r="A546" s="166"/>
      <c r="B546" s="166"/>
      <c r="C546" s="166"/>
      <c r="D546" s="166"/>
      <c r="E546" s="166"/>
      <c r="F546" s="166"/>
      <c r="G546" s="166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  <c r="Z546" s="154"/>
    </row>
    <row r="547" spans="1:26" ht="14.25" customHeight="1">
      <c r="A547" s="166"/>
      <c r="B547" s="166"/>
      <c r="C547" s="166"/>
      <c r="D547" s="166"/>
      <c r="E547" s="166"/>
      <c r="F547" s="166"/>
      <c r="G547" s="166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  <c r="Z547" s="154"/>
    </row>
    <row r="548" spans="1:26" ht="14.25" customHeight="1">
      <c r="A548" s="166"/>
      <c r="B548" s="166"/>
      <c r="C548" s="166"/>
      <c r="D548" s="166"/>
      <c r="E548" s="166"/>
      <c r="F548" s="166"/>
      <c r="G548" s="166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  <c r="Z548" s="154"/>
    </row>
    <row r="549" spans="1:26" ht="14.25" customHeight="1">
      <c r="A549" s="166"/>
      <c r="B549" s="166"/>
      <c r="C549" s="166"/>
      <c r="D549" s="166"/>
      <c r="E549" s="166"/>
      <c r="F549" s="166"/>
      <c r="G549" s="166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</row>
    <row r="550" spans="1:26" ht="14.25" customHeight="1">
      <c r="A550" s="166"/>
      <c r="B550" s="166"/>
      <c r="C550" s="166"/>
      <c r="D550" s="166"/>
      <c r="E550" s="166"/>
      <c r="F550" s="166"/>
      <c r="G550" s="166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</row>
    <row r="551" spans="1:26" ht="14.25" customHeight="1">
      <c r="A551" s="166"/>
      <c r="B551" s="166"/>
      <c r="C551" s="166"/>
      <c r="D551" s="166"/>
      <c r="E551" s="166"/>
      <c r="F551" s="166"/>
      <c r="G551" s="166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</row>
    <row r="552" spans="1:26" ht="14.25" customHeight="1">
      <c r="A552" s="166"/>
      <c r="B552" s="166"/>
      <c r="C552" s="166"/>
      <c r="D552" s="166"/>
      <c r="E552" s="166"/>
      <c r="F552" s="166"/>
      <c r="G552" s="166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</row>
    <row r="553" spans="1:26" ht="14.25" customHeight="1">
      <c r="A553" s="166"/>
      <c r="B553" s="166"/>
      <c r="C553" s="166"/>
      <c r="D553" s="166"/>
      <c r="E553" s="166"/>
      <c r="F553" s="166"/>
      <c r="G553" s="166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</row>
    <row r="554" spans="1:26" ht="14.25" customHeight="1">
      <c r="A554" s="166"/>
      <c r="B554" s="166"/>
      <c r="C554" s="166"/>
      <c r="D554" s="166"/>
      <c r="E554" s="166"/>
      <c r="F554" s="166"/>
      <c r="G554" s="166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  <c r="Z554" s="154"/>
    </row>
    <row r="555" spans="1:26" ht="14.25" customHeight="1">
      <c r="A555" s="166"/>
      <c r="B555" s="166"/>
      <c r="C555" s="166"/>
      <c r="D555" s="166"/>
      <c r="E555" s="166"/>
      <c r="F555" s="166"/>
      <c r="G555" s="166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  <c r="Z555" s="154"/>
    </row>
    <row r="556" spans="1:26" ht="14.25" customHeight="1">
      <c r="A556" s="166"/>
      <c r="B556" s="166"/>
      <c r="C556" s="166"/>
      <c r="D556" s="166"/>
      <c r="E556" s="166"/>
      <c r="F556" s="166"/>
      <c r="G556" s="166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  <c r="Z556" s="154"/>
    </row>
    <row r="557" spans="1:26" ht="14.25" customHeight="1">
      <c r="A557" s="166"/>
      <c r="B557" s="166"/>
      <c r="C557" s="166"/>
      <c r="D557" s="166"/>
      <c r="E557" s="166"/>
      <c r="F557" s="166"/>
      <c r="G557" s="166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</row>
    <row r="558" spans="1:26" ht="14.25" customHeight="1">
      <c r="A558" s="166"/>
      <c r="B558" s="166"/>
      <c r="C558" s="166"/>
      <c r="D558" s="166"/>
      <c r="E558" s="166"/>
      <c r="F558" s="166"/>
      <c r="G558" s="166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  <c r="Z558" s="154"/>
    </row>
    <row r="559" spans="1:26" ht="14.25" customHeight="1">
      <c r="A559" s="166"/>
      <c r="B559" s="166"/>
      <c r="C559" s="166"/>
      <c r="D559" s="166"/>
      <c r="E559" s="166"/>
      <c r="F559" s="166"/>
      <c r="G559" s="166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  <c r="Z559" s="154"/>
    </row>
    <row r="560" spans="1:26" ht="14.25" customHeight="1">
      <c r="A560" s="166"/>
      <c r="B560" s="166"/>
      <c r="C560" s="166"/>
      <c r="D560" s="166"/>
      <c r="E560" s="166"/>
      <c r="F560" s="166"/>
      <c r="G560" s="166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  <c r="Z560" s="154"/>
    </row>
    <row r="561" spans="1:26" ht="14.25" customHeight="1">
      <c r="A561" s="166"/>
      <c r="B561" s="166"/>
      <c r="C561" s="166"/>
      <c r="D561" s="166"/>
      <c r="E561" s="166"/>
      <c r="F561" s="166"/>
      <c r="G561" s="166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  <c r="Z561" s="154"/>
    </row>
    <row r="562" spans="1:26" ht="14.25" customHeight="1">
      <c r="A562" s="166"/>
      <c r="B562" s="166"/>
      <c r="C562" s="166"/>
      <c r="D562" s="166"/>
      <c r="E562" s="166"/>
      <c r="F562" s="166"/>
      <c r="G562" s="166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  <c r="Z562" s="154"/>
    </row>
    <row r="563" spans="1:26" ht="14.25" customHeight="1">
      <c r="A563" s="166"/>
      <c r="B563" s="166"/>
      <c r="C563" s="166"/>
      <c r="D563" s="166"/>
      <c r="E563" s="166"/>
      <c r="F563" s="166"/>
      <c r="G563" s="166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  <c r="Z563" s="154"/>
    </row>
    <row r="564" spans="1:26" ht="14.25" customHeight="1">
      <c r="A564" s="166"/>
      <c r="B564" s="166"/>
      <c r="C564" s="166"/>
      <c r="D564" s="166"/>
      <c r="E564" s="166"/>
      <c r="F564" s="166"/>
      <c r="G564" s="166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  <c r="Z564" s="154"/>
    </row>
    <row r="565" spans="1:26" ht="14.25" customHeight="1">
      <c r="A565" s="166"/>
      <c r="B565" s="166"/>
      <c r="C565" s="166"/>
      <c r="D565" s="166"/>
      <c r="E565" s="166"/>
      <c r="F565" s="166"/>
      <c r="G565" s="166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  <c r="Z565" s="154"/>
    </row>
    <row r="566" spans="1:26" ht="14.25" customHeight="1">
      <c r="A566" s="166"/>
      <c r="B566" s="166"/>
      <c r="C566" s="166"/>
      <c r="D566" s="166"/>
      <c r="E566" s="166"/>
      <c r="F566" s="166"/>
      <c r="G566" s="166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  <c r="Z566" s="154"/>
    </row>
    <row r="567" spans="1:26" ht="14.25" customHeight="1">
      <c r="A567" s="166"/>
      <c r="B567" s="166"/>
      <c r="C567" s="166"/>
      <c r="D567" s="166"/>
      <c r="E567" s="166"/>
      <c r="F567" s="166"/>
      <c r="G567" s="166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  <c r="Z567" s="154"/>
    </row>
    <row r="568" spans="1:26" ht="14.25" customHeight="1">
      <c r="A568" s="166"/>
      <c r="B568" s="166"/>
      <c r="C568" s="166"/>
      <c r="D568" s="166"/>
      <c r="E568" s="166"/>
      <c r="F568" s="166"/>
      <c r="G568" s="166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  <c r="Z568" s="154"/>
    </row>
    <row r="569" spans="1:26" ht="14.25" customHeight="1">
      <c r="A569" s="166"/>
      <c r="B569" s="166"/>
      <c r="C569" s="166"/>
      <c r="D569" s="166"/>
      <c r="E569" s="166"/>
      <c r="F569" s="166"/>
      <c r="G569" s="166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  <c r="Z569" s="154"/>
    </row>
    <row r="570" spans="1:26" ht="14.25" customHeight="1">
      <c r="A570" s="166"/>
      <c r="B570" s="166"/>
      <c r="C570" s="166"/>
      <c r="D570" s="166"/>
      <c r="E570" s="166"/>
      <c r="F570" s="166"/>
      <c r="G570" s="166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  <c r="Z570" s="154"/>
    </row>
    <row r="571" spans="1:26" ht="14.25" customHeight="1">
      <c r="A571" s="166"/>
      <c r="B571" s="166"/>
      <c r="C571" s="166"/>
      <c r="D571" s="166"/>
      <c r="E571" s="166"/>
      <c r="F571" s="166"/>
      <c r="G571" s="166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  <c r="Z571" s="154"/>
    </row>
    <row r="572" spans="1:26" ht="14.25" customHeight="1">
      <c r="A572" s="166"/>
      <c r="B572" s="166"/>
      <c r="C572" s="166"/>
      <c r="D572" s="166"/>
      <c r="E572" s="166"/>
      <c r="F572" s="166"/>
      <c r="G572" s="166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  <c r="Z572" s="154"/>
    </row>
    <row r="573" spans="1:26" ht="14.25" customHeight="1">
      <c r="A573" s="166"/>
      <c r="B573" s="166"/>
      <c r="C573" s="166"/>
      <c r="D573" s="166"/>
      <c r="E573" s="166"/>
      <c r="F573" s="166"/>
      <c r="G573" s="166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  <c r="Z573" s="154"/>
    </row>
    <row r="574" spans="1:26" ht="14.25" customHeight="1">
      <c r="A574" s="166"/>
      <c r="B574" s="166"/>
      <c r="C574" s="166"/>
      <c r="D574" s="166"/>
      <c r="E574" s="166"/>
      <c r="F574" s="166"/>
      <c r="G574" s="166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  <c r="Z574" s="154"/>
    </row>
    <row r="575" spans="1:26" ht="14.25" customHeight="1">
      <c r="A575" s="166"/>
      <c r="B575" s="166"/>
      <c r="C575" s="166"/>
      <c r="D575" s="166"/>
      <c r="E575" s="166"/>
      <c r="F575" s="166"/>
      <c r="G575" s="166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  <c r="Z575" s="154"/>
    </row>
    <row r="576" spans="1:26" ht="14.25" customHeight="1">
      <c r="A576" s="166"/>
      <c r="B576" s="166"/>
      <c r="C576" s="166"/>
      <c r="D576" s="166"/>
      <c r="E576" s="166"/>
      <c r="F576" s="166"/>
      <c r="G576" s="166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  <c r="Z576" s="154"/>
    </row>
    <row r="577" spans="1:26" ht="14.25" customHeight="1">
      <c r="A577" s="166"/>
      <c r="B577" s="166"/>
      <c r="C577" s="166"/>
      <c r="D577" s="166"/>
      <c r="E577" s="166"/>
      <c r="F577" s="166"/>
      <c r="G577" s="166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  <c r="Z577" s="154"/>
    </row>
    <row r="578" spans="1:26" ht="14.25" customHeight="1">
      <c r="A578" s="166"/>
      <c r="B578" s="166"/>
      <c r="C578" s="166"/>
      <c r="D578" s="166"/>
      <c r="E578" s="166"/>
      <c r="F578" s="166"/>
      <c r="G578" s="166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  <c r="Z578" s="154"/>
    </row>
    <row r="579" spans="1:26" ht="14.25" customHeight="1">
      <c r="A579" s="166"/>
      <c r="B579" s="166"/>
      <c r="C579" s="166"/>
      <c r="D579" s="166"/>
      <c r="E579" s="166"/>
      <c r="F579" s="166"/>
      <c r="G579" s="166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  <c r="Z579" s="154"/>
    </row>
    <row r="580" spans="1:26" ht="14.25" customHeight="1">
      <c r="A580" s="166"/>
      <c r="B580" s="166"/>
      <c r="C580" s="166"/>
      <c r="D580" s="166"/>
      <c r="E580" s="166"/>
      <c r="F580" s="166"/>
      <c r="G580" s="166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  <c r="Z580" s="154"/>
    </row>
    <row r="581" spans="1:26" ht="14.25" customHeight="1">
      <c r="A581" s="166"/>
      <c r="B581" s="166"/>
      <c r="C581" s="166"/>
      <c r="D581" s="166"/>
      <c r="E581" s="166"/>
      <c r="F581" s="166"/>
      <c r="G581" s="166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  <c r="Z581" s="154"/>
    </row>
    <row r="582" spans="1:26" ht="14.25" customHeight="1">
      <c r="A582" s="166"/>
      <c r="B582" s="166"/>
      <c r="C582" s="166"/>
      <c r="D582" s="166"/>
      <c r="E582" s="166"/>
      <c r="F582" s="166"/>
      <c r="G582" s="166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  <c r="Z582" s="154"/>
    </row>
    <row r="583" spans="1:26" ht="14.25" customHeight="1">
      <c r="A583" s="166"/>
      <c r="B583" s="166"/>
      <c r="C583" s="166"/>
      <c r="D583" s="166"/>
      <c r="E583" s="166"/>
      <c r="F583" s="166"/>
      <c r="G583" s="166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  <c r="Z583" s="154"/>
    </row>
    <row r="584" spans="1:26" ht="14.25" customHeight="1">
      <c r="A584" s="166"/>
      <c r="B584" s="166"/>
      <c r="C584" s="166"/>
      <c r="D584" s="166"/>
      <c r="E584" s="166"/>
      <c r="F584" s="166"/>
      <c r="G584" s="166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  <c r="Z584" s="154"/>
    </row>
    <row r="585" spans="1:26" ht="14.25" customHeight="1">
      <c r="A585" s="166"/>
      <c r="B585" s="166"/>
      <c r="C585" s="166"/>
      <c r="D585" s="166"/>
      <c r="E585" s="166"/>
      <c r="F585" s="166"/>
      <c r="G585" s="166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  <c r="Z585" s="154"/>
    </row>
    <row r="586" spans="1:26" ht="14.25" customHeight="1">
      <c r="A586" s="166"/>
      <c r="B586" s="166"/>
      <c r="C586" s="166"/>
      <c r="D586" s="166"/>
      <c r="E586" s="166"/>
      <c r="F586" s="166"/>
      <c r="G586" s="166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  <c r="Z586" s="154"/>
    </row>
    <row r="587" spans="1:26" ht="14.25" customHeight="1">
      <c r="A587" s="166"/>
      <c r="B587" s="166"/>
      <c r="C587" s="166"/>
      <c r="D587" s="166"/>
      <c r="E587" s="166"/>
      <c r="F587" s="166"/>
      <c r="G587" s="166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  <c r="Z587" s="154"/>
    </row>
    <row r="588" spans="1:26" ht="14.25" customHeight="1">
      <c r="A588" s="166"/>
      <c r="B588" s="166"/>
      <c r="C588" s="166"/>
      <c r="D588" s="166"/>
      <c r="E588" s="166"/>
      <c r="F588" s="166"/>
      <c r="G588" s="166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  <c r="Z588" s="154"/>
    </row>
    <row r="589" spans="1:26" ht="14.25" customHeight="1">
      <c r="A589" s="166"/>
      <c r="B589" s="166"/>
      <c r="C589" s="166"/>
      <c r="D589" s="166"/>
      <c r="E589" s="166"/>
      <c r="F589" s="166"/>
      <c r="G589" s="166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  <c r="Z589" s="154"/>
    </row>
    <row r="590" spans="1:26" ht="14.25" customHeight="1">
      <c r="A590" s="166"/>
      <c r="B590" s="166"/>
      <c r="C590" s="166"/>
      <c r="D590" s="166"/>
      <c r="E590" s="166"/>
      <c r="F590" s="166"/>
      <c r="G590" s="166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</row>
    <row r="591" spans="1:26" ht="14.25" customHeight="1">
      <c r="A591" s="166"/>
      <c r="B591" s="166"/>
      <c r="C591" s="166"/>
      <c r="D591" s="166"/>
      <c r="E591" s="166"/>
      <c r="F591" s="166"/>
      <c r="G591" s="166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</row>
    <row r="592" spans="1:26" ht="14.25" customHeight="1">
      <c r="A592" s="166"/>
      <c r="B592" s="166"/>
      <c r="C592" s="166"/>
      <c r="D592" s="166"/>
      <c r="E592" s="166"/>
      <c r="F592" s="166"/>
      <c r="G592" s="166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</row>
    <row r="593" spans="1:26" ht="14.25" customHeight="1">
      <c r="A593" s="166"/>
      <c r="B593" s="166"/>
      <c r="C593" s="166"/>
      <c r="D593" s="166"/>
      <c r="E593" s="166"/>
      <c r="F593" s="166"/>
      <c r="G593" s="166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</row>
    <row r="594" spans="1:26" ht="14.25" customHeight="1">
      <c r="A594" s="166"/>
      <c r="B594" s="166"/>
      <c r="C594" s="166"/>
      <c r="D594" s="166"/>
      <c r="E594" s="166"/>
      <c r="F594" s="166"/>
      <c r="G594" s="166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</row>
    <row r="595" spans="1:26" ht="14.25" customHeight="1">
      <c r="A595" s="166"/>
      <c r="B595" s="166"/>
      <c r="C595" s="166"/>
      <c r="D595" s="166"/>
      <c r="E595" s="166"/>
      <c r="F595" s="166"/>
      <c r="G595" s="166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</row>
    <row r="596" spans="1:26" ht="14.25" customHeight="1">
      <c r="A596" s="166"/>
      <c r="B596" s="166"/>
      <c r="C596" s="166"/>
      <c r="D596" s="166"/>
      <c r="E596" s="166"/>
      <c r="F596" s="166"/>
      <c r="G596" s="166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</row>
    <row r="597" spans="1:26" ht="14.25" customHeight="1">
      <c r="A597" s="166"/>
      <c r="B597" s="166"/>
      <c r="C597" s="166"/>
      <c r="D597" s="166"/>
      <c r="E597" s="166"/>
      <c r="F597" s="166"/>
      <c r="G597" s="166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</row>
    <row r="598" spans="1:26" ht="14.25" customHeight="1">
      <c r="A598" s="166"/>
      <c r="B598" s="166"/>
      <c r="C598" s="166"/>
      <c r="D598" s="166"/>
      <c r="E598" s="166"/>
      <c r="F598" s="166"/>
      <c r="G598" s="166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</row>
    <row r="599" spans="1:26" ht="14.25" customHeight="1">
      <c r="A599" s="166"/>
      <c r="B599" s="166"/>
      <c r="C599" s="166"/>
      <c r="D599" s="166"/>
      <c r="E599" s="166"/>
      <c r="F599" s="166"/>
      <c r="G599" s="166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</row>
    <row r="600" spans="1:26" ht="14.25" customHeight="1">
      <c r="A600" s="166"/>
      <c r="B600" s="166"/>
      <c r="C600" s="166"/>
      <c r="D600" s="166"/>
      <c r="E600" s="166"/>
      <c r="F600" s="166"/>
      <c r="G600" s="166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</row>
    <row r="601" spans="1:26" ht="14.25" customHeight="1">
      <c r="A601" s="166"/>
      <c r="B601" s="166"/>
      <c r="C601" s="166"/>
      <c r="D601" s="166"/>
      <c r="E601" s="166"/>
      <c r="F601" s="166"/>
      <c r="G601" s="166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</row>
    <row r="602" spans="1:26" ht="14.25" customHeight="1">
      <c r="A602" s="166"/>
      <c r="B602" s="166"/>
      <c r="C602" s="166"/>
      <c r="D602" s="166"/>
      <c r="E602" s="166"/>
      <c r="F602" s="166"/>
      <c r="G602" s="166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</row>
    <row r="603" spans="1:26" ht="14.25" customHeight="1">
      <c r="A603" s="166"/>
      <c r="B603" s="166"/>
      <c r="C603" s="166"/>
      <c r="D603" s="166"/>
      <c r="E603" s="166"/>
      <c r="F603" s="166"/>
      <c r="G603" s="166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</row>
    <row r="604" spans="1:26" ht="14.25" customHeight="1">
      <c r="A604" s="166"/>
      <c r="B604" s="166"/>
      <c r="C604" s="166"/>
      <c r="D604" s="166"/>
      <c r="E604" s="166"/>
      <c r="F604" s="166"/>
      <c r="G604" s="166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  <c r="Z604" s="154"/>
    </row>
    <row r="605" spans="1:26" ht="14.25" customHeight="1">
      <c r="A605" s="166"/>
      <c r="B605" s="166"/>
      <c r="C605" s="166"/>
      <c r="D605" s="166"/>
      <c r="E605" s="166"/>
      <c r="F605" s="166"/>
      <c r="G605" s="166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</row>
    <row r="606" spans="1:26" ht="14.25" customHeight="1">
      <c r="A606" s="166"/>
      <c r="B606" s="166"/>
      <c r="C606" s="166"/>
      <c r="D606" s="166"/>
      <c r="E606" s="166"/>
      <c r="F606" s="166"/>
      <c r="G606" s="166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</row>
    <row r="607" spans="1:26" ht="14.25" customHeight="1">
      <c r="A607" s="166"/>
      <c r="B607" s="166"/>
      <c r="C607" s="166"/>
      <c r="D607" s="166"/>
      <c r="E607" s="166"/>
      <c r="F607" s="166"/>
      <c r="G607" s="166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</row>
    <row r="608" spans="1:26" ht="14.25" customHeight="1">
      <c r="A608" s="166"/>
      <c r="B608" s="166"/>
      <c r="C608" s="166"/>
      <c r="D608" s="166"/>
      <c r="E608" s="166"/>
      <c r="F608" s="166"/>
      <c r="G608" s="166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</row>
    <row r="609" spans="1:26" ht="14.25" customHeight="1">
      <c r="A609" s="166"/>
      <c r="B609" s="166"/>
      <c r="C609" s="166"/>
      <c r="D609" s="166"/>
      <c r="E609" s="166"/>
      <c r="F609" s="166"/>
      <c r="G609" s="166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</row>
    <row r="610" spans="1:26" ht="14.25" customHeight="1">
      <c r="A610" s="166"/>
      <c r="B610" s="166"/>
      <c r="C610" s="166"/>
      <c r="D610" s="166"/>
      <c r="E610" s="166"/>
      <c r="F610" s="166"/>
      <c r="G610" s="166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</row>
    <row r="611" spans="1:26" ht="14.25" customHeight="1">
      <c r="A611" s="166"/>
      <c r="B611" s="166"/>
      <c r="C611" s="166"/>
      <c r="D611" s="166"/>
      <c r="E611" s="166"/>
      <c r="F611" s="166"/>
      <c r="G611" s="166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</row>
    <row r="612" spans="1:26" ht="14.25" customHeight="1">
      <c r="A612" s="166"/>
      <c r="B612" s="166"/>
      <c r="C612" s="166"/>
      <c r="D612" s="166"/>
      <c r="E612" s="166"/>
      <c r="F612" s="166"/>
      <c r="G612" s="166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</row>
    <row r="613" spans="1:26" ht="14.25" customHeight="1">
      <c r="A613" s="166"/>
      <c r="B613" s="166"/>
      <c r="C613" s="166"/>
      <c r="D613" s="166"/>
      <c r="E613" s="166"/>
      <c r="F613" s="166"/>
      <c r="G613" s="166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4"/>
    </row>
    <row r="614" spans="1:26" ht="14.25" customHeight="1">
      <c r="A614" s="166"/>
      <c r="B614" s="166"/>
      <c r="C614" s="166"/>
      <c r="D614" s="166"/>
      <c r="E614" s="166"/>
      <c r="F614" s="166"/>
      <c r="G614" s="166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  <c r="Z614" s="154"/>
    </row>
    <row r="615" spans="1:26" ht="14.25" customHeight="1">
      <c r="A615" s="166"/>
      <c r="B615" s="166"/>
      <c r="C615" s="166"/>
      <c r="D615" s="166"/>
      <c r="E615" s="166"/>
      <c r="F615" s="166"/>
      <c r="G615" s="166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  <c r="Z615" s="154"/>
    </row>
    <row r="616" spans="1:26" ht="14.25" customHeight="1">
      <c r="A616" s="166"/>
      <c r="B616" s="166"/>
      <c r="C616" s="166"/>
      <c r="D616" s="166"/>
      <c r="E616" s="166"/>
      <c r="F616" s="166"/>
      <c r="G616" s="166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</row>
    <row r="617" spans="1:26" ht="14.25" customHeight="1">
      <c r="A617" s="166"/>
      <c r="B617" s="166"/>
      <c r="C617" s="166"/>
      <c r="D617" s="166"/>
      <c r="E617" s="166"/>
      <c r="F617" s="166"/>
      <c r="G617" s="166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</row>
    <row r="618" spans="1:26" ht="14.25" customHeight="1">
      <c r="A618" s="166"/>
      <c r="B618" s="166"/>
      <c r="C618" s="166"/>
      <c r="D618" s="166"/>
      <c r="E618" s="166"/>
      <c r="F618" s="166"/>
      <c r="G618" s="166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</row>
    <row r="619" spans="1:26" ht="14.25" customHeight="1">
      <c r="A619" s="166"/>
      <c r="B619" s="166"/>
      <c r="C619" s="166"/>
      <c r="D619" s="166"/>
      <c r="E619" s="166"/>
      <c r="F619" s="166"/>
      <c r="G619" s="166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  <c r="Z619" s="154"/>
    </row>
    <row r="620" spans="1:26" ht="14.25" customHeight="1">
      <c r="A620" s="166"/>
      <c r="B620" s="166"/>
      <c r="C620" s="166"/>
      <c r="D620" s="166"/>
      <c r="E620" s="166"/>
      <c r="F620" s="166"/>
      <c r="G620" s="166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  <c r="Z620" s="154"/>
    </row>
    <row r="621" spans="1:26" ht="14.25" customHeight="1">
      <c r="A621" s="166"/>
      <c r="B621" s="166"/>
      <c r="C621" s="166"/>
      <c r="D621" s="166"/>
      <c r="E621" s="166"/>
      <c r="F621" s="166"/>
      <c r="G621" s="166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  <c r="Z621" s="154"/>
    </row>
    <row r="622" spans="1:26" ht="14.25" customHeight="1">
      <c r="A622" s="166"/>
      <c r="B622" s="166"/>
      <c r="C622" s="166"/>
      <c r="D622" s="166"/>
      <c r="E622" s="166"/>
      <c r="F622" s="166"/>
      <c r="G622" s="166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  <c r="Z622" s="154"/>
    </row>
    <row r="623" spans="1:26" ht="14.25" customHeight="1">
      <c r="A623" s="166"/>
      <c r="B623" s="166"/>
      <c r="C623" s="166"/>
      <c r="D623" s="166"/>
      <c r="E623" s="166"/>
      <c r="F623" s="166"/>
      <c r="G623" s="166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  <c r="Z623" s="154"/>
    </row>
    <row r="624" spans="1:26" ht="14.25" customHeight="1">
      <c r="A624" s="166"/>
      <c r="B624" s="166"/>
      <c r="C624" s="166"/>
      <c r="D624" s="166"/>
      <c r="E624" s="166"/>
      <c r="F624" s="166"/>
      <c r="G624" s="166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  <c r="Z624" s="154"/>
    </row>
    <row r="625" spans="1:26" ht="14.25" customHeight="1">
      <c r="A625" s="166"/>
      <c r="B625" s="166"/>
      <c r="C625" s="166"/>
      <c r="D625" s="166"/>
      <c r="E625" s="166"/>
      <c r="F625" s="166"/>
      <c r="G625" s="166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  <c r="Z625" s="154"/>
    </row>
    <row r="626" spans="1:26" ht="14.25" customHeight="1">
      <c r="A626" s="166"/>
      <c r="B626" s="166"/>
      <c r="C626" s="166"/>
      <c r="D626" s="166"/>
      <c r="E626" s="166"/>
      <c r="F626" s="166"/>
      <c r="G626" s="166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  <c r="Z626" s="154"/>
    </row>
    <row r="627" spans="1:26" ht="14.25" customHeight="1">
      <c r="A627" s="166"/>
      <c r="B627" s="166"/>
      <c r="C627" s="166"/>
      <c r="D627" s="166"/>
      <c r="E627" s="166"/>
      <c r="F627" s="166"/>
      <c r="G627" s="166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  <c r="Z627" s="154"/>
    </row>
    <row r="628" spans="1:26" ht="14.25" customHeight="1">
      <c r="A628" s="166"/>
      <c r="B628" s="166"/>
      <c r="C628" s="166"/>
      <c r="D628" s="166"/>
      <c r="E628" s="166"/>
      <c r="F628" s="166"/>
      <c r="G628" s="166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  <c r="Z628" s="154"/>
    </row>
    <row r="629" spans="1:26" ht="14.25" customHeight="1">
      <c r="A629" s="166"/>
      <c r="B629" s="166"/>
      <c r="C629" s="166"/>
      <c r="D629" s="166"/>
      <c r="E629" s="166"/>
      <c r="F629" s="166"/>
      <c r="G629" s="166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X629" s="154"/>
      <c r="Y629" s="154"/>
      <c r="Z629" s="154"/>
    </row>
    <row r="630" spans="1:26" ht="14.25" customHeight="1">
      <c r="A630" s="166"/>
      <c r="B630" s="166"/>
      <c r="C630" s="166"/>
      <c r="D630" s="166"/>
      <c r="E630" s="166"/>
      <c r="F630" s="166"/>
      <c r="G630" s="166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  <c r="Z630" s="154"/>
    </row>
    <row r="631" spans="1:26" ht="14.25" customHeight="1">
      <c r="A631" s="166"/>
      <c r="B631" s="166"/>
      <c r="C631" s="166"/>
      <c r="D631" s="166"/>
      <c r="E631" s="166"/>
      <c r="F631" s="166"/>
      <c r="G631" s="166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</row>
    <row r="632" spans="1:26" ht="14.25" customHeight="1">
      <c r="A632" s="166"/>
      <c r="B632" s="166"/>
      <c r="C632" s="166"/>
      <c r="D632" s="166"/>
      <c r="E632" s="166"/>
      <c r="F632" s="166"/>
      <c r="G632" s="166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</row>
    <row r="633" spans="1:26" ht="14.25" customHeight="1">
      <c r="A633" s="166"/>
      <c r="B633" s="166"/>
      <c r="C633" s="166"/>
      <c r="D633" s="166"/>
      <c r="E633" s="166"/>
      <c r="F633" s="166"/>
      <c r="G633" s="166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</row>
    <row r="634" spans="1:26" ht="14.25" customHeight="1">
      <c r="A634" s="166"/>
      <c r="B634" s="166"/>
      <c r="C634" s="166"/>
      <c r="D634" s="166"/>
      <c r="E634" s="166"/>
      <c r="F634" s="166"/>
      <c r="G634" s="166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  <c r="Z634" s="154"/>
    </row>
    <row r="635" spans="1:26" ht="14.25" customHeight="1">
      <c r="A635" s="166"/>
      <c r="B635" s="166"/>
      <c r="C635" s="166"/>
      <c r="D635" s="166"/>
      <c r="E635" s="166"/>
      <c r="F635" s="166"/>
      <c r="G635" s="166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  <c r="Z635" s="154"/>
    </row>
    <row r="636" spans="1:26" ht="14.25" customHeight="1">
      <c r="A636" s="166"/>
      <c r="B636" s="166"/>
      <c r="C636" s="166"/>
      <c r="D636" s="166"/>
      <c r="E636" s="166"/>
      <c r="F636" s="166"/>
      <c r="G636" s="166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</row>
    <row r="637" spans="1:26" ht="14.25" customHeight="1">
      <c r="A637" s="166"/>
      <c r="B637" s="166"/>
      <c r="C637" s="166"/>
      <c r="D637" s="166"/>
      <c r="E637" s="166"/>
      <c r="F637" s="166"/>
      <c r="G637" s="166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</row>
    <row r="638" spans="1:26" ht="14.25" customHeight="1">
      <c r="A638" s="166"/>
      <c r="B638" s="166"/>
      <c r="C638" s="166"/>
      <c r="D638" s="166"/>
      <c r="E638" s="166"/>
      <c r="F638" s="166"/>
      <c r="G638" s="166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</row>
    <row r="639" spans="1:26" ht="14.25" customHeight="1">
      <c r="A639" s="166"/>
      <c r="B639" s="166"/>
      <c r="C639" s="166"/>
      <c r="D639" s="166"/>
      <c r="E639" s="166"/>
      <c r="F639" s="166"/>
      <c r="G639" s="166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</row>
    <row r="640" spans="1:26" ht="14.25" customHeight="1">
      <c r="A640" s="166"/>
      <c r="B640" s="166"/>
      <c r="C640" s="166"/>
      <c r="D640" s="166"/>
      <c r="E640" s="166"/>
      <c r="F640" s="166"/>
      <c r="G640" s="166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</row>
    <row r="641" spans="1:26" ht="14.25" customHeight="1">
      <c r="A641" s="166"/>
      <c r="B641" s="166"/>
      <c r="C641" s="166"/>
      <c r="D641" s="166"/>
      <c r="E641" s="166"/>
      <c r="F641" s="166"/>
      <c r="G641" s="166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</row>
    <row r="642" spans="1:26" ht="14.25" customHeight="1">
      <c r="A642" s="166"/>
      <c r="B642" s="166"/>
      <c r="C642" s="166"/>
      <c r="D642" s="166"/>
      <c r="E642" s="166"/>
      <c r="F642" s="166"/>
      <c r="G642" s="166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</row>
    <row r="643" spans="1:26" ht="14.25" customHeight="1">
      <c r="A643" s="166"/>
      <c r="B643" s="166"/>
      <c r="C643" s="166"/>
      <c r="D643" s="166"/>
      <c r="E643" s="166"/>
      <c r="F643" s="166"/>
      <c r="G643" s="166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</row>
    <row r="644" spans="1:26" ht="14.25" customHeight="1">
      <c r="A644" s="166"/>
      <c r="B644" s="166"/>
      <c r="C644" s="166"/>
      <c r="D644" s="166"/>
      <c r="E644" s="166"/>
      <c r="F644" s="166"/>
      <c r="G644" s="166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</row>
    <row r="645" spans="1:26" ht="14.25" customHeight="1">
      <c r="A645" s="166"/>
      <c r="B645" s="166"/>
      <c r="C645" s="166"/>
      <c r="D645" s="166"/>
      <c r="E645" s="166"/>
      <c r="F645" s="166"/>
      <c r="G645" s="166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  <c r="Z645" s="154"/>
    </row>
    <row r="646" spans="1:26" ht="14.25" customHeight="1">
      <c r="A646" s="166"/>
      <c r="B646" s="166"/>
      <c r="C646" s="166"/>
      <c r="D646" s="166"/>
      <c r="E646" s="166"/>
      <c r="F646" s="166"/>
      <c r="G646" s="166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</row>
    <row r="647" spans="1:26" ht="14.25" customHeight="1">
      <c r="A647" s="166"/>
      <c r="B647" s="166"/>
      <c r="C647" s="166"/>
      <c r="D647" s="166"/>
      <c r="E647" s="166"/>
      <c r="F647" s="166"/>
      <c r="G647" s="166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</row>
    <row r="648" spans="1:26" ht="14.25" customHeight="1">
      <c r="A648" s="166"/>
      <c r="B648" s="166"/>
      <c r="C648" s="166"/>
      <c r="D648" s="166"/>
      <c r="E648" s="166"/>
      <c r="F648" s="166"/>
      <c r="G648" s="166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</row>
    <row r="649" spans="1:26" ht="14.25" customHeight="1">
      <c r="A649" s="166"/>
      <c r="B649" s="166"/>
      <c r="C649" s="166"/>
      <c r="D649" s="166"/>
      <c r="E649" s="166"/>
      <c r="F649" s="166"/>
      <c r="G649" s="166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</row>
    <row r="650" spans="1:26" ht="14.25" customHeight="1">
      <c r="A650" s="166"/>
      <c r="B650" s="166"/>
      <c r="C650" s="166"/>
      <c r="D650" s="166"/>
      <c r="E650" s="166"/>
      <c r="F650" s="166"/>
      <c r="G650" s="166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</row>
    <row r="651" spans="1:26" ht="14.25" customHeight="1">
      <c r="A651" s="166"/>
      <c r="B651" s="166"/>
      <c r="C651" s="166"/>
      <c r="D651" s="166"/>
      <c r="E651" s="166"/>
      <c r="F651" s="166"/>
      <c r="G651" s="166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</row>
    <row r="652" spans="1:26" ht="14.25" customHeight="1">
      <c r="A652" s="166"/>
      <c r="B652" s="166"/>
      <c r="C652" s="166"/>
      <c r="D652" s="166"/>
      <c r="E652" s="166"/>
      <c r="F652" s="166"/>
      <c r="G652" s="166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</row>
    <row r="653" spans="1:26" ht="14.25" customHeight="1">
      <c r="A653" s="166"/>
      <c r="B653" s="166"/>
      <c r="C653" s="166"/>
      <c r="D653" s="166"/>
      <c r="E653" s="166"/>
      <c r="F653" s="166"/>
      <c r="G653" s="166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4"/>
    </row>
    <row r="654" spans="1:26" ht="14.25" customHeight="1">
      <c r="A654" s="166"/>
      <c r="B654" s="166"/>
      <c r="C654" s="166"/>
      <c r="D654" s="166"/>
      <c r="E654" s="166"/>
      <c r="F654" s="166"/>
      <c r="G654" s="166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</row>
    <row r="655" spans="1:26" ht="14.25" customHeight="1">
      <c r="A655" s="166"/>
      <c r="B655" s="166"/>
      <c r="C655" s="166"/>
      <c r="D655" s="166"/>
      <c r="E655" s="166"/>
      <c r="F655" s="166"/>
      <c r="G655" s="166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</row>
    <row r="656" spans="1:26" ht="14.25" customHeight="1">
      <c r="A656" s="166"/>
      <c r="B656" s="166"/>
      <c r="C656" s="166"/>
      <c r="D656" s="166"/>
      <c r="E656" s="166"/>
      <c r="F656" s="166"/>
      <c r="G656" s="166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</row>
    <row r="657" spans="1:26" ht="14.25" customHeight="1">
      <c r="A657" s="166"/>
      <c r="B657" s="166"/>
      <c r="C657" s="166"/>
      <c r="D657" s="166"/>
      <c r="E657" s="166"/>
      <c r="F657" s="166"/>
      <c r="G657" s="166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</row>
    <row r="658" spans="1:26" ht="14.25" customHeight="1">
      <c r="A658" s="166"/>
      <c r="B658" s="166"/>
      <c r="C658" s="166"/>
      <c r="D658" s="166"/>
      <c r="E658" s="166"/>
      <c r="F658" s="166"/>
      <c r="G658" s="166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  <c r="Z658" s="154"/>
    </row>
    <row r="659" spans="1:26" ht="14.25" customHeight="1">
      <c r="A659" s="166"/>
      <c r="B659" s="166"/>
      <c r="C659" s="166"/>
      <c r="D659" s="166"/>
      <c r="E659" s="166"/>
      <c r="F659" s="166"/>
      <c r="G659" s="166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4"/>
    </row>
    <row r="660" spans="1:26" ht="14.25" customHeight="1">
      <c r="A660" s="166"/>
      <c r="B660" s="166"/>
      <c r="C660" s="166"/>
      <c r="D660" s="166"/>
      <c r="E660" s="166"/>
      <c r="F660" s="166"/>
      <c r="G660" s="166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4"/>
    </row>
    <row r="661" spans="1:26" ht="14.25" customHeight="1">
      <c r="A661" s="166"/>
      <c r="B661" s="166"/>
      <c r="C661" s="166"/>
      <c r="D661" s="166"/>
      <c r="E661" s="166"/>
      <c r="F661" s="166"/>
      <c r="G661" s="166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  <c r="Z661" s="154"/>
    </row>
    <row r="662" spans="1:26" ht="14.25" customHeight="1">
      <c r="A662" s="166"/>
      <c r="B662" s="166"/>
      <c r="C662" s="166"/>
      <c r="D662" s="166"/>
      <c r="E662" s="166"/>
      <c r="F662" s="166"/>
      <c r="G662" s="166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X662" s="154"/>
      <c r="Y662" s="154"/>
      <c r="Z662" s="154"/>
    </row>
    <row r="663" spans="1:26" ht="14.25" customHeight="1">
      <c r="A663" s="166"/>
      <c r="B663" s="166"/>
      <c r="C663" s="166"/>
      <c r="D663" s="166"/>
      <c r="E663" s="166"/>
      <c r="F663" s="166"/>
      <c r="G663" s="166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  <c r="Z663" s="154"/>
    </row>
    <row r="664" spans="1:26" ht="14.25" customHeight="1">
      <c r="A664" s="166"/>
      <c r="B664" s="166"/>
      <c r="C664" s="166"/>
      <c r="D664" s="166"/>
      <c r="E664" s="166"/>
      <c r="F664" s="166"/>
      <c r="G664" s="166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</row>
    <row r="665" spans="1:26" ht="14.25" customHeight="1">
      <c r="A665" s="166"/>
      <c r="B665" s="166"/>
      <c r="C665" s="166"/>
      <c r="D665" s="166"/>
      <c r="E665" s="166"/>
      <c r="F665" s="166"/>
      <c r="G665" s="166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</row>
    <row r="666" spans="1:26" ht="14.25" customHeight="1">
      <c r="A666" s="166"/>
      <c r="B666" s="166"/>
      <c r="C666" s="166"/>
      <c r="D666" s="166"/>
      <c r="E666" s="166"/>
      <c r="F666" s="166"/>
      <c r="G666" s="166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</row>
    <row r="667" spans="1:26" ht="14.25" customHeight="1">
      <c r="A667" s="166"/>
      <c r="B667" s="166"/>
      <c r="C667" s="166"/>
      <c r="D667" s="166"/>
      <c r="E667" s="166"/>
      <c r="F667" s="166"/>
      <c r="G667" s="166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</row>
    <row r="668" spans="1:26" ht="14.25" customHeight="1">
      <c r="A668" s="166"/>
      <c r="B668" s="166"/>
      <c r="C668" s="166"/>
      <c r="D668" s="166"/>
      <c r="E668" s="166"/>
      <c r="F668" s="166"/>
      <c r="G668" s="166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</row>
    <row r="669" spans="1:26" ht="14.25" customHeight="1">
      <c r="A669" s="166"/>
      <c r="B669" s="166"/>
      <c r="C669" s="166"/>
      <c r="D669" s="166"/>
      <c r="E669" s="166"/>
      <c r="F669" s="166"/>
      <c r="G669" s="166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</row>
    <row r="670" spans="1:26" ht="14.25" customHeight="1">
      <c r="A670" s="166"/>
      <c r="B670" s="166"/>
      <c r="C670" s="166"/>
      <c r="D670" s="166"/>
      <c r="E670" s="166"/>
      <c r="F670" s="166"/>
      <c r="G670" s="166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</row>
    <row r="671" spans="1:26" ht="14.25" customHeight="1">
      <c r="A671" s="166"/>
      <c r="B671" s="166"/>
      <c r="C671" s="166"/>
      <c r="D671" s="166"/>
      <c r="E671" s="166"/>
      <c r="F671" s="166"/>
      <c r="G671" s="166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</row>
    <row r="672" spans="1:26" ht="14.25" customHeight="1">
      <c r="A672" s="166"/>
      <c r="B672" s="166"/>
      <c r="C672" s="166"/>
      <c r="D672" s="166"/>
      <c r="E672" s="166"/>
      <c r="F672" s="166"/>
      <c r="G672" s="166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</row>
    <row r="673" spans="1:26" ht="14.25" customHeight="1">
      <c r="A673" s="166"/>
      <c r="B673" s="166"/>
      <c r="C673" s="166"/>
      <c r="D673" s="166"/>
      <c r="E673" s="166"/>
      <c r="F673" s="166"/>
      <c r="G673" s="166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</row>
    <row r="674" spans="1:26" ht="14.25" customHeight="1">
      <c r="A674" s="166"/>
      <c r="B674" s="166"/>
      <c r="C674" s="166"/>
      <c r="D674" s="166"/>
      <c r="E674" s="166"/>
      <c r="F674" s="166"/>
      <c r="G674" s="166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</row>
    <row r="675" spans="1:26" ht="14.25" customHeight="1">
      <c r="A675" s="166"/>
      <c r="B675" s="166"/>
      <c r="C675" s="166"/>
      <c r="D675" s="166"/>
      <c r="E675" s="166"/>
      <c r="F675" s="166"/>
      <c r="G675" s="166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</row>
    <row r="676" spans="1:26" ht="14.25" customHeight="1">
      <c r="A676" s="166"/>
      <c r="B676" s="166"/>
      <c r="C676" s="166"/>
      <c r="D676" s="166"/>
      <c r="E676" s="166"/>
      <c r="F676" s="166"/>
      <c r="G676" s="166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</row>
    <row r="677" spans="1:26" ht="14.25" customHeight="1">
      <c r="A677" s="166"/>
      <c r="B677" s="166"/>
      <c r="C677" s="166"/>
      <c r="D677" s="166"/>
      <c r="E677" s="166"/>
      <c r="F677" s="166"/>
      <c r="G677" s="166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</row>
    <row r="678" spans="1:26" ht="14.25" customHeight="1">
      <c r="A678" s="166"/>
      <c r="B678" s="166"/>
      <c r="C678" s="166"/>
      <c r="D678" s="166"/>
      <c r="E678" s="166"/>
      <c r="F678" s="166"/>
      <c r="G678" s="166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  <c r="Z678" s="154"/>
    </row>
    <row r="679" spans="1:26" ht="14.25" customHeight="1">
      <c r="A679" s="166"/>
      <c r="B679" s="166"/>
      <c r="C679" s="166"/>
      <c r="D679" s="166"/>
      <c r="E679" s="166"/>
      <c r="F679" s="166"/>
      <c r="G679" s="166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</row>
    <row r="680" spans="1:26" ht="14.25" customHeight="1">
      <c r="A680" s="166"/>
      <c r="B680" s="166"/>
      <c r="C680" s="166"/>
      <c r="D680" s="166"/>
      <c r="E680" s="166"/>
      <c r="F680" s="166"/>
      <c r="G680" s="166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</row>
    <row r="681" spans="1:26" ht="14.25" customHeight="1">
      <c r="A681" s="166"/>
      <c r="B681" s="166"/>
      <c r="C681" s="166"/>
      <c r="D681" s="166"/>
      <c r="E681" s="166"/>
      <c r="F681" s="166"/>
      <c r="G681" s="166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</row>
    <row r="682" spans="1:26" ht="14.25" customHeight="1">
      <c r="A682" s="166"/>
      <c r="B682" s="166"/>
      <c r="C682" s="166"/>
      <c r="D682" s="166"/>
      <c r="E682" s="166"/>
      <c r="F682" s="166"/>
      <c r="G682" s="166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</row>
    <row r="683" spans="1:26" ht="14.25" customHeight="1">
      <c r="A683" s="166"/>
      <c r="B683" s="166"/>
      <c r="C683" s="166"/>
      <c r="D683" s="166"/>
      <c r="E683" s="166"/>
      <c r="F683" s="166"/>
      <c r="G683" s="166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</row>
    <row r="684" spans="1:26" ht="14.25" customHeight="1">
      <c r="A684" s="166"/>
      <c r="B684" s="166"/>
      <c r="C684" s="166"/>
      <c r="D684" s="166"/>
      <c r="E684" s="166"/>
      <c r="F684" s="166"/>
      <c r="G684" s="166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</row>
    <row r="685" spans="1:26" ht="14.25" customHeight="1">
      <c r="A685" s="166"/>
      <c r="B685" s="166"/>
      <c r="C685" s="166"/>
      <c r="D685" s="166"/>
      <c r="E685" s="166"/>
      <c r="F685" s="166"/>
      <c r="G685" s="166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</row>
    <row r="686" spans="1:26" ht="14.25" customHeight="1">
      <c r="A686" s="166"/>
      <c r="B686" s="166"/>
      <c r="C686" s="166"/>
      <c r="D686" s="166"/>
      <c r="E686" s="166"/>
      <c r="F686" s="166"/>
      <c r="G686" s="166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</row>
    <row r="687" spans="1:26" ht="14.25" customHeight="1">
      <c r="A687" s="166"/>
      <c r="B687" s="166"/>
      <c r="C687" s="166"/>
      <c r="D687" s="166"/>
      <c r="E687" s="166"/>
      <c r="F687" s="166"/>
      <c r="G687" s="166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</row>
    <row r="688" spans="1:26" ht="14.25" customHeight="1">
      <c r="A688" s="166"/>
      <c r="B688" s="166"/>
      <c r="C688" s="166"/>
      <c r="D688" s="166"/>
      <c r="E688" s="166"/>
      <c r="F688" s="166"/>
      <c r="G688" s="166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</row>
    <row r="689" spans="1:26" ht="14.25" customHeight="1">
      <c r="A689" s="166"/>
      <c r="B689" s="166"/>
      <c r="C689" s="166"/>
      <c r="D689" s="166"/>
      <c r="E689" s="166"/>
      <c r="F689" s="166"/>
      <c r="G689" s="166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</row>
    <row r="690" spans="1:26" ht="14.25" customHeight="1">
      <c r="A690" s="166"/>
      <c r="B690" s="166"/>
      <c r="C690" s="166"/>
      <c r="D690" s="166"/>
      <c r="E690" s="166"/>
      <c r="F690" s="166"/>
      <c r="G690" s="166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</row>
    <row r="691" spans="1:26" ht="14.25" customHeight="1">
      <c r="A691" s="166"/>
      <c r="B691" s="166"/>
      <c r="C691" s="166"/>
      <c r="D691" s="166"/>
      <c r="E691" s="166"/>
      <c r="F691" s="166"/>
      <c r="G691" s="166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</row>
    <row r="692" spans="1:26" ht="14.25" customHeight="1">
      <c r="A692" s="166"/>
      <c r="B692" s="166"/>
      <c r="C692" s="166"/>
      <c r="D692" s="166"/>
      <c r="E692" s="166"/>
      <c r="F692" s="166"/>
      <c r="G692" s="166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</row>
    <row r="693" spans="1:26" ht="14.25" customHeight="1">
      <c r="A693" s="166"/>
      <c r="B693" s="166"/>
      <c r="C693" s="166"/>
      <c r="D693" s="166"/>
      <c r="E693" s="166"/>
      <c r="F693" s="166"/>
      <c r="G693" s="166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</row>
    <row r="694" spans="1:26" ht="14.25" customHeight="1">
      <c r="A694" s="166"/>
      <c r="B694" s="166"/>
      <c r="C694" s="166"/>
      <c r="D694" s="166"/>
      <c r="E694" s="166"/>
      <c r="F694" s="166"/>
      <c r="G694" s="166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</row>
    <row r="695" spans="1:26" ht="14.25" customHeight="1">
      <c r="A695" s="166"/>
      <c r="B695" s="166"/>
      <c r="C695" s="166"/>
      <c r="D695" s="166"/>
      <c r="E695" s="166"/>
      <c r="F695" s="166"/>
      <c r="G695" s="166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</row>
    <row r="696" spans="1:26" ht="14.25" customHeight="1">
      <c r="A696" s="166"/>
      <c r="B696" s="166"/>
      <c r="C696" s="166"/>
      <c r="D696" s="166"/>
      <c r="E696" s="166"/>
      <c r="F696" s="166"/>
      <c r="G696" s="166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</row>
    <row r="697" spans="1:26" ht="14.25" customHeight="1">
      <c r="A697" s="166"/>
      <c r="B697" s="166"/>
      <c r="C697" s="166"/>
      <c r="D697" s="166"/>
      <c r="E697" s="166"/>
      <c r="F697" s="166"/>
      <c r="G697" s="166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</row>
    <row r="698" spans="1:26" ht="14.25" customHeight="1">
      <c r="A698" s="166"/>
      <c r="B698" s="166"/>
      <c r="C698" s="166"/>
      <c r="D698" s="166"/>
      <c r="E698" s="166"/>
      <c r="F698" s="166"/>
      <c r="G698" s="166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</row>
    <row r="699" spans="1:26" ht="14.25" customHeight="1">
      <c r="A699" s="166"/>
      <c r="B699" s="166"/>
      <c r="C699" s="166"/>
      <c r="D699" s="166"/>
      <c r="E699" s="166"/>
      <c r="F699" s="166"/>
      <c r="G699" s="166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</row>
    <row r="700" spans="1:26" ht="14.25" customHeight="1">
      <c r="A700" s="166"/>
      <c r="B700" s="166"/>
      <c r="C700" s="166"/>
      <c r="D700" s="166"/>
      <c r="E700" s="166"/>
      <c r="F700" s="166"/>
      <c r="G700" s="166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  <c r="Z700" s="154"/>
    </row>
    <row r="701" spans="1:26" ht="14.25" customHeight="1">
      <c r="A701" s="166"/>
      <c r="B701" s="166"/>
      <c r="C701" s="166"/>
      <c r="D701" s="166"/>
      <c r="E701" s="166"/>
      <c r="F701" s="166"/>
      <c r="G701" s="166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  <c r="Z701" s="154"/>
    </row>
    <row r="702" spans="1:26" ht="14.25" customHeight="1">
      <c r="A702" s="166"/>
      <c r="B702" s="166"/>
      <c r="C702" s="166"/>
      <c r="D702" s="166"/>
      <c r="E702" s="166"/>
      <c r="F702" s="166"/>
      <c r="G702" s="166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  <c r="Z702" s="154"/>
    </row>
    <row r="703" spans="1:26" ht="14.25" customHeight="1">
      <c r="A703" s="166"/>
      <c r="B703" s="166"/>
      <c r="C703" s="166"/>
      <c r="D703" s="166"/>
      <c r="E703" s="166"/>
      <c r="F703" s="166"/>
      <c r="G703" s="166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  <c r="Z703" s="154"/>
    </row>
    <row r="704" spans="1:26" ht="14.25" customHeight="1">
      <c r="A704" s="166"/>
      <c r="B704" s="166"/>
      <c r="C704" s="166"/>
      <c r="D704" s="166"/>
      <c r="E704" s="166"/>
      <c r="F704" s="166"/>
      <c r="G704" s="166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</row>
    <row r="705" spans="1:26" ht="14.25" customHeight="1">
      <c r="A705" s="166"/>
      <c r="B705" s="166"/>
      <c r="C705" s="166"/>
      <c r="D705" s="166"/>
      <c r="E705" s="166"/>
      <c r="F705" s="166"/>
      <c r="G705" s="166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</row>
    <row r="706" spans="1:26" ht="14.25" customHeight="1">
      <c r="A706" s="166"/>
      <c r="B706" s="166"/>
      <c r="C706" s="166"/>
      <c r="D706" s="166"/>
      <c r="E706" s="166"/>
      <c r="F706" s="166"/>
      <c r="G706" s="166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</row>
    <row r="707" spans="1:26" ht="14.25" customHeight="1">
      <c r="A707" s="166"/>
      <c r="B707" s="166"/>
      <c r="C707" s="166"/>
      <c r="D707" s="166"/>
      <c r="E707" s="166"/>
      <c r="F707" s="166"/>
      <c r="G707" s="166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</row>
    <row r="708" spans="1:26" ht="14.25" customHeight="1">
      <c r="A708" s="166"/>
      <c r="B708" s="166"/>
      <c r="C708" s="166"/>
      <c r="D708" s="166"/>
      <c r="E708" s="166"/>
      <c r="F708" s="166"/>
      <c r="G708" s="166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</row>
    <row r="709" spans="1:26" ht="14.25" customHeight="1">
      <c r="A709" s="166"/>
      <c r="B709" s="166"/>
      <c r="C709" s="166"/>
      <c r="D709" s="166"/>
      <c r="E709" s="166"/>
      <c r="F709" s="166"/>
      <c r="G709" s="166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</row>
    <row r="710" spans="1:26" ht="14.25" customHeight="1">
      <c r="A710" s="166"/>
      <c r="B710" s="166"/>
      <c r="C710" s="166"/>
      <c r="D710" s="166"/>
      <c r="E710" s="166"/>
      <c r="F710" s="166"/>
      <c r="G710" s="166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  <c r="Z710" s="154"/>
    </row>
    <row r="711" spans="1:26" ht="14.25" customHeight="1">
      <c r="A711" s="166"/>
      <c r="B711" s="166"/>
      <c r="C711" s="166"/>
      <c r="D711" s="166"/>
      <c r="E711" s="166"/>
      <c r="F711" s="166"/>
      <c r="G711" s="166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  <c r="Z711" s="154"/>
    </row>
    <row r="712" spans="1:26" ht="14.25" customHeight="1">
      <c r="A712" s="166"/>
      <c r="B712" s="166"/>
      <c r="C712" s="166"/>
      <c r="D712" s="166"/>
      <c r="E712" s="166"/>
      <c r="F712" s="166"/>
      <c r="G712" s="166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X712" s="154"/>
      <c r="Y712" s="154"/>
      <c r="Z712" s="154"/>
    </row>
    <row r="713" spans="1:26" ht="14.25" customHeight="1">
      <c r="A713" s="166"/>
      <c r="B713" s="166"/>
      <c r="C713" s="166"/>
      <c r="D713" s="166"/>
      <c r="E713" s="166"/>
      <c r="F713" s="166"/>
      <c r="G713" s="166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  <c r="Z713" s="154"/>
    </row>
    <row r="714" spans="1:26" ht="14.25" customHeight="1">
      <c r="A714" s="166"/>
      <c r="B714" s="166"/>
      <c r="C714" s="166"/>
      <c r="D714" s="166"/>
      <c r="E714" s="166"/>
      <c r="F714" s="166"/>
      <c r="G714" s="166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X714" s="154"/>
      <c r="Y714" s="154"/>
      <c r="Z714" s="154"/>
    </row>
    <row r="715" spans="1:26" ht="14.25" customHeight="1">
      <c r="A715" s="166"/>
      <c r="B715" s="166"/>
      <c r="C715" s="166"/>
      <c r="D715" s="166"/>
      <c r="E715" s="166"/>
      <c r="F715" s="166"/>
      <c r="G715" s="166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X715" s="154"/>
      <c r="Y715" s="154"/>
      <c r="Z715" s="154"/>
    </row>
    <row r="716" spans="1:26" ht="14.25" customHeight="1">
      <c r="A716" s="166"/>
      <c r="B716" s="166"/>
      <c r="C716" s="166"/>
      <c r="D716" s="166"/>
      <c r="E716" s="166"/>
      <c r="F716" s="166"/>
      <c r="G716" s="166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X716" s="154"/>
      <c r="Y716" s="154"/>
      <c r="Z716" s="154"/>
    </row>
    <row r="717" spans="1:26" ht="14.25" customHeight="1">
      <c r="A717" s="166"/>
      <c r="B717" s="166"/>
      <c r="C717" s="166"/>
      <c r="D717" s="166"/>
      <c r="E717" s="166"/>
      <c r="F717" s="166"/>
      <c r="G717" s="166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X717" s="154"/>
      <c r="Y717" s="154"/>
      <c r="Z717" s="154"/>
    </row>
    <row r="718" spans="1:26" ht="14.25" customHeight="1">
      <c r="A718" s="166"/>
      <c r="B718" s="166"/>
      <c r="C718" s="166"/>
      <c r="D718" s="166"/>
      <c r="E718" s="166"/>
      <c r="F718" s="166"/>
      <c r="G718" s="166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X718" s="154"/>
      <c r="Y718" s="154"/>
      <c r="Z718" s="154"/>
    </row>
    <row r="719" spans="1:26" ht="14.25" customHeight="1">
      <c r="A719" s="166"/>
      <c r="B719" s="166"/>
      <c r="C719" s="166"/>
      <c r="D719" s="166"/>
      <c r="E719" s="166"/>
      <c r="F719" s="166"/>
      <c r="G719" s="166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</row>
    <row r="720" spans="1:26" ht="14.25" customHeight="1">
      <c r="A720" s="166"/>
      <c r="B720" s="166"/>
      <c r="C720" s="166"/>
      <c r="D720" s="166"/>
      <c r="E720" s="166"/>
      <c r="F720" s="166"/>
      <c r="G720" s="166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</row>
    <row r="721" spans="1:26" ht="14.25" customHeight="1">
      <c r="A721" s="166"/>
      <c r="B721" s="166"/>
      <c r="C721" s="166"/>
      <c r="D721" s="166"/>
      <c r="E721" s="166"/>
      <c r="F721" s="166"/>
      <c r="G721" s="166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</row>
    <row r="722" spans="1:26" ht="14.25" customHeight="1">
      <c r="A722" s="166"/>
      <c r="B722" s="166"/>
      <c r="C722" s="166"/>
      <c r="D722" s="166"/>
      <c r="E722" s="166"/>
      <c r="F722" s="166"/>
      <c r="G722" s="166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X722" s="154"/>
      <c r="Y722" s="154"/>
      <c r="Z722" s="154"/>
    </row>
    <row r="723" spans="1:26" ht="14.25" customHeight="1">
      <c r="A723" s="166"/>
      <c r="B723" s="166"/>
      <c r="C723" s="166"/>
      <c r="D723" s="166"/>
      <c r="E723" s="166"/>
      <c r="F723" s="166"/>
      <c r="G723" s="166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X723" s="154"/>
      <c r="Y723" s="154"/>
      <c r="Z723" s="154"/>
    </row>
    <row r="724" spans="1:26" ht="14.25" customHeight="1">
      <c r="A724" s="166"/>
      <c r="B724" s="166"/>
      <c r="C724" s="166"/>
      <c r="D724" s="166"/>
      <c r="E724" s="166"/>
      <c r="F724" s="166"/>
      <c r="G724" s="166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X724" s="154"/>
      <c r="Y724" s="154"/>
      <c r="Z724" s="154"/>
    </row>
    <row r="725" spans="1:26" ht="14.25" customHeight="1">
      <c r="A725" s="166"/>
      <c r="B725" s="166"/>
      <c r="C725" s="166"/>
      <c r="D725" s="166"/>
      <c r="E725" s="166"/>
      <c r="F725" s="166"/>
      <c r="G725" s="166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  <c r="Z725" s="154"/>
    </row>
    <row r="726" spans="1:26" ht="14.25" customHeight="1">
      <c r="A726" s="166"/>
      <c r="B726" s="166"/>
      <c r="C726" s="166"/>
      <c r="D726" s="166"/>
      <c r="E726" s="166"/>
      <c r="F726" s="166"/>
      <c r="G726" s="166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  <c r="Z726" s="154"/>
    </row>
    <row r="727" spans="1:26" ht="14.25" customHeight="1">
      <c r="A727" s="166"/>
      <c r="B727" s="166"/>
      <c r="C727" s="166"/>
      <c r="D727" s="166"/>
      <c r="E727" s="166"/>
      <c r="F727" s="166"/>
      <c r="G727" s="166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  <c r="Z727" s="154"/>
    </row>
    <row r="728" spans="1:26" ht="14.25" customHeight="1">
      <c r="A728" s="166"/>
      <c r="B728" s="166"/>
      <c r="C728" s="166"/>
      <c r="D728" s="166"/>
      <c r="E728" s="166"/>
      <c r="F728" s="166"/>
      <c r="G728" s="166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X728" s="154"/>
      <c r="Y728" s="154"/>
      <c r="Z728" s="154"/>
    </row>
    <row r="729" spans="1:26" ht="14.25" customHeight="1">
      <c r="A729" s="166"/>
      <c r="B729" s="166"/>
      <c r="C729" s="166"/>
      <c r="D729" s="166"/>
      <c r="E729" s="166"/>
      <c r="F729" s="166"/>
      <c r="G729" s="166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X729" s="154"/>
      <c r="Y729" s="154"/>
      <c r="Z729" s="154"/>
    </row>
    <row r="730" spans="1:26" ht="14.25" customHeight="1">
      <c r="A730" s="166"/>
      <c r="B730" s="166"/>
      <c r="C730" s="166"/>
      <c r="D730" s="166"/>
      <c r="E730" s="166"/>
      <c r="F730" s="166"/>
      <c r="G730" s="166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X730" s="154"/>
      <c r="Y730" s="154"/>
      <c r="Z730" s="154"/>
    </row>
    <row r="731" spans="1:26" ht="14.25" customHeight="1">
      <c r="A731" s="166"/>
      <c r="B731" s="166"/>
      <c r="C731" s="166"/>
      <c r="D731" s="166"/>
      <c r="E731" s="166"/>
      <c r="F731" s="166"/>
      <c r="G731" s="166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X731" s="154"/>
      <c r="Y731" s="154"/>
      <c r="Z731" s="154"/>
    </row>
    <row r="732" spans="1:26" ht="14.25" customHeight="1">
      <c r="A732" s="166"/>
      <c r="B732" s="166"/>
      <c r="C732" s="166"/>
      <c r="D732" s="166"/>
      <c r="E732" s="166"/>
      <c r="F732" s="166"/>
      <c r="G732" s="166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X732" s="154"/>
      <c r="Y732" s="154"/>
      <c r="Z732" s="154"/>
    </row>
    <row r="733" spans="1:26" ht="14.25" customHeight="1">
      <c r="A733" s="166"/>
      <c r="B733" s="166"/>
      <c r="C733" s="166"/>
      <c r="D733" s="166"/>
      <c r="E733" s="166"/>
      <c r="F733" s="166"/>
      <c r="G733" s="166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X733" s="154"/>
      <c r="Y733" s="154"/>
      <c r="Z733" s="154"/>
    </row>
    <row r="734" spans="1:26" ht="14.25" customHeight="1">
      <c r="A734" s="166"/>
      <c r="B734" s="166"/>
      <c r="C734" s="166"/>
      <c r="D734" s="166"/>
      <c r="E734" s="166"/>
      <c r="F734" s="166"/>
      <c r="G734" s="166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  <c r="Z734" s="154"/>
    </row>
    <row r="735" spans="1:26" ht="14.25" customHeight="1">
      <c r="A735" s="166"/>
      <c r="B735" s="166"/>
      <c r="C735" s="166"/>
      <c r="D735" s="166"/>
      <c r="E735" s="166"/>
      <c r="F735" s="166"/>
      <c r="G735" s="166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  <c r="Z735" s="154"/>
    </row>
    <row r="736" spans="1:26" ht="14.25" customHeight="1">
      <c r="A736" s="166"/>
      <c r="B736" s="166"/>
      <c r="C736" s="166"/>
      <c r="D736" s="166"/>
      <c r="E736" s="166"/>
      <c r="F736" s="166"/>
      <c r="G736" s="166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</row>
    <row r="737" spans="1:26" ht="14.25" customHeight="1">
      <c r="A737" s="166"/>
      <c r="B737" s="166"/>
      <c r="C737" s="166"/>
      <c r="D737" s="166"/>
      <c r="E737" s="166"/>
      <c r="F737" s="166"/>
      <c r="G737" s="166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X737" s="154"/>
      <c r="Y737" s="154"/>
      <c r="Z737" s="154"/>
    </row>
    <row r="738" spans="1:26" ht="14.25" customHeight="1">
      <c r="A738" s="166"/>
      <c r="B738" s="166"/>
      <c r="C738" s="166"/>
      <c r="D738" s="166"/>
      <c r="E738" s="166"/>
      <c r="F738" s="166"/>
      <c r="G738" s="166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X738" s="154"/>
      <c r="Y738" s="154"/>
      <c r="Z738" s="154"/>
    </row>
    <row r="739" spans="1:26" ht="14.25" customHeight="1">
      <c r="A739" s="166"/>
      <c r="B739" s="166"/>
      <c r="C739" s="166"/>
      <c r="D739" s="166"/>
      <c r="E739" s="166"/>
      <c r="F739" s="166"/>
      <c r="G739" s="166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X739" s="154"/>
      <c r="Y739" s="154"/>
      <c r="Z739" s="154"/>
    </row>
    <row r="740" spans="1:26" ht="14.25" customHeight="1">
      <c r="A740" s="166"/>
      <c r="B740" s="166"/>
      <c r="C740" s="166"/>
      <c r="D740" s="166"/>
      <c r="E740" s="166"/>
      <c r="F740" s="166"/>
      <c r="G740" s="166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  <c r="Z740" s="154"/>
    </row>
    <row r="741" spans="1:26" ht="14.25" customHeight="1">
      <c r="A741" s="166"/>
      <c r="B741" s="166"/>
      <c r="C741" s="166"/>
      <c r="D741" s="166"/>
      <c r="E741" s="166"/>
      <c r="F741" s="166"/>
      <c r="G741" s="166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  <c r="Z741" s="154"/>
    </row>
    <row r="742" spans="1:26" ht="14.25" customHeight="1">
      <c r="A742" s="166"/>
      <c r="B742" s="166"/>
      <c r="C742" s="166"/>
      <c r="D742" s="166"/>
      <c r="E742" s="166"/>
      <c r="F742" s="166"/>
      <c r="G742" s="166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  <c r="Z742" s="154"/>
    </row>
    <row r="743" spans="1:26" ht="14.25" customHeight="1">
      <c r="A743" s="166"/>
      <c r="B743" s="166"/>
      <c r="C743" s="166"/>
      <c r="D743" s="166"/>
      <c r="E743" s="166"/>
      <c r="F743" s="166"/>
      <c r="G743" s="166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  <c r="Z743" s="154"/>
    </row>
    <row r="744" spans="1:26" ht="14.25" customHeight="1">
      <c r="A744" s="166"/>
      <c r="B744" s="166"/>
      <c r="C744" s="166"/>
      <c r="D744" s="166"/>
      <c r="E744" s="166"/>
      <c r="F744" s="166"/>
      <c r="G744" s="166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</row>
    <row r="745" spans="1:26" ht="14.25" customHeight="1">
      <c r="A745" s="166"/>
      <c r="B745" s="166"/>
      <c r="C745" s="166"/>
      <c r="D745" s="166"/>
      <c r="E745" s="166"/>
      <c r="F745" s="166"/>
      <c r="G745" s="166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  <c r="Z745" s="154"/>
    </row>
    <row r="746" spans="1:26" ht="14.25" customHeight="1">
      <c r="A746" s="166"/>
      <c r="B746" s="166"/>
      <c r="C746" s="166"/>
      <c r="D746" s="166"/>
      <c r="E746" s="166"/>
      <c r="F746" s="166"/>
      <c r="G746" s="166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  <c r="Z746" s="154"/>
    </row>
    <row r="747" spans="1:26" ht="14.25" customHeight="1">
      <c r="A747" s="166"/>
      <c r="B747" s="166"/>
      <c r="C747" s="166"/>
      <c r="D747" s="166"/>
      <c r="E747" s="166"/>
      <c r="F747" s="166"/>
      <c r="G747" s="166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  <c r="Z747" s="154"/>
    </row>
    <row r="748" spans="1:26" ht="14.25" customHeight="1">
      <c r="A748" s="166"/>
      <c r="B748" s="166"/>
      <c r="C748" s="166"/>
      <c r="D748" s="166"/>
      <c r="E748" s="166"/>
      <c r="F748" s="166"/>
      <c r="G748" s="166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  <c r="Z748" s="154"/>
    </row>
    <row r="749" spans="1:26" ht="14.25" customHeight="1">
      <c r="A749" s="166"/>
      <c r="B749" s="166"/>
      <c r="C749" s="166"/>
      <c r="D749" s="166"/>
      <c r="E749" s="166"/>
      <c r="F749" s="166"/>
      <c r="G749" s="166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</row>
    <row r="750" spans="1:26" ht="14.25" customHeight="1">
      <c r="A750" s="166"/>
      <c r="B750" s="166"/>
      <c r="C750" s="166"/>
      <c r="D750" s="166"/>
      <c r="E750" s="166"/>
      <c r="F750" s="166"/>
      <c r="G750" s="166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</row>
    <row r="751" spans="1:26" ht="14.25" customHeight="1">
      <c r="A751" s="166"/>
      <c r="B751" s="166"/>
      <c r="C751" s="166"/>
      <c r="D751" s="166"/>
      <c r="E751" s="166"/>
      <c r="F751" s="166"/>
      <c r="G751" s="166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</row>
    <row r="752" spans="1:26" ht="14.25" customHeight="1">
      <c r="A752" s="166"/>
      <c r="B752" s="166"/>
      <c r="C752" s="166"/>
      <c r="D752" s="166"/>
      <c r="E752" s="166"/>
      <c r="F752" s="166"/>
      <c r="G752" s="166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X752" s="154"/>
      <c r="Y752" s="154"/>
      <c r="Z752" s="154"/>
    </row>
    <row r="753" spans="1:26" ht="14.25" customHeight="1">
      <c r="A753" s="166"/>
      <c r="B753" s="166"/>
      <c r="C753" s="166"/>
      <c r="D753" s="166"/>
      <c r="E753" s="166"/>
      <c r="F753" s="166"/>
      <c r="G753" s="166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X753" s="154"/>
      <c r="Y753" s="154"/>
      <c r="Z753" s="154"/>
    </row>
    <row r="754" spans="1:26" ht="14.25" customHeight="1">
      <c r="A754" s="166"/>
      <c r="B754" s="166"/>
      <c r="C754" s="166"/>
      <c r="D754" s="166"/>
      <c r="E754" s="166"/>
      <c r="F754" s="166"/>
      <c r="G754" s="166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X754" s="154"/>
      <c r="Y754" s="154"/>
      <c r="Z754" s="154"/>
    </row>
    <row r="755" spans="1:26" ht="14.25" customHeight="1">
      <c r="A755" s="166"/>
      <c r="B755" s="166"/>
      <c r="C755" s="166"/>
      <c r="D755" s="166"/>
      <c r="E755" s="166"/>
      <c r="F755" s="166"/>
      <c r="G755" s="166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</row>
    <row r="756" spans="1:26" ht="14.25" customHeight="1">
      <c r="A756" s="166"/>
      <c r="B756" s="166"/>
      <c r="C756" s="166"/>
      <c r="D756" s="166"/>
      <c r="E756" s="166"/>
      <c r="F756" s="166"/>
      <c r="G756" s="166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  <c r="Z756" s="154"/>
    </row>
    <row r="757" spans="1:26" ht="14.25" customHeight="1">
      <c r="A757" s="166"/>
      <c r="B757" s="166"/>
      <c r="C757" s="166"/>
      <c r="D757" s="166"/>
      <c r="E757" s="166"/>
      <c r="F757" s="166"/>
      <c r="G757" s="166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  <c r="Z757" s="154"/>
    </row>
    <row r="758" spans="1:26" ht="14.25" customHeight="1">
      <c r="A758" s="166"/>
      <c r="B758" s="166"/>
      <c r="C758" s="166"/>
      <c r="D758" s="166"/>
      <c r="E758" s="166"/>
      <c r="F758" s="166"/>
      <c r="G758" s="166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X758" s="154"/>
      <c r="Y758" s="154"/>
      <c r="Z758" s="154"/>
    </row>
    <row r="759" spans="1:26" ht="14.25" customHeight="1">
      <c r="A759" s="166"/>
      <c r="B759" s="166"/>
      <c r="C759" s="166"/>
      <c r="D759" s="166"/>
      <c r="E759" s="166"/>
      <c r="F759" s="166"/>
      <c r="G759" s="166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  <c r="Z759" s="154"/>
    </row>
    <row r="760" spans="1:26" ht="14.25" customHeight="1">
      <c r="A760" s="166"/>
      <c r="B760" s="166"/>
      <c r="C760" s="166"/>
      <c r="D760" s="166"/>
      <c r="E760" s="166"/>
      <c r="F760" s="166"/>
      <c r="G760" s="166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X760" s="154"/>
      <c r="Y760" s="154"/>
      <c r="Z760" s="154"/>
    </row>
    <row r="761" spans="1:26" ht="14.25" customHeight="1">
      <c r="A761" s="166"/>
      <c r="B761" s="166"/>
      <c r="C761" s="166"/>
      <c r="D761" s="166"/>
      <c r="E761" s="166"/>
      <c r="F761" s="166"/>
      <c r="G761" s="166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X761" s="154"/>
      <c r="Y761" s="154"/>
      <c r="Z761" s="154"/>
    </row>
    <row r="762" spans="1:26" ht="14.25" customHeight="1">
      <c r="A762" s="166"/>
      <c r="B762" s="166"/>
      <c r="C762" s="166"/>
      <c r="D762" s="166"/>
      <c r="E762" s="166"/>
      <c r="F762" s="166"/>
      <c r="G762" s="166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X762" s="154"/>
      <c r="Y762" s="154"/>
      <c r="Z762" s="154"/>
    </row>
    <row r="763" spans="1:26" ht="14.25" customHeight="1">
      <c r="A763" s="166"/>
      <c r="B763" s="166"/>
      <c r="C763" s="166"/>
      <c r="D763" s="166"/>
      <c r="E763" s="166"/>
      <c r="F763" s="166"/>
      <c r="G763" s="166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X763" s="154"/>
      <c r="Y763" s="154"/>
      <c r="Z763" s="154"/>
    </row>
    <row r="764" spans="1:26" ht="14.25" customHeight="1">
      <c r="A764" s="166"/>
      <c r="B764" s="166"/>
      <c r="C764" s="166"/>
      <c r="D764" s="166"/>
      <c r="E764" s="166"/>
      <c r="F764" s="166"/>
      <c r="G764" s="166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  <c r="Z764" s="154"/>
    </row>
    <row r="765" spans="1:26" ht="14.25" customHeight="1">
      <c r="A765" s="166"/>
      <c r="B765" s="166"/>
      <c r="C765" s="166"/>
      <c r="D765" s="166"/>
      <c r="E765" s="166"/>
      <c r="F765" s="166"/>
      <c r="G765" s="166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  <c r="Z765" s="154"/>
    </row>
    <row r="766" spans="1:26" ht="14.25" customHeight="1">
      <c r="A766" s="166"/>
      <c r="B766" s="166"/>
      <c r="C766" s="166"/>
      <c r="D766" s="166"/>
      <c r="E766" s="166"/>
      <c r="F766" s="166"/>
      <c r="G766" s="166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</row>
    <row r="767" spans="1:26" ht="14.25" customHeight="1">
      <c r="A767" s="166"/>
      <c r="B767" s="166"/>
      <c r="C767" s="166"/>
      <c r="D767" s="166"/>
      <c r="E767" s="166"/>
      <c r="F767" s="166"/>
      <c r="G767" s="166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X767" s="154"/>
      <c r="Y767" s="154"/>
      <c r="Z767" s="154"/>
    </row>
    <row r="768" spans="1:26" ht="14.25" customHeight="1">
      <c r="A768" s="166"/>
      <c r="B768" s="166"/>
      <c r="C768" s="166"/>
      <c r="D768" s="166"/>
      <c r="E768" s="166"/>
      <c r="F768" s="166"/>
      <c r="G768" s="166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  <c r="Z768" s="154"/>
    </row>
    <row r="769" spans="1:26" ht="14.25" customHeight="1">
      <c r="A769" s="166"/>
      <c r="B769" s="166"/>
      <c r="C769" s="166"/>
      <c r="D769" s="166"/>
      <c r="E769" s="166"/>
      <c r="F769" s="166"/>
      <c r="G769" s="166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  <c r="Z769" s="154"/>
    </row>
    <row r="770" spans="1:26" ht="14.25" customHeight="1">
      <c r="A770" s="166"/>
      <c r="B770" s="166"/>
      <c r="C770" s="166"/>
      <c r="D770" s="166"/>
      <c r="E770" s="166"/>
      <c r="F770" s="166"/>
      <c r="G770" s="166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</row>
    <row r="771" spans="1:26" ht="14.25" customHeight="1">
      <c r="A771" s="166"/>
      <c r="B771" s="166"/>
      <c r="C771" s="166"/>
      <c r="D771" s="166"/>
      <c r="E771" s="166"/>
      <c r="F771" s="166"/>
      <c r="G771" s="166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</row>
    <row r="772" spans="1:26" ht="14.25" customHeight="1">
      <c r="A772" s="166"/>
      <c r="B772" s="166"/>
      <c r="C772" s="166"/>
      <c r="D772" s="166"/>
      <c r="E772" s="166"/>
      <c r="F772" s="166"/>
      <c r="G772" s="166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X772" s="154"/>
      <c r="Y772" s="154"/>
      <c r="Z772" s="154"/>
    </row>
    <row r="773" spans="1:26" ht="14.25" customHeight="1">
      <c r="A773" s="166"/>
      <c r="B773" s="166"/>
      <c r="C773" s="166"/>
      <c r="D773" s="166"/>
      <c r="E773" s="166"/>
      <c r="F773" s="166"/>
      <c r="G773" s="166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  <c r="X773" s="154"/>
      <c r="Y773" s="154"/>
      <c r="Z773" s="154"/>
    </row>
    <row r="774" spans="1:26" ht="14.25" customHeight="1">
      <c r="A774" s="166"/>
      <c r="B774" s="166"/>
      <c r="C774" s="166"/>
      <c r="D774" s="166"/>
      <c r="E774" s="166"/>
      <c r="F774" s="166"/>
      <c r="G774" s="166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  <c r="X774" s="154"/>
      <c r="Y774" s="154"/>
      <c r="Z774" s="154"/>
    </row>
    <row r="775" spans="1:26" ht="14.25" customHeight="1">
      <c r="A775" s="166"/>
      <c r="B775" s="166"/>
      <c r="C775" s="166"/>
      <c r="D775" s="166"/>
      <c r="E775" s="166"/>
      <c r="F775" s="166"/>
      <c r="G775" s="166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  <c r="X775" s="154"/>
      <c r="Y775" s="154"/>
      <c r="Z775" s="154"/>
    </row>
    <row r="776" spans="1:26" ht="14.25" customHeight="1">
      <c r="A776" s="166"/>
      <c r="B776" s="166"/>
      <c r="C776" s="166"/>
      <c r="D776" s="166"/>
      <c r="E776" s="166"/>
      <c r="F776" s="166"/>
      <c r="G776" s="166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  <c r="X776" s="154"/>
      <c r="Y776" s="154"/>
      <c r="Z776" s="154"/>
    </row>
    <row r="777" spans="1:26" ht="14.25" customHeight="1">
      <c r="A777" s="166"/>
      <c r="B777" s="166"/>
      <c r="C777" s="166"/>
      <c r="D777" s="166"/>
      <c r="E777" s="166"/>
      <c r="F777" s="166"/>
      <c r="G777" s="166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  <c r="X777" s="154"/>
      <c r="Y777" s="154"/>
      <c r="Z777" s="154"/>
    </row>
    <row r="778" spans="1:26" ht="14.25" customHeight="1">
      <c r="A778" s="166"/>
      <c r="B778" s="166"/>
      <c r="C778" s="166"/>
      <c r="D778" s="166"/>
      <c r="E778" s="166"/>
      <c r="F778" s="166"/>
      <c r="G778" s="166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X778" s="154"/>
      <c r="Y778" s="154"/>
      <c r="Z778" s="154"/>
    </row>
    <row r="779" spans="1:26" ht="14.25" customHeight="1">
      <c r="A779" s="166"/>
      <c r="B779" s="166"/>
      <c r="C779" s="166"/>
      <c r="D779" s="166"/>
      <c r="E779" s="166"/>
      <c r="F779" s="166"/>
      <c r="G779" s="166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  <c r="X779" s="154"/>
      <c r="Y779" s="154"/>
      <c r="Z779" s="154"/>
    </row>
    <row r="780" spans="1:26" ht="14.25" customHeight="1">
      <c r="A780" s="166"/>
      <c r="B780" s="166"/>
      <c r="C780" s="166"/>
      <c r="D780" s="166"/>
      <c r="E780" s="166"/>
      <c r="F780" s="166"/>
      <c r="G780" s="166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  <c r="X780" s="154"/>
      <c r="Y780" s="154"/>
      <c r="Z780" s="154"/>
    </row>
    <row r="781" spans="1:26" ht="14.25" customHeight="1">
      <c r="A781" s="166"/>
      <c r="B781" s="166"/>
      <c r="C781" s="166"/>
      <c r="D781" s="166"/>
      <c r="E781" s="166"/>
      <c r="F781" s="166"/>
      <c r="G781" s="166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  <c r="X781" s="154"/>
      <c r="Y781" s="154"/>
      <c r="Z781" s="154"/>
    </row>
    <row r="782" spans="1:26" ht="14.25" customHeight="1">
      <c r="A782" s="166"/>
      <c r="B782" s="166"/>
      <c r="C782" s="166"/>
      <c r="D782" s="166"/>
      <c r="E782" s="166"/>
      <c r="F782" s="166"/>
      <c r="G782" s="166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  <c r="X782" s="154"/>
      <c r="Y782" s="154"/>
      <c r="Z782" s="154"/>
    </row>
    <row r="783" spans="1:26" ht="14.25" customHeight="1">
      <c r="A783" s="166"/>
      <c r="B783" s="166"/>
      <c r="C783" s="166"/>
      <c r="D783" s="166"/>
      <c r="E783" s="166"/>
      <c r="F783" s="166"/>
      <c r="G783" s="166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  <c r="X783" s="154"/>
      <c r="Y783" s="154"/>
      <c r="Z783" s="154"/>
    </row>
    <row r="784" spans="1:26" ht="14.25" customHeight="1">
      <c r="A784" s="166"/>
      <c r="B784" s="166"/>
      <c r="C784" s="166"/>
      <c r="D784" s="166"/>
      <c r="E784" s="166"/>
      <c r="F784" s="166"/>
      <c r="G784" s="166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  <c r="X784" s="154"/>
      <c r="Y784" s="154"/>
      <c r="Z784" s="154"/>
    </row>
    <row r="785" spans="1:26" ht="14.25" customHeight="1">
      <c r="A785" s="166"/>
      <c r="B785" s="166"/>
      <c r="C785" s="166"/>
      <c r="D785" s="166"/>
      <c r="E785" s="166"/>
      <c r="F785" s="166"/>
      <c r="G785" s="166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  <c r="X785" s="154"/>
      <c r="Y785" s="154"/>
      <c r="Z785" s="154"/>
    </row>
    <row r="786" spans="1:26" ht="14.25" customHeight="1">
      <c r="A786" s="166"/>
      <c r="B786" s="166"/>
      <c r="C786" s="166"/>
      <c r="D786" s="166"/>
      <c r="E786" s="166"/>
      <c r="F786" s="166"/>
      <c r="G786" s="166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  <c r="X786" s="154"/>
      <c r="Y786" s="154"/>
      <c r="Z786" s="154"/>
    </row>
    <row r="787" spans="1:26" ht="14.25" customHeight="1">
      <c r="A787" s="166"/>
      <c r="B787" s="166"/>
      <c r="C787" s="166"/>
      <c r="D787" s="166"/>
      <c r="E787" s="166"/>
      <c r="F787" s="166"/>
      <c r="G787" s="166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  <c r="X787" s="154"/>
      <c r="Y787" s="154"/>
      <c r="Z787" s="154"/>
    </row>
    <row r="788" spans="1:26" ht="14.25" customHeight="1">
      <c r="A788" s="166"/>
      <c r="B788" s="166"/>
      <c r="C788" s="166"/>
      <c r="D788" s="166"/>
      <c r="E788" s="166"/>
      <c r="F788" s="166"/>
      <c r="G788" s="166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  <c r="X788" s="154"/>
      <c r="Y788" s="154"/>
      <c r="Z788" s="154"/>
    </row>
    <row r="789" spans="1:26" ht="14.25" customHeight="1">
      <c r="A789" s="166"/>
      <c r="B789" s="166"/>
      <c r="C789" s="166"/>
      <c r="D789" s="166"/>
      <c r="E789" s="166"/>
      <c r="F789" s="166"/>
      <c r="G789" s="166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  <c r="X789" s="154"/>
      <c r="Y789" s="154"/>
      <c r="Z789" s="154"/>
    </row>
    <row r="790" spans="1:26" ht="14.25" customHeight="1">
      <c r="A790" s="166"/>
      <c r="B790" s="166"/>
      <c r="C790" s="166"/>
      <c r="D790" s="166"/>
      <c r="E790" s="166"/>
      <c r="F790" s="166"/>
      <c r="G790" s="166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X790" s="154"/>
      <c r="Y790" s="154"/>
      <c r="Z790" s="154"/>
    </row>
    <row r="791" spans="1:26" ht="14.25" customHeight="1">
      <c r="A791" s="166"/>
      <c r="B791" s="166"/>
      <c r="C791" s="166"/>
      <c r="D791" s="166"/>
      <c r="E791" s="166"/>
      <c r="F791" s="166"/>
      <c r="G791" s="166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  <c r="X791" s="154"/>
      <c r="Y791" s="154"/>
      <c r="Z791" s="154"/>
    </row>
    <row r="792" spans="1:26" ht="14.25" customHeight="1">
      <c r="A792" s="166"/>
      <c r="B792" s="166"/>
      <c r="C792" s="166"/>
      <c r="D792" s="166"/>
      <c r="E792" s="166"/>
      <c r="F792" s="166"/>
      <c r="G792" s="166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  <c r="X792" s="154"/>
      <c r="Y792" s="154"/>
      <c r="Z792" s="154"/>
    </row>
    <row r="793" spans="1:26" ht="14.25" customHeight="1">
      <c r="A793" s="166"/>
      <c r="B793" s="166"/>
      <c r="C793" s="166"/>
      <c r="D793" s="166"/>
      <c r="E793" s="166"/>
      <c r="F793" s="166"/>
      <c r="G793" s="166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  <c r="X793" s="154"/>
      <c r="Y793" s="154"/>
      <c r="Z793" s="154"/>
    </row>
    <row r="794" spans="1:26" ht="14.25" customHeight="1">
      <c r="A794" s="166"/>
      <c r="B794" s="166"/>
      <c r="C794" s="166"/>
      <c r="D794" s="166"/>
      <c r="E794" s="166"/>
      <c r="F794" s="166"/>
      <c r="G794" s="166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X794" s="154"/>
      <c r="Y794" s="154"/>
      <c r="Z794" s="154"/>
    </row>
    <row r="795" spans="1:26" ht="14.25" customHeight="1">
      <c r="A795" s="166"/>
      <c r="B795" s="166"/>
      <c r="C795" s="166"/>
      <c r="D795" s="166"/>
      <c r="E795" s="166"/>
      <c r="F795" s="166"/>
      <c r="G795" s="166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  <c r="X795" s="154"/>
      <c r="Y795" s="154"/>
      <c r="Z795" s="154"/>
    </row>
    <row r="796" spans="1:26" ht="14.25" customHeight="1">
      <c r="A796" s="166"/>
      <c r="B796" s="166"/>
      <c r="C796" s="166"/>
      <c r="D796" s="166"/>
      <c r="E796" s="166"/>
      <c r="F796" s="166"/>
      <c r="G796" s="166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  <c r="X796" s="154"/>
      <c r="Y796" s="154"/>
      <c r="Z796" s="154"/>
    </row>
    <row r="797" spans="1:26" ht="14.25" customHeight="1">
      <c r="A797" s="166"/>
      <c r="B797" s="166"/>
      <c r="C797" s="166"/>
      <c r="D797" s="166"/>
      <c r="E797" s="166"/>
      <c r="F797" s="166"/>
      <c r="G797" s="166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  <c r="X797" s="154"/>
      <c r="Y797" s="154"/>
      <c r="Z797" s="154"/>
    </row>
    <row r="798" spans="1:26" ht="14.25" customHeight="1">
      <c r="A798" s="166"/>
      <c r="B798" s="166"/>
      <c r="C798" s="166"/>
      <c r="D798" s="166"/>
      <c r="E798" s="166"/>
      <c r="F798" s="166"/>
      <c r="G798" s="166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  <c r="X798" s="154"/>
      <c r="Y798" s="154"/>
      <c r="Z798" s="154"/>
    </row>
    <row r="799" spans="1:26" ht="14.25" customHeight="1">
      <c r="A799" s="166"/>
      <c r="B799" s="166"/>
      <c r="C799" s="166"/>
      <c r="D799" s="166"/>
      <c r="E799" s="166"/>
      <c r="F799" s="166"/>
      <c r="G799" s="166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X799" s="154"/>
      <c r="Y799" s="154"/>
      <c r="Z799" s="154"/>
    </row>
    <row r="800" spans="1:26" ht="14.25" customHeight="1">
      <c r="A800" s="166"/>
      <c r="B800" s="166"/>
      <c r="C800" s="166"/>
      <c r="D800" s="166"/>
      <c r="E800" s="166"/>
      <c r="F800" s="166"/>
      <c r="G800" s="166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  <c r="X800" s="154"/>
      <c r="Y800" s="154"/>
      <c r="Z800" s="154"/>
    </row>
    <row r="801" spans="1:26" ht="14.25" customHeight="1">
      <c r="A801" s="166"/>
      <c r="B801" s="166"/>
      <c r="C801" s="166"/>
      <c r="D801" s="166"/>
      <c r="E801" s="166"/>
      <c r="F801" s="166"/>
      <c r="G801" s="166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X801" s="154"/>
      <c r="Y801" s="154"/>
      <c r="Z801" s="154"/>
    </row>
    <row r="802" spans="1:26" ht="14.25" customHeight="1">
      <c r="A802" s="166"/>
      <c r="B802" s="166"/>
      <c r="C802" s="166"/>
      <c r="D802" s="166"/>
      <c r="E802" s="166"/>
      <c r="F802" s="166"/>
      <c r="G802" s="166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  <c r="X802" s="154"/>
      <c r="Y802" s="154"/>
      <c r="Z802" s="154"/>
    </row>
    <row r="803" spans="1:26" ht="14.25" customHeight="1">
      <c r="A803" s="166"/>
      <c r="B803" s="166"/>
      <c r="C803" s="166"/>
      <c r="D803" s="166"/>
      <c r="E803" s="166"/>
      <c r="F803" s="166"/>
      <c r="G803" s="166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  <c r="X803" s="154"/>
      <c r="Y803" s="154"/>
      <c r="Z803" s="154"/>
    </row>
    <row r="804" spans="1:26" ht="14.25" customHeight="1">
      <c r="A804" s="166"/>
      <c r="B804" s="166"/>
      <c r="C804" s="166"/>
      <c r="D804" s="166"/>
      <c r="E804" s="166"/>
      <c r="F804" s="166"/>
      <c r="G804" s="166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X804" s="154"/>
      <c r="Y804" s="154"/>
      <c r="Z804" s="154"/>
    </row>
    <row r="805" spans="1:26" ht="14.25" customHeight="1">
      <c r="A805" s="166"/>
      <c r="B805" s="166"/>
      <c r="C805" s="166"/>
      <c r="D805" s="166"/>
      <c r="E805" s="166"/>
      <c r="F805" s="166"/>
      <c r="G805" s="166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  <c r="X805" s="154"/>
      <c r="Y805" s="154"/>
      <c r="Z805" s="154"/>
    </row>
    <row r="806" spans="1:26" ht="14.25" customHeight="1">
      <c r="A806" s="166"/>
      <c r="B806" s="166"/>
      <c r="C806" s="166"/>
      <c r="D806" s="166"/>
      <c r="E806" s="166"/>
      <c r="F806" s="166"/>
      <c r="G806" s="166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  <c r="X806" s="154"/>
      <c r="Y806" s="154"/>
      <c r="Z806" s="154"/>
    </row>
    <row r="807" spans="1:26" ht="14.25" customHeight="1">
      <c r="A807" s="166"/>
      <c r="B807" s="166"/>
      <c r="C807" s="166"/>
      <c r="D807" s="166"/>
      <c r="E807" s="166"/>
      <c r="F807" s="166"/>
      <c r="G807" s="166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  <c r="X807" s="154"/>
      <c r="Y807" s="154"/>
      <c r="Z807" s="154"/>
    </row>
    <row r="808" spans="1:26" ht="14.25" customHeight="1">
      <c r="A808" s="166"/>
      <c r="B808" s="166"/>
      <c r="C808" s="166"/>
      <c r="D808" s="166"/>
      <c r="E808" s="166"/>
      <c r="F808" s="166"/>
      <c r="G808" s="166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  <c r="X808" s="154"/>
      <c r="Y808" s="154"/>
      <c r="Z808" s="154"/>
    </row>
    <row r="809" spans="1:26" ht="14.25" customHeight="1">
      <c r="A809" s="166"/>
      <c r="B809" s="166"/>
      <c r="C809" s="166"/>
      <c r="D809" s="166"/>
      <c r="E809" s="166"/>
      <c r="F809" s="166"/>
      <c r="G809" s="166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  <c r="X809" s="154"/>
      <c r="Y809" s="154"/>
      <c r="Z809" s="154"/>
    </row>
    <row r="810" spans="1:26" ht="14.25" customHeight="1">
      <c r="A810" s="166"/>
      <c r="B810" s="166"/>
      <c r="C810" s="166"/>
      <c r="D810" s="166"/>
      <c r="E810" s="166"/>
      <c r="F810" s="166"/>
      <c r="G810" s="166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  <c r="X810" s="154"/>
      <c r="Y810" s="154"/>
      <c r="Z810" s="154"/>
    </row>
    <row r="811" spans="1:26" ht="14.25" customHeight="1">
      <c r="A811" s="166"/>
      <c r="B811" s="166"/>
      <c r="C811" s="166"/>
      <c r="D811" s="166"/>
      <c r="E811" s="166"/>
      <c r="F811" s="166"/>
      <c r="G811" s="166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  <c r="X811" s="154"/>
      <c r="Y811" s="154"/>
      <c r="Z811" s="154"/>
    </row>
    <row r="812" spans="1:26" ht="14.25" customHeight="1">
      <c r="A812" s="166"/>
      <c r="B812" s="166"/>
      <c r="C812" s="166"/>
      <c r="D812" s="166"/>
      <c r="E812" s="166"/>
      <c r="F812" s="166"/>
      <c r="G812" s="166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  <c r="X812" s="154"/>
      <c r="Y812" s="154"/>
      <c r="Z812" s="154"/>
    </row>
    <row r="813" spans="1:26" ht="14.25" customHeight="1">
      <c r="A813" s="166"/>
      <c r="B813" s="166"/>
      <c r="C813" s="166"/>
      <c r="D813" s="166"/>
      <c r="E813" s="166"/>
      <c r="F813" s="166"/>
      <c r="G813" s="166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  <c r="X813" s="154"/>
      <c r="Y813" s="154"/>
      <c r="Z813" s="154"/>
    </row>
    <row r="814" spans="1:26" ht="14.25" customHeight="1">
      <c r="A814" s="166"/>
      <c r="B814" s="166"/>
      <c r="C814" s="166"/>
      <c r="D814" s="166"/>
      <c r="E814" s="166"/>
      <c r="F814" s="166"/>
      <c r="G814" s="166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  <c r="X814" s="154"/>
      <c r="Y814" s="154"/>
      <c r="Z814" s="154"/>
    </row>
    <row r="815" spans="1:26" ht="14.25" customHeight="1">
      <c r="A815" s="166"/>
      <c r="B815" s="166"/>
      <c r="C815" s="166"/>
      <c r="D815" s="166"/>
      <c r="E815" s="166"/>
      <c r="F815" s="166"/>
      <c r="G815" s="166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  <c r="X815" s="154"/>
      <c r="Y815" s="154"/>
      <c r="Z815" s="154"/>
    </row>
    <row r="816" spans="1:26" ht="14.25" customHeight="1">
      <c r="A816" s="166"/>
      <c r="B816" s="166"/>
      <c r="C816" s="166"/>
      <c r="D816" s="166"/>
      <c r="E816" s="166"/>
      <c r="F816" s="166"/>
      <c r="G816" s="166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  <c r="X816" s="154"/>
      <c r="Y816" s="154"/>
      <c r="Z816" s="154"/>
    </row>
    <row r="817" spans="1:26" ht="14.25" customHeight="1">
      <c r="A817" s="166"/>
      <c r="B817" s="166"/>
      <c r="C817" s="166"/>
      <c r="D817" s="166"/>
      <c r="E817" s="166"/>
      <c r="F817" s="166"/>
      <c r="G817" s="166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  <c r="X817" s="154"/>
      <c r="Y817" s="154"/>
      <c r="Z817" s="154"/>
    </row>
    <row r="818" spans="1:26" ht="14.25" customHeight="1">
      <c r="A818" s="166"/>
      <c r="B818" s="166"/>
      <c r="C818" s="166"/>
      <c r="D818" s="166"/>
      <c r="E818" s="166"/>
      <c r="F818" s="166"/>
      <c r="G818" s="166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  <c r="X818" s="154"/>
      <c r="Y818" s="154"/>
      <c r="Z818" s="154"/>
    </row>
    <row r="819" spans="1:26" ht="14.25" customHeight="1">
      <c r="A819" s="166"/>
      <c r="B819" s="166"/>
      <c r="C819" s="166"/>
      <c r="D819" s="166"/>
      <c r="E819" s="166"/>
      <c r="F819" s="166"/>
      <c r="G819" s="166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  <c r="X819" s="154"/>
      <c r="Y819" s="154"/>
      <c r="Z819" s="154"/>
    </row>
    <row r="820" spans="1:26" ht="14.25" customHeight="1">
      <c r="A820" s="166"/>
      <c r="B820" s="166"/>
      <c r="C820" s="166"/>
      <c r="D820" s="166"/>
      <c r="E820" s="166"/>
      <c r="F820" s="166"/>
      <c r="G820" s="166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  <c r="X820" s="154"/>
      <c r="Y820" s="154"/>
      <c r="Z820" s="154"/>
    </row>
    <row r="821" spans="1:26" ht="14.25" customHeight="1">
      <c r="A821" s="166"/>
      <c r="B821" s="166"/>
      <c r="C821" s="166"/>
      <c r="D821" s="166"/>
      <c r="E821" s="166"/>
      <c r="F821" s="166"/>
      <c r="G821" s="166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  <c r="X821" s="154"/>
      <c r="Y821" s="154"/>
      <c r="Z821" s="154"/>
    </row>
    <row r="822" spans="1:26" ht="14.25" customHeight="1">
      <c r="A822" s="166"/>
      <c r="B822" s="166"/>
      <c r="C822" s="166"/>
      <c r="D822" s="166"/>
      <c r="E822" s="166"/>
      <c r="F822" s="166"/>
      <c r="G822" s="166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  <c r="X822" s="154"/>
      <c r="Y822" s="154"/>
      <c r="Z822" s="154"/>
    </row>
    <row r="823" spans="1:26" ht="14.25" customHeight="1">
      <c r="A823" s="166"/>
      <c r="B823" s="166"/>
      <c r="C823" s="166"/>
      <c r="D823" s="166"/>
      <c r="E823" s="166"/>
      <c r="F823" s="166"/>
      <c r="G823" s="166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  <c r="X823" s="154"/>
      <c r="Y823" s="154"/>
      <c r="Z823" s="154"/>
    </row>
    <row r="824" spans="1:26" ht="14.25" customHeight="1">
      <c r="A824" s="166"/>
      <c r="B824" s="166"/>
      <c r="C824" s="166"/>
      <c r="D824" s="166"/>
      <c r="E824" s="166"/>
      <c r="F824" s="166"/>
      <c r="G824" s="166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  <c r="Z824" s="154"/>
    </row>
    <row r="825" spans="1:26" ht="14.25" customHeight="1">
      <c r="A825" s="166"/>
      <c r="B825" s="166"/>
      <c r="C825" s="166"/>
      <c r="D825" s="166"/>
      <c r="E825" s="166"/>
      <c r="F825" s="166"/>
      <c r="G825" s="166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  <c r="X825" s="154"/>
      <c r="Y825" s="154"/>
      <c r="Z825" s="154"/>
    </row>
    <row r="826" spans="1:26" ht="14.25" customHeight="1">
      <c r="A826" s="166"/>
      <c r="B826" s="166"/>
      <c r="C826" s="166"/>
      <c r="D826" s="166"/>
      <c r="E826" s="166"/>
      <c r="F826" s="166"/>
      <c r="G826" s="166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  <c r="X826" s="154"/>
      <c r="Y826" s="154"/>
      <c r="Z826" s="154"/>
    </row>
    <row r="827" spans="1:26" ht="14.25" customHeight="1">
      <c r="A827" s="166"/>
      <c r="B827" s="166"/>
      <c r="C827" s="166"/>
      <c r="D827" s="166"/>
      <c r="E827" s="166"/>
      <c r="F827" s="166"/>
      <c r="G827" s="166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  <c r="X827" s="154"/>
      <c r="Y827" s="154"/>
      <c r="Z827" s="154"/>
    </row>
    <row r="828" spans="1:26" ht="14.25" customHeight="1">
      <c r="A828" s="166"/>
      <c r="B828" s="166"/>
      <c r="C828" s="166"/>
      <c r="D828" s="166"/>
      <c r="E828" s="166"/>
      <c r="F828" s="166"/>
      <c r="G828" s="166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X828" s="154"/>
      <c r="Y828" s="154"/>
      <c r="Z828" s="154"/>
    </row>
    <row r="829" spans="1:26" ht="14.25" customHeight="1">
      <c r="A829" s="166"/>
      <c r="B829" s="166"/>
      <c r="C829" s="166"/>
      <c r="D829" s="166"/>
      <c r="E829" s="166"/>
      <c r="F829" s="166"/>
      <c r="G829" s="166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X829" s="154"/>
      <c r="Y829" s="154"/>
      <c r="Z829" s="154"/>
    </row>
    <row r="830" spans="1:26" ht="14.25" customHeight="1">
      <c r="A830" s="166"/>
      <c r="B830" s="166"/>
      <c r="C830" s="166"/>
      <c r="D830" s="166"/>
      <c r="E830" s="166"/>
      <c r="F830" s="166"/>
      <c r="G830" s="166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X830" s="154"/>
      <c r="Y830" s="154"/>
      <c r="Z830" s="154"/>
    </row>
    <row r="831" spans="1:26" ht="14.25" customHeight="1">
      <c r="A831" s="166"/>
      <c r="B831" s="166"/>
      <c r="C831" s="166"/>
      <c r="D831" s="166"/>
      <c r="E831" s="166"/>
      <c r="F831" s="166"/>
      <c r="G831" s="166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  <c r="X831" s="154"/>
      <c r="Y831" s="154"/>
      <c r="Z831" s="154"/>
    </row>
    <row r="832" spans="1:26" ht="14.25" customHeight="1">
      <c r="A832" s="166"/>
      <c r="B832" s="166"/>
      <c r="C832" s="166"/>
      <c r="D832" s="166"/>
      <c r="E832" s="166"/>
      <c r="F832" s="166"/>
      <c r="G832" s="166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  <c r="X832" s="154"/>
      <c r="Y832" s="154"/>
      <c r="Z832" s="154"/>
    </row>
    <row r="833" spans="1:26" ht="14.25" customHeight="1">
      <c r="A833" s="166"/>
      <c r="B833" s="166"/>
      <c r="C833" s="166"/>
      <c r="D833" s="166"/>
      <c r="E833" s="166"/>
      <c r="F833" s="166"/>
      <c r="G833" s="166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  <c r="X833" s="154"/>
      <c r="Y833" s="154"/>
      <c r="Z833" s="154"/>
    </row>
    <row r="834" spans="1:26" ht="14.25" customHeight="1">
      <c r="A834" s="166"/>
      <c r="B834" s="166"/>
      <c r="C834" s="166"/>
      <c r="D834" s="166"/>
      <c r="E834" s="166"/>
      <c r="F834" s="166"/>
      <c r="G834" s="166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X834" s="154"/>
      <c r="Y834" s="154"/>
      <c r="Z834" s="154"/>
    </row>
    <row r="835" spans="1:26" ht="14.25" customHeight="1">
      <c r="A835" s="166"/>
      <c r="B835" s="166"/>
      <c r="C835" s="166"/>
      <c r="D835" s="166"/>
      <c r="E835" s="166"/>
      <c r="F835" s="166"/>
      <c r="G835" s="166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  <c r="X835" s="154"/>
      <c r="Y835" s="154"/>
      <c r="Z835" s="154"/>
    </row>
    <row r="836" spans="1:26" ht="14.25" customHeight="1">
      <c r="A836" s="166"/>
      <c r="B836" s="166"/>
      <c r="C836" s="166"/>
      <c r="D836" s="166"/>
      <c r="E836" s="166"/>
      <c r="F836" s="166"/>
      <c r="G836" s="166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  <c r="X836" s="154"/>
      <c r="Y836" s="154"/>
      <c r="Z836" s="154"/>
    </row>
    <row r="837" spans="1:26" ht="14.25" customHeight="1">
      <c r="A837" s="166"/>
      <c r="B837" s="166"/>
      <c r="C837" s="166"/>
      <c r="D837" s="166"/>
      <c r="E837" s="166"/>
      <c r="F837" s="166"/>
      <c r="G837" s="166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  <c r="X837" s="154"/>
      <c r="Y837" s="154"/>
      <c r="Z837" s="154"/>
    </row>
    <row r="838" spans="1:26" ht="14.25" customHeight="1">
      <c r="A838" s="166"/>
      <c r="B838" s="166"/>
      <c r="C838" s="166"/>
      <c r="D838" s="166"/>
      <c r="E838" s="166"/>
      <c r="F838" s="166"/>
      <c r="G838" s="166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  <c r="X838" s="154"/>
      <c r="Y838" s="154"/>
      <c r="Z838" s="154"/>
    </row>
    <row r="839" spans="1:26" ht="14.25" customHeight="1">
      <c r="A839" s="166"/>
      <c r="B839" s="166"/>
      <c r="C839" s="166"/>
      <c r="D839" s="166"/>
      <c r="E839" s="166"/>
      <c r="F839" s="166"/>
      <c r="G839" s="166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X839" s="154"/>
      <c r="Y839" s="154"/>
      <c r="Z839" s="154"/>
    </row>
    <row r="840" spans="1:26" ht="14.25" customHeight="1">
      <c r="A840" s="166"/>
      <c r="B840" s="166"/>
      <c r="C840" s="166"/>
      <c r="D840" s="166"/>
      <c r="E840" s="166"/>
      <c r="F840" s="166"/>
      <c r="G840" s="166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  <c r="X840" s="154"/>
      <c r="Y840" s="154"/>
      <c r="Z840" s="154"/>
    </row>
    <row r="841" spans="1:26" ht="14.25" customHeight="1">
      <c r="A841" s="166"/>
      <c r="B841" s="166"/>
      <c r="C841" s="166"/>
      <c r="D841" s="166"/>
      <c r="E841" s="166"/>
      <c r="F841" s="166"/>
      <c r="G841" s="166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  <c r="Z841" s="154"/>
    </row>
    <row r="842" spans="1:26" ht="14.25" customHeight="1">
      <c r="A842" s="166"/>
      <c r="B842" s="166"/>
      <c r="C842" s="166"/>
      <c r="D842" s="166"/>
      <c r="E842" s="166"/>
      <c r="F842" s="166"/>
      <c r="G842" s="166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  <c r="Z842" s="154"/>
    </row>
    <row r="843" spans="1:26" ht="14.25" customHeight="1">
      <c r="A843" s="166"/>
      <c r="B843" s="166"/>
      <c r="C843" s="166"/>
      <c r="D843" s="166"/>
      <c r="E843" s="166"/>
      <c r="F843" s="166"/>
      <c r="G843" s="166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</row>
    <row r="844" spans="1:26" ht="14.25" customHeight="1">
      <c r="A844" s="166"/>
      <c r="B844" s="166"/>
      <c r="C844" s="166"/>
      <c r="D844" s="166"/>
      <c r="E844" s="166"/>
      <c r="F844" s="166"/>
      <c r="G844" s="166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</row>
    <row r="845" spans="1:26" ht="14.25" customHeight="1">
      <c r="A845" s="166"/>
      <c r="B845" s="166"/>
      <c r="C845" s="166"/>
      <c r="D845" s="166"/>
      <c r="E845" s="166"/>
      <c r="F845" s="166"/>
      <c r="G845" s="166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</row>
    <row r="846" spans="1:26" ht="14.25" customHeight="1">
      <c r="A846" s="166"/>
      <c r="B846" s="166"/>
      <c r="C846" s="166"/>
      <c r="D846" s="166"/>
      <c r="E846" s="166"/>
      <c r="F846" s="166"/>
      <c r="G846" s="166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</row>
    <row r="847" spans="1:26" ht="14.25" customHeight="1">
      <c r="A847" s="166"/>
      <c r="B847" s="166"/>
      <c r="C847" s="166"/>
      <c r="D847" s="166"/>
      <c r="E847" s="166"/>
      <c r="F847" s="166"/>
      <c r="G847" s="166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  <c r="Z847" s="154"/>
    </row>
    <row r="848" spans="1:26" ht="14.25" customHeight="1">
      <c r="A848" s="166"/>
      <c r="B848" s="166"/>
      <c r="C848" s="166"/>
      <c r="D848" s="166"/>
      <c r="E848" s="166"/>
      <c r="F848" s="166"/>
      <c r="G848" s="166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X848" s="154"/>
      <c r="Y848" s="154"/>
      <c r="Z848" s="154"/>
    </row>
    <row r="849" spans="1:26" ht="14.25" customHeight="1">
      <c r="A849" s="166"/>
      <c r="B849" s="166"/>
      <c r="C849" s="166"/>
      <c r="D849" s="166"/>
      <c r="E849" s="166"/>
      <c r="F849" s="166"/>
      <c r="G849" s="166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X849" s="154"/>
      <c r="Y849" s="154"/>
      <c r="Z849" s="154"/>
    </row>
    <row r="850" spans="1:26" ht="14.25" customHeight="1">
      <c r="A850" s="166"/>
      <c r="B850" s="166"/>
      <c r="C850" s="166"/>
      <c r="D850" s="166"/>
      <c r="E850" s="166"/>
      <c r="F850" s="166"/>
      <c r="G850" s="166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X850" s="154"/>
      <c r="Y850" s="154"/>
      <c r="Z850" s="154"/>
    </row>
    <row r="851" spans="1:26" ht="14.25" customHeight="1">
      <c r="A851" s="166"/>
      <c r="B851" s="166"/>
      <c r="C851" s="166"/>
      <c r="D851" s="166"/>
      <c r="E851" s="166"/>
      <c r="F851" s="166"/>
      <c r="G851" s="166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X851" s="154"/>
      <c r="Y851" s="154"/>
      <c r="Z851" s="154"/>
    </row>
    <row r="852" spans="1:26" ht="14.25" customHeight="1">
      <c r="A852" s="166"/>
      <c r="B852" s="166"/>
      <c r="C852" s="166"/>
      <c r="D852" s="166"/>
      <c r="E852" s="166"/>
      <c r="F852" s="166"/>
      <c r="G852" s="166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  <c r="Z852" s="154"/>
    </row>
    <row r="853" spans="1:26" ht="14.25" customHeight="1">
      <c r="A853" s="166"/>
      <c r="B853" s="166"/>
      <c r="C853" s="166"/>
      <c r="D853" s="166"/>
      <c r="E853" s="166"/>
      <c r="F853" s="166"/>
      <c r="G853" s="166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  <c r="X853" s="154"/>
      <c r="Y853" s="154"/>
      <c r="Z853" s="154"/>
    </row>
    <row r="854" spans="1:26" ht="14.25" customHeight="1">
      <c r="A854" s="166"/>
      <c r="B854" s="166"/>
      <c r="C854" s="166"/>
      <c r="D854" s="166"/>
      <c r="E854" s="166"/>
      <c r="F854" s="166"/>
      <c r="G854" s="166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  <c r="Z854" s="154"/>
    </row>
    <row r="855" spans="1:26" ht="14.25" customHeight="1">
      <c r="A855" s="166"/>
      <c r="B855" s="166"/>
      <c r="C855" s="166"/>
      <c r="D855" s="166"/>
      <c r="E855" s="166"/>
      <c r="F855" s="166"/>
      <c r="G855" s="166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  <c r="X855" s="154"/>
      <c r="Y855" s="154"/>
      <c r="Z855" s="154"/>
    </row>
    <row r="856" spans="1:26" ht="14.25" customHeight="1">
      <c r="A856" s="166"/>
      <c r="B856" s="166"/>
      <c r="C856" s="166"/>
      <c r="D856" s="166"/>
      <c r="E856" s="166"/>
      <c r="F856" s="166"/>
      <c r="G856" s="166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X856" s="154"/>
      <c r="Y856" s="154"/>
      <c r="Z856" s="154"/>
    </row>
    <row r="857" spans="1:26" ht="14.25" customHeight="1">
      <c r="A857" s="166"/>
      <c r="B857" s="166"/>
      <c r="C857" s="166"/>
      <c r="D857" s="166"/>
      <c r="E857" s="166"/>
      <c r="F857" s="166"/>
      <c r="G857" s="166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X857" s="154"/>
      <c r="Y857" s="154"/>
      <c r="Z857" s="154"/>
    </row>
    <row r="858" spans="1:26" ht="14.25" customHeight="1">
      <c r="A858" s="166"/>
      <c r="B858" s="166"/>
      <c r="C858" s="166"/>
      <c r="D858" s="166"/>
      <c r="E858" s="166"/>
      <c r="F858" s="166"/>
      <c r="G858" s="166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X858" s="154"/>
      <c r="Y858" s="154"/>
      <c r="Z858" s="154"/>
    </row>
    <row r="859" spans="1:26" ht="14.25" customHeight="1">
      <c r="A859" s="166"/>
      <c r="B859" s="166"/>
      <c r="C859" s="166"/>
      <c r="D859" s="166"/>
      <c r="E859" s="166"/>
      <c r="F859" s="166"/>
      <c r="G859" s="166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X859" s="154"/>
      <c r="Y859" s="154"/>
      <c r="Z859" s="154"/>
    </row>
    <row r="860" spans="1:26" ht="14.25" customHeight="1">
      <c r="A860" s="166"/>
      <c r="B860" s="166"/>
      <c r="C860" s="166"/>
      <c r="D860" s="166"/>
      <c r="E860" s="166"/>
      <c r="F860" s="166"/>
      <c r="G860" s="166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X860" s="154"/>
      <c r="Y860" s="154"/>
      <c r="Z860" s="154"/>
    </row>
    <row r="861" spans="1:26" ht="14.25" customHeight="1">
      <c r="A861" s="166"/>
      <c r="B861" s="166"/>
      <c r="C861" s="166"/>
      <c r="D861" s="166"/>
      <c r="E861" s="166"/>
      <c r="F861" s="166"/>
      <c r="G861" s="166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X861" s="154"/>
      <c r="Y861" s="154"/>
      <c r="Z861" s="154"/>
    </row>
    <row r="862" spans="1:26" ht="14.25" customHeight="1">
      <c r="A862" s="166"/>
      <c r="B862" s="166"/>
      <c r="C862" s="166"/>
      <c r="D862" s="166"/>
      <c r="E862" s="166"/>
      <c r="F862" s="166"/>
      <c r="G862" s="166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  <c r="X862" s="154"/>
      <c r="Y862" s="154"/>
      <c r="Z862" s="154"/>
    </row>
    <row r="863" spans="1:26" ht="14.25" customHeight="1">
      <c r="A863" s="166"/>
      <c r="B863" s="166"/>
      <c r="C863" s="166"/>
      <c r="D863" s="166"/>
      <c r="E863" s="166"/>
      <c r="F863" s="166"/>
      <c r="G863" s="166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  <c r="X863" s="154"/>
      <c r="Y863" s="154"/>
      <c r="Z863" s="154"/>
    </row>
    <row r="864" spans="1:26" ht="14.25" customHeight="1">
      <c r="A864" s="166"/>
      <c r="B864" s="166"/>
      <c r="C864" s="166"/>
      <c r="D864" s="166"/>
      <c r="E864" s="166"/>
      <c r="F864" s="166"/>
      <c r="G864" s="166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  <c r="X864" s="154"/>
      <c r="Y864" s="154"/>
      <c r="Z864" s="154"/>
    </row>
    <row r="865" spans="1:26" ht="14.25" customHeight="1">
      <c r="A865" s="166"/>
      <c r="B865" s="166"/>
      <c r="C865" s="166"/>
      <c r="D865" s="166"/>
      <c r="E865" s="166"/>
      <c r="F865" s="166"/>
      <c r="G865" s="166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  <c r="X865" s="154"/>
      <c r="Y865" s="154"/>
      <c r="Z865" s="154"/>
    </row>
    <row r="866" spans="1:26" ht="14.25" customHeight="1">
      <c r="A866" s="166"/>
      <c r="B866" s="166"/>
      <c r="C866" s="166"/>
      <c r="D866" s="166"/>
      <c r="E866" s="166"/>
      <c r="F866" s="166"/>
      <c r="G866" s="166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  <c r="X866" s="154"/>
      <c r="Y866" s="154"/>
      <c r="Z866" s="154"/>
    </row>
    <row r="867" spans="1:26" ht="14.25" customHeight="1">
      <c r="A867" s="166"/>
      <c r="B867" s="166"/>
      <c r="C867" s="166"/>
      <c r="D867" s="166"/>
      <c r="E867" s="166"/>
      <c r="F867" s="166"/>
      <c r="G867" s="166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  <c r="X867" s="154"/>
      <c r="Y867" s="154"/>
      <c r="Z867" s="154"/>
    </row>
    <row r="868" spans="1:26" ht="14.25" customHeight="1">
      <c r="A868" s="166"/>
      <c r="B868" s="166"/>
      <c r="C868" s="166"/>
      <c r="D868" s="166"/>
      <c r="E868" s="166"/>
      <c r="F868" s="166"/>
      <c r="G868" s="166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  <c r="X868" s="154"/>
      <c r="Y868" s="154"/>
      <c r="Z868" s="154"/>
    </row>
    <row r="869" spans="1:26" ht="14.25" customHeight="1">
      <c r="A869" s="166"/>
      <c r="B869" s="166"/>
      <c r="C869" s="166"/>
      <c r="D869" s="166"/>
      <c r="E869" s="166"/>
      <c r="F869" s="166"/>
      <c r="G869" s="166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  <c r="X869" s="154"/>
      <c r="Y869" s="154"/>
      <c r="Z869" s="154"/>
    </row>
    <row r="870" spans="1:26" ht="14.25" customHeight="1">
      <c r="A870" s="166"/>
      <c r="B870" s="166"/>
      <c r="C870" s="166"/>
      <c r="D870" s="166"/>
      <c r="E870" s="166"/>
      <c r="F870" s="166"/>
      <c r="G870" s="166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X870" s="154"/>
      <c r="Y870" s="154"/>
      <c r="Z870" s="154"/>
    </row>
    <row r="871" spans="1:26" ht="14.25" customHeight="1">
      <c r="A871" s="166"/>
      <c r="B871" s="166"/>
      <c r="C871" s="166"/>
      <c r="D871" s="166"/>
      <c r="E871" s="166"/>
      <c r="F871" s="166"/>
      <c r="G871" s="166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  <c r="X871" s="154"/>
      <c r="Y871" s="154"/>
      <c r="Z871" s="154"/>
    </row>
    <row r="872" spans="1:26" ht="14.25" customHeight="1">
      <c r="A872" s="166"/>
      <c r="B872" s="166"/>
      <c r="C872" s="166"/>
      <c r="D872" s="166"/>
      <c r="E872" s="166"/>
      <c r="F872" s="166"/>
      <c r="G872" s="166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  <c r="X872" s="154"/>
      <c r="Y872" s="154"/>
      <c r="Z872" s="154"/>
    </row>
    <row r="873" spans="1:26" ht="14.25" customHeight="1">
      <c r="A873" s="166"/>
      <c r="B873" s="166"/>
      <c r="C873" s="166"/>
      <c r="D873" s="166"/>
      <c r="E873" s="166"/>
      <c r="F873" s="166"/>
      <c r="G873" s="166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  <c r="X873" s="154"/>
      <c r="Y873" s="154"/>
      <c r="Z873" s="154"/>
    </row>
    <row r="874" spans="1:26" ht="14.25" customHeight="1">
      <c r="A874" s="166"/>
      <c r="B874" s="166"/>
      <c r="C874" s="166"/>
      <c r="D874" s="166"/>
      <c r="E874" s="166"/>
      <c r="F874" s="166"/>
      <c r="G874" s="166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X874" s="154"/>
      <c r="Y874" s="154"/>
      <c r="Z874" s="154"/>
    </row>
    <row r="875" spans="1:26" ht="14.25" customHeight="1">
      <c r="A875" s="166"/>
      <c r="B875" s="166"/>
      <c r="C875" s="166"/>
      <c r="D875" s="166"/>
      <c r="E875" s="166"/>
      <c r="F875" s="166"/>
      <c r="G875" s="166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  <c r="X875" s="154"/>
      <c r="Y875" s="154"/>
      <c r="Z875" s="154"/>
    </row>
    <row r="876" spans="1:26" ht="14.25" customHeight="1">
      <c r="A876" s="166"/>
      <c r="B876" s="166"/>
      <c r="C876" s="166"/>
      <c r="D876" s="166"/>
      <c r="E876" s="166"/>
      <c r="F876" s="166"/>
      <c r="G876" s="166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  <c r="X876" s="154"/>
      <c r="Y876" s="154"/>
      <c r="Z876" s="154"/>
    </row>
    <row r="877" spans="1:26" ht="14.25" customHeight="1">
      <c r="A877" s="166"/>
      <c r="B877" s="166"/>
      <c r="C877" s="166"/>
      <c r="D877" s="166"/>
      <c r="E877" s="166"/>
      <c r="F877" s="166"/>
      <c r="G877" s="166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  <c r="X877" s="154"/>
      <c r="Y877" s="154"/>
      <c r="Z877" s="154"/>
    </row>
    <row r="878" spans="1:26" ht="14.25" customHeight="1">
      <c r="A878" s="166"/>
      <c r="B878" s="166"/>
      <c r="C878" s="166"/>
      <c r="D878" s="166"/>
      <c r="E878" s="166"/>
      <c r="F878" s="166"/>
      <c r="G878" s="166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  <c r="X878" s="154"/>
      <c r="Y878" s="154"/>
      <c r="Z878" s="154"/>
    </row>
    <row r="879" spans="1:26" ht="14.25" customHeight="1">
      <c r="A879" s="166"/>
      <c r="B879" s="166"/>
      <c r="C879" s="166"/>
      <c r="D879" s="166"/>
      <c r="E879" s="166"/>
      <c r="F879" s="166"/>
      <c r="G879" s="166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X879" s="154"/>
      <c r="Y879" s="154"/>
      <c r="Z879" s="154"/>
    </row>
    <row r="880" spans="1:26" ht="14.25" customHeight="1">
      <c r="A880" s="166"/>
      <c r="B880" s="166"/>
      <c r="C880" s="166"/>
      <c r="D880" s="166"/>
      <c r="E880" s="166"/>
      <c r="F880" s="166"/>
      <c r="G880" s="166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  <c r="X880" s="154"/>
      <c r="Y880" s="154"/>
      <c r="Z880" s="154"/>
    </row>
    <row r="881" spans="1:26" ht="14.25" customHeight="1">
      <c r="A881" s="166"/>
      <c r="B881" s="166"/>
      <c r="C881" s="166"/>
      <c r="D881" s="166"/>
      <c r="E881" s="166"/>
      <c r="F881" s="166"/>
      <c r="G881" s="166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  <c r="X881" s="154"/>
      <c r="Y881" s="154"/>
      <c r="Z881" s="154"/>
    </row>
    <row r="882" spans="1:26" ht="14.25" customHeight="1">
      <c r="A882" s="166"/>
      <c r="B882" s="166"/>
      <c r="C882" s="166"/>
      <c r="D882" s="166"/>
      <c r="E882" s="166"/>
      <c r="F882" s="166"/>
      <c r="G882" s="166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  <c r="X882" s="154"/>
      <c r="Y882" s="154"/>
      <c r="Z882" s="154"/>
    </row>
    <row r="883" spans="1:26" ht="14.25" customHeight="1">
      <c r="A883" s="166"/>
      <c r="B883" s="166"/>
      <c r="C883" s="166"/>
      <c r="D883" s="166"/>
      <c r="E883" s="166"/>
      <c r="F883" s="166"/>
      <c r="G883" s="166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  <c r="X883" s="154"/>
      <c r="Y883" s="154"/>
      <c r="Z883" s="154"/>
    </row>
    <row r="884" spans="1:26" ht="14.25" customHeight="1">
      <c r="A884" s="166"/>
      <c r="B884" s="166"/>
      <c r="C884" s="166"/>
      <c r="D884" s="166"/>
      <c r="E884" s="166"/>
      <c r="F884" s="166"/>
      <c r="G884" s="166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  <c r="X884" s="154"/>
      <c r="Y884" s="154"/>
      <c r="Z884" s="154"/>
    </row>
    <row r="885" spans="1:26" ht="14.25" customHeight="1">
      <c r="A885" s="166"/>
      <c r="B885" s="166"/>
      <c r="C885" s="166"/>
      <c r="D885" s="166"/>
      <c r="E885" s="166"/>
      <c r="F885" s="166"/>
      <c r="G885" s="166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  <c r="X885" s="154"/>
      <c r="Y885" s="154"/>
      <c r="Z885" s="154"/>
    </row>
    <row r="886" spans="1:26" ht="14.25" customHeight="1">
      <c r="A886" s="166"/>
      <c r="B886" s="166"/>
      <c r="C886" s="166"/>
      <c r="D886" s="166"/>
      <c r="E886" s="166"/>
      <c r="F886" s="166"/>
      <c r="G886" s="166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  <c r="X886" s="154"/>
      <c r="Y886" s="154"/>
      <c r="Z886" s="154"/>
    </row>
    <row r="887" spans="1:26" ht="14.25" customHeight="1">
      <c r="A887" s="166"/>
      <c r="B887" s="166"/>
      <c r="C887" s="166"/>
      <c r="D887" s="166"/>
      <c r="E887" s="166"/>
      <c r="F887" s="166"/>
      <c r="G887" s="166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  <c r="X887" s="154"/>
      <c r="Y887" s="154"/>
      <c r="Z887" s="154"/>
    </row>
    <row r="888" spans="1:26" ht="14.25" customHeight="1">
      <c r="A888" s="166"/>
      <c r="B888" s="166"/>
      <c r="C888" s="166"/>
      <c r="D888" s="166"/>
      <c r="E888" s="166"/>
      <c r="F888" s="166"/>
      <c r="G888" s="166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X888" s="154"/>
      <c r="Y888" s="154"/>
      <c r="Z888" s="154"/>
    </row>
    <row r="889" spans="1:26" ht="14.25" customHeight="1">
      <c r="A889" s="166"/>
      <c r="B889" s="166"/>
      <c r="C889" s="166"/>
      <c r="D889" s="166"/>
      <c r="E889" s="166"/>
      <c r="F889" s="166"/>
      <c r="G889" s="166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X889" s="154"/>
      <c r="Y889" s="154"/>
      <c r="Z889" s="154"/>
    </row>
    <row r="890" spans="1:26" ht="14.25" customHeight="1">
      <c r="A890" s="166"/>
      <c r="B890" s="166"/>
      <c r="C890" s="166"/>
      <c r="D890" s="166"/>
      <c r="E890" s="166"/>
      <c r="F890" s="166"/>
      <c r="G890" s="166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  <c r="X890" s="154"/>
      <c r="Y890" s="154"/>
      <c r="Z890" s="154"/>
    </row>
    <row r="891" spans="1:26" ht="14.25" customHeight="1">
      <c r="A891" s="166"/>
      <c r="B891" s="166"/>
      <c r="C891" s="166"/>
      <c r="D891" s="166"/>
      <c r="E891" s="166"/>
      <c r="F891" s="166"/>
      <c r="G891" s="166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  <c r="X891" s="154"/>
      <c r="Y891" s="154"/>
      <c r="Z891" s="154"/>
    </row>
    <row r="892" spans="1:26" ht="14.25" customHeight="1">
      <c r="A892" s="166"/>
      <c r="B892" s="166"/>
      <c r="C892" s="166"/>
      <c r="D892" s="166"/>
      <c r="E892" s="166"/>
      <c r="F892" s="166"/>
      <c r="G892" s="166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  <c r="X892" s="154"/>
      <c r="Y892" s="154"/>
      <c r="Z892" s="154"/>
    </row>
    <row r="893" spans="1:26" ht="14.25" customHeight="1">
      <c r="A893" s="166"/>
      <c r="B893" s="166"/>
      <c r="C893" s="166"/>
      <c r="D893" s="166"/>
      <c r="E893" s="166"/>
      <c r="F893" s="166"/>
      <c r="G893" s="166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  <c r="X893" s="154"/>
      <c r="Y893" s="154"/>
      <c r="Z893" s="154"/>
    </row>
    <row r="894" spans="1:26" ht="14.25" customHeight="1">
      <c r="A894" s="166"/>
      <c r="B894" s="166"/>
      <c r="C894" s="166"/>
      <c r="D894" s="166"/>
      <c r="E894" s="166"/>
      <c r="F894" s="166"/>
      <c r="G894" s="166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  <c r="X894" s="154"/>
      <c r="Y894" s="154"/>
      <c r="Z894" s="154"/>
    </row>
    <row r="895" spans="1:26" ht="14.25" customHeight="1">
      <c r="A895" s="166"/>
      <c r="B895" s="166"/>
      <c r="C895" s="166"/>
      <c r="D895" s="166"/>
      <c r="E895" s="166"/>
      <c r="F895" s="166"/>
      <c r="G895" s="166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</row>
    <row r="896" spans="1:26" ht="14.25" customHeight="1">
      <c r="A896" s="166"/>
      <c r="B896" s="166"/>
      <c r="C896" s="166"/>
      <c r="D896" s="166"/>
      <c r="E896" s="166"/>
      <c r="F896" s="166"/>
      <c r="G896" s="166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X896" s="154"/>
      <c r="Y896" s="154"/>
      <c r="Z896" s="154"/>
    </row>
    <row r="897" spans="1:26" ht="14.25" customHeight="1">
      <c r="A897" s="166"/>
      <c r="B897" s="166"/>
      <c r="C897" s="166"/>
      <c r="D897" s="166"/>
      <c r="E897" s="166"/>
      <c r="F897" s="166"/>
      <c r="G897" s="166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  <c r="X897" s="154"/>
      <c r="Y897" s="154"/>
      <c r="Z897" s="154"/>
    </row>
    <row r="898" spans="1:26" ht="14.25" customHeight="1">
      <c r="A898" s="166"/>
      <c r="B898" s="166"/>
      <c r="C898" s="166"/>
      <c r="D898" s="166"/>
      <c r="E898" s="166"/>
      <c r="F898" s="166"/>
      <c r="G898" s="166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  <c r="X898" s="154"/>
      <c r="Y898" s="154"/>
      <c r="Z898" s="154"/>
    </row>
    <row r="899" spans="1:26" ht="14.25" customHeight="1">
      <c r="A899" s="166"/>
      <c r="B899" s="166"/>
      <c r="C899" s="166"/>
      <c r="D899" s="166"/>
      <c r="E899" s="166"/>
      <c r="F899" s="166"/>
      <c r="G899" s="166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  <c r="X899" s="154"/>
      <c r="Y899" s="154"/>
      <c r="Z899" s="154"/>
    </row>
    <row r="900" spans="1:26" ht="14.25" customHeight="1">
      <c r="A900" s="166"/>
      <c r="B900" s="166"/>
      <c r="C900" s="166"/>
      <c r="D900" s="166"/>
      <c r="E900" s="166"/>
      <c r="F900" s="166"/>
      <c r="G900" s="166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  <c r="Z900" s="154"/>
    </row>
    <row r="901" spans="1:26" ht="14.25" customHeight="1">
      <c r="A901" s="166"/>
      <c r="B901" s="166"/>
      <c r="C901" s="166"/>
      <c r="D901" s="166"/>
      <c r="E901" s="166"/>
      <c r="F901" s="166"/>
      <c r="G901" s="166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X901" s="154"/>
      <c r="Y901" s="154"/>
      <c r="Z901" s="154"/>
    </row>
    <row r="902" spans="1:26" ht="14.25" customHeight="1">
      <c r="A902" s="166"/>
      <c r="B902" s="166"/>
      <c r="C902" s="166"/>
      <c r="D902" s="166"/>
      <c r="E902" s="166"/>
      <c r="F902" s="166"/>
      <c r="G902" s="166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  <c r="X902" s="154"/>
      <c r="Y902" s="154"/>
      <c r="Z902" s="154"/>
    </row>
    <row r="903" spans="1:26" ht="14.25" customHeight="1">
      <c r="A903" s="166"/>
      <c r="B903" s="166"/>
      <c r="C903" s="166"/>
      <c r="D903" s="166"/>
      <c r="E903" s="166"/>
      <c r="F903" s="166"/>
      <c r="G903" s="166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  <c r="X903" s="154"/>
      <c r="Y903" s="154"/>
      <c r="Z903" s="154"/>
    </row>
    <row r="904" spans="1:26" ht="14.25" customHeight="1">
      <c r="A904" s="166"/>
      <c r="B904" s="166"/>
      <c r="C904" s="166"/>
      <c r="D904" s="166"/>
      <c r="E904" s="166"/>
      <c r="F904" s="166"/>
      <c r="G904" s="166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  <c r="X904" s="154"/>
      <c r="Y904" s="154"/>
      <c r="Z904" s="154"/>
    </row>
    <row r="905" spans="1:26" ht="14.25" customHeight="1">
      <c r="A905" s="166"/>
      <c r="B905" s="166"/>
      <c r="C905" s="166"/>
      <c r="D905" s="166"/>
      <c r="E905" s="166"/>
      <c r="F905" s="166"/>
      <c r="G905" s="166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  <c r="X905" s="154"/>
      <c r="Y905" s="154"/>
      <c r="Z905" s="154"/>
    </row>
    <row r="906" spans="1:26" ht="14.25" customHeight="1">
      <c r="A906" s="166"/>
      <c r="B906" s="166"/>
      <c r="C906" s="166"/>
      <c r="D906" s="166"/>
      <c r="E906" s="166"/>
      <c r="F906" s="166"/>
      <c r="G906" s="166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X906" s="154"/>
      <c r="Y906" s="154"/>
      <c r="Z906" s="154"/>
    </row>
    <row r="907" spans="1:26" ht="14.25" customHeight="1">
      <c r="A907" s="166"/>
      <c r="B907" s="166"/>
      <c r="C907" s="166"/>
      <c r="D907" s="166"/>
      <c r="E907" s="166"/>
      <c r="F907" s="166"/>
      <c r="G907" s="166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  <c r="X907" s="154"/>
      <c r="Y907" s="154"/>
      <c r="Z907" s="154"/>
    </row>
    <row r="908" spans="1:26" ht="14.25" customHeight="1">
      <c r="A908" s="166"/>
      <c r="B908" s="166"/>
      <c r="C908" s="166"/>
      <c r="D908" s="166"/>
      <c r="E908" s="166"/>
      <c r="F908" s="166"/>
      <c r="G908" s="166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X908" s="154"/>
      <c r="Y908" s="154"/>
      <c r="Z908" s="154"/>
    </row>
    <row r="909" spans="1:26" ht="14.25" customHeight="1">
      <c r="A909" s="166"/>
      <c r="B909" s="166"/>
      <c r="C909" s="166"/>
      <c r="D909" s="166"/>
      <c r="E909" s="166"/>
      <c r="F909" s="166"/>
      <c r="G909" s="166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X909" s="154"/>
      <c r="Y909" s="154"/>
      <c r="Z909" s="154"/>
    </row>
    <row r="910" spans="1:26" ht="14.25" customHeight="1">
      <c r="A910" s="166"/>
      <c r="B910" s="166"/>
      <c r="C910" s="166"/>
      <c r="D910" s="166"/>
      <c r="E910" s="166"/>
      <c r="F910" s="166"/>
      <c r="G910" s="166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  <c r="Z910" s="154"/>
    </row>
    <row r="911" spans="1:26" ht="14.25" customHeight="1">
      <c r="A911" s="166"/>
      <c r="B911" s="166"/>
      <c r="C911" s="166"/>
      <c r="D911" s="166"/>
      <c r="E911" s="166"/>
      <c r="F911" s="166"/>
      <c r="G911" s="166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  <c r="Z911" s="154"/>
    </row>
    <row r="912" spans="1:26" ht="14.25" customHeight="1">
      <c r="A912" s="166"/>
      <c r="B912" s="166"/>
      <c r="C912" s="166"/>
      <c r="D912" s="166"/>
      <c r="E912" s="166"/>
      <c r="F912" s="166"/>
      <c r="G912" s="166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X912" s="154"/>
      <c r="Y912" s="154"/>
      <c r="Z912" s="154"/>
    </row>
    <row r="913" spans="1:26" ht="14.25" customHeight="1">
      <c r="A913" s="166"/>
      <c r="B913" s="166"/>
      <c r="C913" s="166"/>
      <c r="D913" s="166"/>
      <c r="E913" s="166"/>
      <c r="F913" s="166"/>
      <c r="G913" s="166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  <c r="X913" s="154"/>
      <c r="Y913" s="154"/>
      <c r="Z913" s="154"/>
    </row>
    <row r="914" spans="1:26" ht="14.25" customHeight="1">
      <c r="A914" s="166"/>
      <c r="B914" s="166"/>
      <c r="C914" s="166"/>
      <c r="D914" s="166"/>
      <c r="E914" s="166"/>
      <c r="F914" s="166"/>
      <c r="G914" s="166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X914" s="154"/>
      <c r="Y914" s="154"/>
      <c r="Z914" s="154"/>
    </row>
    <row r="915" spans="1:26" ht="14.25" customHeight="1">
      <c r="A915" s="166"/>
      <c r="B915" s="166"/>
      <c r="C915" s="166"/>
      <c r="D915" s="166"/>
      <c r="E915" s="166"/>
      <c r="F915" s="166"/>
      <c r="G915" s="166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X915" s="154"/>
      <c r="Y915" s="154"/>
      <c r="Z915" s="154"/>
    </row>
    <row r="916" spans="1:26" ht="14.25" customHeight="1">
      <c r="A916" s="166"/>
      <c r="B916" s="166"/>
      <c r="C916" s="166"/>
      <c r="D916" s="166"/>
      <c r="E916" s="166"/>
      <c r="F916" s="166"/>
      <c r="G916" s="166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X916" s="154"/>
      <c r="Y916" s="154"/>
      <c r="Z916" s="154"/>
    </row>
    <row r="917" spans="1:26" ht="14.25" customHeight="1">
      <c r="A917" s="166"/>
      <c r="B917" s="166"/>
      <c r="C917" s="166"/>
      <c r="D917" s="166"/>
      <c r="E917" s="166"/>
      <c r="F917" s="166"/>
      <c r="G917" s="166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X917" s="154"/>
      <c r="Y917" s="154"/>
      <c r="Z917" s="154"/>
    </row>
    <row r="918" spans="1:26" ht="14.25" customHeight="1">
      <c r="A918" s="166"/>
      <c r="B918" s="166"/>
      <c r="C918" s="166"/>
      <c r="D918" s="166"/>
      <c r="E918" s="166"/>
      <c r="F918" s="166"/>
      <c r="G918" s="166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  <c r="Z918" s="154"/>
    </row>
    <row r="919" spans="1:26" ht="14.25" customHeight="1">
      <c r="A919" s="166"/>
      <c r="B919" s="166"/>
      <c r="C919" s="166"/>
      <c r="D919" s="166"/>
      <c r="E919" s="166"/>
      <c r="F919" s="166"/>
      <c r="G919" s="166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X919" s="154"/>
      <c r="Y919" s="154"/>
      <c r="Z919" s="154"/>
    </row>
    <row r="920" spans="1:26" ht="14.25" customHeight="1">
      <c r="A920" s="166"/>
      <c r="B920" s="166"/>
      <c r="C920" s="166"/>
      <c r="D920" s="166"/>
      <c r="E920" s="166"/>
      <c r="F920" s="166"/>
      <c r="G920" s="166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X920" s="154"/>
      <c r="Y920" s="154"/>
      <c r="Z920" s="154"/>
    </row>
    <row r="921" spans="1:26" ht="14.25" customHeight="1">
      <c r="A921" s="166"/>
      <c r="B921" s="166"/>
      <c r="C921" s="166"/>
      <c r="D921" s="166"/>
      <c r="E921" s="166"/>
      <c r="F921" s="166"/>
      <c r="G921" s="166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X921" s="154"/>
      <c r="Y921" s="154"/>
      <c r="Z921" s="154"/>
    </row>
    <row r="922" spans="1:26" ht="14.25" customHeight="1">
      <c r="A922" s="166"/>
      <c r="B922" s="166"/>
      <c r="C922" s="166"/>
      <c r="D922" s="166"/>
      <c r="E922" s="166"/>
      <c r="F922" s="166"/>
      <c r="G922" s="166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X922" s="154"/>
      <c r="Y922" s="154"/>
      <c r="Z922" s="154"/>
    </row>
    <row r="923" spans="1:26" ht="14.25" customHeight="1">
      <c r="A923" s="166"/>
      <c r="B923" s="166"/>
      <c r="C923" s="166"/>
      <c r="D923" s="166"/>
      <c r="E923" s="166"/>
      <c r="F923" s="166"/>
      <c r="G923" s="166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X923" s="154"/>
      <c r="Y923" s="154"/>
      <c r="Z923" s="154"/>
    </row>
    <row r="924" spans="1:26" ht="14.25" customHeight="1">
      <c r="A924" s="166"/>
      <c r="B924" s="166"/>
      <c r="C924" s="166"/>
      <c r="D924" s="166"/>
      <c r="E924" s="166"/>
      <c r="F924" s="166"/>
      <c r="G924" s="166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X924" s="154"/>
      <c r="Y924" s="154"/>
      <c r="Z924" s="154"/>
    </row>
    <row r="925" spans="1:26" ht="14.25" customHeight="1">
      <c r="A925" s="166"/>
      <c r="B925" s="166"/>
      <c r="C925" s="166"/>
      <c r="D925" s="166"/>
      <c r="E925" s="166"/>
      <c r="F925" s="166"/>
      <c r="G925" s="166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X925" s="154"/>
      <c r="Y925" s="154"/>
      <c r="Z925" s="154"/>
    </row>
    <row r="926" spans="1:26" ht="14.25" customHeight="1">
      <c r="A926" s="166"/>
      <c r="B926" s="166"/>
      <c r="C926" s="166"/>
      <c r="D926" s="166"/>
      <c r="E926" s="166"/>
      <c r="F926" s="166"/>
      <c r="G926" s="166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X926" s="154"/>
      <c r="Y926" s="154"/>
      <c r="Z926" s="154"/>
    </row>
    <row r="927" spans="1:26" ht="14.25" customHeight="1">
      <c r="A927" s="166"/>
      <c r="B927" s="166"/>
      <c r="C927" s="166"/>
      <c r="D927" s="166"/>
      <c r="E927" s="166"/>
      <c r="F927" s="166"/>
      <c r="G927" s="166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  <c r="X927" s="154"/>
      <c r="Y927" s="154"/>
      <c r="Z927" s="154"/>
    </row>
    <row r="928" spans="1:26" ht="14.25" customHeight="1">
      <c r="A928" s="166"/>
      <c r="B928" s="166"/>
      <c r="C928" s="166"/>
      <c r="D928" s="166"/>
      <c r="E928" s="166"/>
      <c r="F928" s="166"/>
      <c r="G928" s="166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  <c r="X928" s="154"/>
      <c r="Y928" s="154"/>
      <c r="Z928" s="154"/>
    </row>
    <row r="929" spans="1:26" ht="14.25" customHeight="1">
      <c r="A929" s="166"/>
      <c r="B929" s="166"/>
      <c r="C929" s="166"/>
      <c r="D929" s="166"/>
      <c r="E929" s="166"/>
      <c r="F929" s="166"/>
      <c r="G929" s="166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  <c r="R929" s="154"/>
      <c r="S929" s="154"/>
      <c r="T929" s="154"/>
      <c r="U929" s="154"/>
      <c r="V929" s="154"/>
      <c r="W929" s="154"/>
      <c r="X929" s="154"/>
      <c r="Y929" s="154"/>
      <c r="Z929" s="154"/>
    </row>
    <row r="930" spans="1:26" ht="14.25" customHeight="1">
      <c r="A930" s="166"/>
      <c r="B930" s="166"/>
      <c r="C930" s="166"/>
      <c r="D930" s="166"/>
      <c r="E930" s="166"/>
      <c r="F930" s="166"/>
      <c r="G930" s="166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  <c r="X930" s="154"/>
      <c r="Y930" s="154"/>
      <c r="Z930" s="154"/>
    </row>
    <row r="931" spans="1:26" ht="14.25" customHeight="1">
      <c r="A931" s="166"/>
      <c r="B931" s="166"/>
      <c r="C931" s="166"/>
      <c r="D931" s="166"/>
      <c r="E931" s="166"/>
      <c r="F931" s="166"/>
      <c r="G931" s="166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  <c r="R931" s="154"/>
      <c r="S931" s="154"/>
      <c r="T931" s="154"/>
      <c r="U931" s="154"/>
      <c r="V931" s="154"/>
      <c r="W931" s="154"/>
      <c r="X931" s="154"/>
      <c r="Y931" s="154"/>
      <c r="Z931" s="154"/>
    </row>
    <row r="932" spans="1:26" ht="14.25" customHeight="1">
      <c r="A932" s="166"/>
      <c r="B932" s="166"/>
      <c r="C932" s="166"/>
      <c r="D932" s="166"/>
      <c r="E932" s="166"/>
      <c r="F932" s="166"/>
      <c r="G932" s="166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  <c r="X932" s="154"/>
      <c r="Y932" s="154"/>
      <c r="Z932" s="154"/>
    </row>
    <row r="933" spans="1:26" ht="14.25" customHeight="1">
      <c r="A933" s="166"/>
      <c r="B933" s="166"/>
      <c r="C933" s="166"/>
      <c r="D933" s="166"/>
      <c r="E933" s="166"/>
      <c r="F933" s="166"/>
      <c r="G933" s="166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  <c r="X933" s="154"/>
      <c r="Y933" s="154"/>
      <c r="Z933" s="154"/>
    </row>
    <row r="934" spans="1:26" ht="14.25" customHeight="1">
      <c r="A934" s="166"/>
      <c r="B934" s="166"/>
      <c r="C934" s="166"/>
      <c r="D934" s="166"/>
      <c r="E934" s="166"/>
      <c r="F934" s="166"/>
      <c r="G934" s="166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  <c r="R934" s="154"/>
      <c r="S934" s="154"/>
      <c r="T934" s="154"/>
      <c r="U934" s="154"/>
      <c r="V934" s="154"/>
      <c r="W934" s="154"/>
      <c r="X934" s="154"/>
      <c r="Y934" s="154"/>
      <c r="Z934" s="154"/>
    </row>
    <row r="935" spans="1:26" ht="14.25" customHeight="1">
      <c r="A935" s="166"/>
      <c r="B935" s="166"/>
      <c r="C935" s="166"/>
      <c r="D935" s="166"/>
      <c r="E935" s="166"/>
      <c r="F935" s="166"/>
      <c r="G935" s="166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  <c r="R935" s="154"/>
      <c r="S935" s="154"/>
      <c r="T935" s="154"/>
      <c r="U935" s="154"/>
      <c r="V935" s="154"/>
      <c r="W935" s="154"/>
      <c r="X935" s="154"/>
      <c r="Y935" s="154"/>
      <c r="Z935" s="154"/>
    </row>
    <row r="936" spans="1:26" ht="14.25" customHeight="1">
      <c r="A936" s="166"/>
      <c r="B936" s="166"/>
      <c r="C936" s="166"/>
      <c r="D936" s="166"/>
      <c r="E936" s="166"/>
      <c r="F936" s="166"/>
      <c r="G936" s="166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  <c r="R936" s="154"/>
      <c r="S936" s="154"/>
      <c r="T936" s="154"/>
      <c r="U936" s="154"/>
      <c r="V936" s="154"/>
      <c r="W936" s="154"/>
      <c r="X936" s="154"/>
      <c r="Y936" s="154"/>
      <c r="Z936" s="154"/>
    </row>
    <row r="937" spans="1:26" ht="14.25" customHeight="1">
      <c r="A937" s="166"/>
      <c r="B937" s="166"/>
      <c r="C937" s="166"/>
      <c r="D937" s="166"/>
      <c r="E937" s="166"/>
      <c r="F937" s="166"/>
      <c r="G937" s="166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  <c r="X937" s="154"/>
      <c r="Y937" s="154"/>
      <c r="Z937" s="154"/>
    </row>
    <row r="938" spans="1:26" ht="14.25" customHeight="1">
      <c r="A938" s="166"/>
      <c r="B938" s="166"/>
      <c r="C938" s="166"/>
      <c r="D938" s="166"/>
      <c r="E938" s="166"/>
      <c r="F938" s="166"/>
      <c r="G938" s="166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  <c r="R938" s="154"/>
      <c r="S938" s="154"/>
      <c r="T938" s="154"/>
      <c r="U938" s="154"/>
      <c r="V938" s="154"/>
      <c r="W938" s="154"/>
      <c r="X938" s="154"/>
      <c r="Y938" s="154"/>
      <c r="Z938" s="154"/>
    </row>
    <row r="939" spans="1:26" ht="14.25" customHeight="1">
      <c r="A939" s="166"/>
      <c r="B939" s="166"/>
      <c r="C939" s="166"/>
      <c r="D939" s="166"/>
      <c r="E939" s="166"/>
      <c r="F939" s="166"/>
      <c r="G939" s="166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  <c r="R939" s="154"/>
      <c r="S939" s="154"/>
      <c r="T939" s="154"/>
      <c r="U939" s="154"/>
      <c r="V939" s="154"/>
      <c r="W939" s="154"/>
      <c r="X939" s="154"/>
      <c r="Y939" s="154"/>
      <c r="Z939" s="154"/>
    </row>
    <row r="940" spans="1:26" ht="14.25" customHeight="1">
      <c r="A940" s="166"/>
      <c r="B940" s="166"/>
      <c r="C940" s="166"/>
      <c r="D940" s="166"/>
      <c r="E940" s="166"/>
      <c r="F940" s="166"/>
      <c r="G940" s="166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  <c r="R940" s="154"/>
      <c r="S940" s="154"/>
      <c r="T940" s="154"/>
      <c r="U940" s="154"/>
      <c r="V940" s="154"/>
      <c r="W940" s="154"/>
      <c r="X940" s="154"/>
      <c r="Y940" s="154"/>
      <c r="Z940" s="154"/>
    </row>
    <row r="941" spans="1:26" ht="14.25" customHeight="1">
      <c r="A941" s="166"/>
      <c r="B941" s="166"/>
      <c r="C941" s="166"/>
      <c r="D941" s="166"/>
      <c r="E941" s="166"/>
      <c r="F941" s="166"/>
      <c r="G941" s="166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  <c r="R941" s="154"/>
      <c r="S941" s="154"/>
      <c r="T941" s="154"/>
      <c r="U941" s="154"/>
      <c r="V941" s="154"/>
      <c r="W941" s="154"/>
      <c r="X941" s="154"/>
      <c r="Y941" s="154"/>
      <c r="Z941" s="154"/>
    </row>
    <row r="942" spans="1:26" ht="14.25" customHeight="1">
      <c r="A942" s="166"/>
      <c r="B942" s="166"/>
      <c r="C942" s="166"/>
      <c r="D942" s="166"/>
      <c r="E942" s="166"/>
      <c r="F942" s="166"/>
      <c r="G942" s="166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  <c r="R942" s="154"/>
      <c r="S942" s="154"/>
      <c r="T942" s="154"/>
      <c r="U942" s="154"/>
      <c r="V942" s="154"/>
      <c r="W942" s="154"/>
      <c r="X942" s="154"/>
      <c r="Y942" s="154"/>
      <c r="Z942" s="154"/>
    </row>
    <row r="943" spans="1:26" ht="14.25" customHeight="1">
      <c r="A943" s="166"/>
      <c r="B943" s="166"/>
      <c r="C943" s="166"/>
      <c r="D943" s="166"/>
      <c r="E943" s="166"/>
      <c r="F943" s="166"/>
      <c r="G943" s="166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  <c r="X943" s="154"/>
      <c r="Y943" s="154"/>
      <c r="Z943" s="154"/>
    </row>
    <row r="944" spans="1:26" ht="14.25" customHeight="1">
      <c r="A944" s="166"/>
      <c r="B944" s="166"/>
      <c r="C944" s="166"/>
      <c r="D944" s="166"/>
      <c r="E944" s="166"/>
      <c r="F944" s="166"/>
      <c r="G944" s="166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4"/>
      <c r="S944" s="154"/>
      <c r="T944" s="154"/>
      <c r="U944" s="154"/>
      <c r="V944" s="154"/>
      <c r="W944" s="154"/>
      <c r="X944" s="154"/>
      <c r="Y944" s="154"/>
      <c r="Z944" s="154"/>
    </row>
    <row r="945" spans="1:26" ht="14.25" customHeight="1">
      <c r="A945" s="166"/>
      <c r="B945" s="166"/>
      <c r="C945" s="166"/>
      <c r="D945" s="166"/>
      <c r="E945" s="166"/>
      <c r="F945" s="166"/>
      <c r="G945" s="166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  <c r="R945" s="154"/>
      <c r="S945" s="154"/>
      <c r="T945" s="154"/>
      <c r="U945" s="154"/>
      <c r="V945" s="154"/>
      <c r="W945" s="154"/>
      <c r="X945" s="154"/>
      <c r="Y945" s="154"/>
      <c r="Z945" s="154"/>
    </row>
    <row r="946" spans="1:26" ht="14.25" customHeight="1">
      <c r="A946" s="166"/>
      <c r="B946" s="166"/>
      <c r="C946" s="166"/>
      <c r="D946" s="166"/>
      <c r="E946" s="166"/>
      <c r="F946" s="166"/>
      <c r="G946" s="166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4"/>
      <c r="S946" s="154"/>
      <c r="T946" s="154"/>
      <c r="U946" s="154"/>
      <c r="V946" s="154"/>
      <c r="W946" s="154"/>
      <c r="X946" s="154"/>
      <c r="Y946" s="154"/>
      <c r="Z946" s="154"/>
    </row>
    <row r="947" spans="1:26" ht="14.25" customHeight="1">
      <c r="A947" s="166"/>
      <c r="B947" s="166"/>
      <c r="C947" s="166"/>
      <c r="D947" s="166"/>
      <c r="E947" s="166"/>
      <c r="F947" s="166"/>
      <c r="G947" s="166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  <c r="X947" s="154"/>
      <c r="Y947" s="154"/>
      <c r="Z947" s="154"/>
    </row>
    <row r="948" spans="1:26" ht="14.25" customHeight="1">
      <c r="A948" s="166"/>
      <c r="B948" s="166"/>
      <c r="C948" s="166"/>
      <c r="D948" s="166"/>
      <c r="E948" s="166"/>
      <c r="F948" s="166"/>
      <c r="G948" s="166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  <c r="R948" s="154"/>
      <c r="S948" s="154"/>
      <c r="T948" s="154"/>
      <c r="U948" s="154"/>
      <c r="V948" s="154"/>
      <c r="W948" s="154"/>
      <c r="X948" s="154"/>
      <c r="Y948" s="154"/>
      <c r="Z948" s="154"/>
    </row>
    <row r="949" spans="1:26" ht="14.25" customHeight="1">
      <c r="A949" s="166"/>
      <c r="B949" s="166"/>
      <c r="C949" s="166"/>
      <c r="D949" s="166"/>
      <c r="E949" s="166"/>
      <c r="F949" s="166"/>
      <c r="G949" s="166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4"/>
      <c r="S949" s="154"/>
      <c r="T949" s="154"/>
      <c r="U949" s="154"/>
      <c r="V949" s="154"/>
      <c r="W949" s="154"/>
      <c r="X949" s="154"/>
      <c r="Y949" s="154"/>
      <c r="Z949" s="154"/>
    </row>
    <row r="950" spans="1:26" ht="14.25" customHeight="1">
      <c r="A950" s="166"/>
      <c r="B950" s="166"/>
      <c r="C950" s="166"/>
      <c r="D950" s="166"/>
      <c r="E950" s="166"/>
      <c r="F950" s="166"/>
      <c r="G950" s="166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  <c r="X950" s="154"/>
      <c r="Y950" s="154"/>
      <c r="Z950" s="154"/>
    </row>
    <row r="951" spans="1:26" ht="14.25" customHeight="1">
      <c r="A951" s="166"/>
      <c r="B951" s="166"/>
      <c r="C951" s="166"/>
      <c r="D951" s="166"/>
      <c r="E951" s="166"/>
      <c r="F951" s="166"/>
      <c r="G951" s="166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  <c r="R951" s="154"/>
      <c r="S951" s="154"/>
      <c r="T951" s="154"/>
      <c r="U951" s="154"/>
      <c r="V951" s="154"/>
      <c r="W951" s="154"/>
      <c r="X951" s="154"/>
      <c r="Y951" s="154"/>
      <c r="Z951" s="154"/>
    </row>
    <row r="952" spans="1:26" ht="14.25" customHeight="1">
      <c r="A952" s="166"/>
      <c r="B952" s="166"/>
      <c r="C952" s="166"/>
      <c r="D952" s="166"/>
      <c r="E952" s="166"/>
      <c r="F952" s="166"/>
      <c r="G952" s="166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  <c r="R952" s="154"/>
      <c r="S952" s="154"/>
      <c r="T952" s="154"/>
      <c r="U952" s="154"/>
      <c r="V952" s="154"/>
      <c r="W952" s="154"/>
      <c r="X952" s="154"/>
      <c r="Y952" s="154"/>
      <c r="Z952" s="154"/>
    </row>
    <row r="953" spans="1:26" ht="14.25" customHeight="1">
      <c r="A953" s="166"/>
      <c r="B953" s="166"/>
      <c r="C953" s="166"/>
      <c r="D953" s="166"/>
      <c r="E953" s="166"/>
      <c r="F953" s="166"/>
      <c r="G953" s="166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  <c r="R953" s="154"/>
      <c r="S953" s="154"/>
      <c r="T953" s="154"/>
      <c r="U953" s="154"/>
      <c r="V953" s="154"/>
      <c r="W953" s="154"/>
      <c r="X953" s="154"/>
      <c r="Y953" s="154"/>
      <c r="Z953" s="154"/>
    </row>
    <row r="954" spans="1:26" ht="14.25" customHeight="1">
      <c r="A954" s="166"/>
      <c r="B954" s="166"/>
      <c r="C954" s="166"/>
      <c r="D954" s="166"/>
      <c r="E954" s="166"/>
      <c r="F954" s="166"/>
      <c r="G954" s="166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  <c r="X954" s="154"/>
      <c r="Y954" s="154"/>
      <c r="Z954" s="154"/>
    </row>
    <row r="955" spans="1:26" ht="14.25" customHeight="1">
      <c r="A955" s="166"/>
      <c r="B955" s="166"/>
      <c r="C955" s="166"/>
      <c r="D955" s="166"/>
      <c r="E955" s="166"/>
      <c r="F955" s="166"/>
      <c r="G955" s="166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  <c r="R955" s="154"/>
      <c r="S955" s="154"/>
      <c r="T955" s="154"/>
      <c r="U955" s="154"/>
      <c r="V955" s="154"/>
      <c r="W955" s="154"/>
      <c r="X955" s="154"/>
      <c r="Y955" s="154"/>
      <c r="Z955" s="154"/>
    </row>
    <row r="956" spans="1:26" ht="14.25" customHeight="1">
      <c r="A956" s="166"/>
      <c r="B956" s="166"/>
      <c r="C956" s="166"/>
      <c r="D956" s="166"/>
      <c r="E956" s="166"/>
      <c r="F956" s="166"/>
      <c r="G956" s="166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  <c r="R956" s="154"/>
      <c r="S956" s="154"/>
      <c r="T956" s="154"/>
      <c r="U956" s="154"/>
      <c r="V956" s="154"/>
      <c r="W956" s="154"/>
      <c r="X956" s="154"/>
      <c r="Y956" s="154"/>
      <c r="Z956" s="154"/>
    </row>
    <row r="957" spans="1:26" ht="14.25" customHeight="1">
      <c r="A957" s="166"/>
      <c r="B957" s="166"/>
      <c r="C957" s="166"/>
      <c r="D957" s="166"/>
      <c r="E957" s="166"/>
      <c r="F957" s="166"/>
      <c r="G957" s="166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  <c r="X957" s="154"/>
      <c r="Y957" s="154"/>
      <c r="Z957" s="154"/>
    </row>
    <row r="958" spans="1:26" ht="14.25" customHeight="1">
      <c r="A958" s="166"/>
      <c r="B958" s="166"/>
      <c r="C958" s="166"/>
      <c r="D958" s="166"/>
      <c r="E958" s="166"/>
      <c r="F958" s="166"/>
      <c r="G958" s="166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4"/>
      <c r="S958" s="154"/>
      <c r="T958" s="154"/>
      <c r="U958" s="154"/>
      <c r="V958" s="154"/>
      <c r="W958" s="154"/>
      <c r="X958" s="154"/>
      <c r="Y958" s="154"/>
      <c r="Z958" s="154"/>
    </row>
    <row r="959" spans="1:26" ht="14.25" customHeight="1">
      <c r="A959" s="166"/>
      <c r="B959" s="166"/>
      <c r="C959" s="166"/>
      <c r="D959" s="166"/>
      <c r="E959" s="166"/>
      <c r="F959" s="166"/>
      <c r="G959" s="166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X959" s="154"/>
      <c r="Y959" s="154"/>
      <c r="Z959" s="154"/>
    </row>
    <row r="960" spans="1:26" ht="14.25" customHeight="1">
      <c r="A960" s="166"/>
      <c r="B960" s="166"/>
      <c r="C960" s="166"/>
      <c r="D960" s="166"/>
      <c r="E960" s="166"/>
      <c r="F960" s="166"/>
      <c r="G960" s="166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  <c r="R960" s="154"/>
      <c r="S960" s="154"/>
      <c r="T960" s="154"/>
      <c r="U960" s="154"/>
      <c r="V960" s="154"/>
      <c r="W960" s="154"/>
      <c r="X960" s="154"/>
      <c r="Y960" s="154"/>
      <c r="Z960" s="154"/>
    </row>
    <row r="961" spans="1:26" ht="14.25" customHeight="1">
      <c r="A961" s="166"/>
      <c r="B961" s="166"/>
      <c r="C961" s="166"/>
      <c r="D961" s="166"/>
      <c r="E961" s="166"/>
      <c r="F961" s="166"/>
      <c r="G961" s="166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  <c r="R961" s="154"/>
      <c r="S961" s="154"/>
      <c r="T961" s="154"/>
      <c r="U961" s="154"/>
      <c r="V961" s="154"/>
      <c r="W961" s="154"/>
      <c r="X961" s="154"/>
      <c r="Y961" s="154"/>
      <c r="Z961" s="154"/>
    </row>
    <row r="962" spans="1:26" ht="14.25" customHeight="1">
      <c r="A962" s="166"/>
      <c r="B962" s="166"/>
      <c r="C962" s="166"/>
      <c r="D962" s="166"/>
      <c r="E962" s="166"/>
      <c r="F962" s="166"/>
      <c r="G962" s="166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  <c r="R962" s="154"/>
      <c r="S962" s="154"/>
      <c r="T962" s="154"/>
      <c r="U962" s="154"/>
      <c r="V962" s="154"/>
      <c r="W962" s="154"/>
      <c r="X962" s="154"/>
      <c r="Y962" s="154"/>
      <c r="Z962" s="154"/>
    </row>
    <row r="963" spans="1:26" ht="14.25" customHeight="1">
      <c r="A963" s="166"/>
      <c r="B963" s="166"/>
      <c r="C963" s="166"/>
      <c r="D963" s="166"/>
      <c r="E963" s="166"/>
      <c r="F963" s="166"/>
      <c r="G963" s="166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  <c r="R963" s="154"/>
      <c r="S963" s="154"/>
      <c r="T963" s="154"/>
      <c r="U963" s="154"/>
      <c r="V963" s="154"/>
      <c r="W963" s="154"/>
      <c r="X963" s="154"/>
      <c r="Y963" s="154"/>
      <c r="Z963" s="154"/>
    </row>
    <row r="964" spans="1:26" ht="14.25" customHeight="1">
      <c r="A964" s="166"/>
      <c r="B964" s="166"/>
      <c r="C964" s="166"/>
      <c r="D964" s="166"/>
      <c r="E964" s="166"/>
      <c r="F964" s="166"/>
      <c r="G964" s="166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  <c r="R964" s="154"/>
      <c r="S964" s="154"/>
      <c r="T964" s="154"/>
      <c r="U964" s="154"/>
      <c r="V964" s="154"/>
      <c r="W964" s="154"/>
      <c r="X964" s="154"/>
      <c r="Y964" s="154"/>
      <c r="Z964" s="154"/>
    </row>
    <row r="965" spans="1:26" ht="14.25" customHeight="1">
      <c r="A965" s="166"/>
      <c r="B965" s="166"/>
      <c r="C965" s="166"/>
      <c r="D965" s="166"/>
      <c r="E965" s="166"/>
      <c r="F965" s="166"/>
      <c r="G965" s="166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  <c r="R965" s="154"/>
      <c r="S965" s="154"/>
      <c r="T965" s="154"/>
      <c r="U965" s="154"/>
      <c r="V965" s="154"/>
      <c r="W965" s="154"/>
      <c r="X965" s="154"/>
      <c r="Y965" s="154"/>
      <c r="Z965" s="154"/>
    </row>
    <row r="966" spans="1:26" ht="14.25" customHeight="1">
      <c r="A966" s="166"/>
      <c r="B966" s="166"/>
      <c r="C966" s="166"/>
      <c r="D966" s="166"/>
      <c r="E966" s="166"/>
      <c r="F966" s="166"/>
      <c r="G966" s="166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  <c r="R966" s="154"/>
      <c r="S966" s="154"/>
      <c r="T966" s="154"/>
      <c r="U966" s="154"/>
      <c r="V966" s="154"/>
      <c r="W966" s="154"/>
      <c r="X966" s="154"/>
      <c r="Y966" s="154"/>
      <c r="Z966" s="154"/>
    </row>
    <row r="967" spans="1:26" ht="14.25" customHeight="1">
      <c r="A967" s="166"/>
      <c r="B967" s="166"/>
      <c r="C967" s="166"/>
      <c r="D967" s="166"/>
      <c r="E967" s="166"/>
      <c r="F967" s="166"/>
      <c r="G967" s="166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  <c r="R967" s="154"/>
      <c r="S967" s="154"/>
      <c r="T967" s="154"/>
      <c r="U967" s="154"/>
      <c r="V967" s="154"/>
      <c r="W967" s="154"/>
      <c r="X967" s="154"/>
      <c r="Y967" s="154"/>
      <c r="Z967" s="154"/>
    </row>
    <row r="968" spans="1:26" ht="14.25" customHeight="1">
      <c r="A968" s="166"/>
      <c r="B968" s="166"/>
      <c r="C968" s="166"/>
      <c r="D968" s="166"/>
      <c r="E968" s="166"/>
      <c r="F968" s="166"/>
      <c r="G968" s="166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  <c r="R968" s="154"/>
      <c r="S968" s="154"/>
      <c r="T968" s="154"/>
      <c r="U968" s="154"/>
      <c r="V968" s="154"/>
      <c r="W968" s="154"/>
      <c r="X968" s="154"/>
      <c r="Y968" s="154"/>
      <c r="Z968" s="154"/>
    </row>
    <row r="969" spans="1:26" ht="14.25" customHeight="1">
      <c r="A969" s="166"/>
      <c r="B969" s="166"/>
      <c r="C969" s="166"/>
      <c r="D969" s="166"/>
      <c r="E969" s="166"/>
      <c r="F969" s="166"/>
      <c r="G969" s="166"/>
      <c r="H969" s="154"/>
      <c r="I969" s="154"/>
      <c r="J969" s="154"/>
      <c r="K969" s="154"/>
      <c r="L969" s="154"/>
      <c r="M969" s="154"/>
      <c r="N969" s="154"/>
      <c r="O969" s="154"/>
      <c r="P969" s="154"/>
      <c r="Q969" s="154"/>
      <c r="R969" s="154"/>
      <c r="S969" s="154"/>
      <c r="T969" s="154"/>
      <c r="U969" s="154"/>
      <c r="V969" s="154"/>
      <c r="W969" s="154"/>
      <c r="X969" s="154"/>
      <c r="Y969" s="154"/>
      <c r="Z969" s="154"/>
    </row>
    <row r="970" spans="1:26" ht="14.25" customHeight="1">
      <c r="A970" s="166"/>
      <c r="B970" s="166"/>
      <c r="C970" s="166"/>
      <c r="D970" s="166"/>
      <c r="E970" s="166"/>
      <c r="F970" s="166"/>
      <c r="G970" s="166"/>
      <c r="H970" s="154"/>
      <c r="I970" s="154"/>
      <c r="J970" s="154"/>
      <c r="K970" s="154"/>
      <c r="L970" s="154"/>
      <c r="M970" s="154"/>
      <c r="N970" s="154"/>
      <c r="O970" s="154"/>
      <c r="P970" s="154"/>
      <c r="Q970" s="154"/>
      <c r="R970" s="154"/>
      <c r="S970" s="154"/>
      <c r="T970" s="154"/>
      <c r="U970" s="154"/>
      <c r="V970" s="154"/>
      <c r="W970" s="154"/>
      <c r="X970" s="154"/>
      <c r="Y970" s="154"/>
      <c r="Z970" s="154"/>
    </row>
    <row r="971" spans="1:26" ht="14.25" customHeight="1">
      <c r="A971" s="166"/>
      <c r="B971" s="166"/>
      <c r="C971" s="166"/>
      <c r="D971" s="166"/>
      <c r="E971" s="166"/>
      <c r="F971" s="166"/>
      <c r="G971" s="166"/>
      <c r="H971" s="154"/>
      <c r="I971" s="154"/>
      <c r="J971" s="154"/>
      <c r="K971" s="154"/>
      <c r="L971" s="154"/>
      <c r="M971" s="154"/>
      <c r="N971" s="154"/>
      <c r="O971" s="154"/>
      <c r="P971" s="154"/>
      <c r="Q971" s="154"/>
      <c r="R971" s="154"/>
      <c r="S971" s="154"/>
      <c r="T971" s="154"/>
      <c r="U971" s="154"/>
      <c r="V971" s="154"/>
      <c r="W971" s="154"/>
      <c r="X971" s="154"/>
      <c r="Y971" s="154"/>
      <c r="Z971" s="154"/>
    </row>
    <row r="972" spans="1:26" ht="14.25" customHeight="1">
      <c r="A972" s="166"/>
      <c r="B972" s="166"/>
      <c r="C972" s="166"/>
      <c r="D972" s="166"/>
      <c r="E972" s="166"/>
      <c r="F972" s="166"/>
      <c r="G972" s="166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154"/>
      <c r="V972" s="154"/>
      <c r="W972" s="154"/>
      <c r="X972" s="154"/>
      <c r="Y972" s="154"/>
      <c r="Z972" s="154"/>
    </row>
    <row r="973" spans="1:26" ht="14.25" customHeight="1">
      <c r="A973" s="166"/>
      <c r="B973" s="166"/>
      <c r="C973" s="166"/>
      <c r="D973" s="166"/>
      <c r="E973" s="166"/>
      <c r="F973" s="166"/>
      <c r="G973" s="166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  <c r="R973" s="154"/>
      <c r="S973" s="154"/>
      <c r="T973" s="154"/>
      <c r="U973" s="154"/>
      <c r="V973" s="154"/>
      <c r="W973" s="154"/>
      <c r="X973" s="154"/>
      <c r="Y973" s="154"/>
      <c r="Z973" s="154"/>
    </row>
    <row r="974" spans="1:26" ht="14.25" customHeight="1">
      <c r="A974" s="166"/>
      <c r="B974" s="166"/>
      <c r="C974" s="166"/>
      <c r="D974" s="166"/>
      <c r="E974" s="166"/>
      <c r="F974" s="166"/>
      <c r="G974" s="166"/>
      <c r="H974" s="154"/>
      <c r="I974" s="154"/>
      <c r="J974" s="154"/>
      <c r="K974" s="154"/>
      <c r="L974" s="154"/>
      <c r="M974" s="154"/>
      <c r="N974" s="154"/>
      <c r="O974" s="154"/>
      <c r="P974" s="154"/>
      <c r="Q974" s="154"/>
      <c r="R974" s="154"/>
      <c r="S974" s="154"/>
      <c r="T974" s="154"/>
      <c r="U974" s="154"/>
      <c r="V974" s="154"/>
      <c r="W974" s="154"/>
      <c r="X974" s="154"/>
      <c r="Y974" s="154"/>
      <c r="Z974" s="154"/>
    </row>
    <row r="975" spans="1:26" ht="14.25" customHeight="1">
      <c r="A975" s="166"/>
      <c r="B975" s="166"/>
      <c r="C975" s="166"/>
      <c r="D975" s="166"/>
      <c r="E975" s="166"/>
      <c r="F975" s="166"/>
      <c r="G975" s="166"/>
      <c r="H975" s="154"/>
      <c r="I975" s="154"/>
      <c r="J975" s="154"/>
      <c r="K975" s="154"/>
      <c r="L975" s="154"/>
      <c r="M975" s="154"/>
      <c r="N975" s="154"/>
      <c r="O975" s="154"/>
      <c r="P975" s="154"/>
      <c r="Q975" s="154"/>
      <c r="R975" s="154"/>
      <c r="S975" s="154"/>
      <c r="T975" s="154"/>
      <c r="U975" s="154"/>
      <c r="V975" s="154"/>
      <c r="W975" s="154"/>
      <c r="X975" s="154"/>
      <c r="Y975" s="154"/>
      <c r="Z975" s="154"/>
    </row>
    <row r="976" spans="1:26" ht="14.25" customHeight="1">
      <c r="A976" s="166"/>
      <c r="B976" s="166"/>
      <c r="C976" s="166"/>
      <c r="D976" s="166"/>
      <c r="E976" s="166"/>
      <c r="F976" s="166"/>
      <c r="G976" s="166"/>
      <c r="H976" s="154"/>
      <c r="I976" s="154"/>
      <c r="J976" s="154"/>
      <c r="K976" s="154"/>
      <c r="L976" s="154"/>
      <c r="M976" s="154"/>
      <c r="N976" s="154"/>
      <c r="O976" s="154"/>
      <c r="P976" s="154"/>
      <c r="Q976" s="154"/>
      <c r="R976" s="154"/>
      <c r="S976" s="154"/>
      <c r="T976" s="154"/>
      <c r="U976" s="154"/>
      <c r="V976" s="154"/>
      <c r="W976" s="154"/>
      <c r="X976" s="154"/>
      <c r="Y976" s="154"/>
      <c r="Z976" s="154"/>
    </row>
    <row r="977" spans="1:26" ht="14.25" customHeight="1">
      <c r="A977" s="166"/>
      <c r="B977" s="166"/>
      <c r="C977" s="166"/>
      <c r="D977" s="166"/>
      <c r="E977" s="166"/>
      <c r="F977" s="166"/>
      <c r="G977" s="166"/>
      <c r="H977" s="154"/>
      <c r="I977" s="154"/>
      <c r="J977" s="154"/>
      <c r="K977" s="154"/>
      <c r="L977" s="154"/>
      <c r="M977" s="154"/>
      <c r="N977" s="154"/>
      <c r="O977" s="154"/>
      <c r="P977" s="154"/>
      <c r="Q977" s="154"/>
      <c r="R977" s="154"/>
      <c r="S977" s="154"/>
      <c r="T977" s="154"/>
      <c r="U977" s="154"/>
      <c r="V977" s="154"/>
      <c r="W977" s="154"/>
      <c r="X977" s="154"/>
      <c r="Y977" s="154"/>
      <c r="Z977" s="154"/>
    </row>
    <row r="978" spans="1:26" ht="14.25" customHeight="1">
      <c r="A978" s="166"/>
      <c r="B978" s="166"/>
      <c r="C978" s="166"/>
      <c r="D978" s="166"/>
      <c r="E978" s="166"/>
      <c r="F978" s="166"/>
      <c r="G978" s="166"/>
      <c r="H978" s="154"/>
      <c r="I978" s="154"/>
      <c r="J978" s="154"/>
      <c r="K978" s="154"/>
      <c r="L978" s="154"/>
      <c r="M978" s="154"/>
      <c r="N978" s="154"/>
      <c r="O978" s="154"/>
      <c r="P978" s="154"/>
      <c r="Q978" s="154"/>
      <c r="R978" s="154"/>
      <c r="S978" s="154"/>
      <c r="T978" s="154"/>
      <c r="U978" s="154"/>
      <c r="V978" s="154"/>
      <c r="W978" s="154"/>
      <c r="X978" s="154"/>
      <c r="Y978" s="154"/>
      <c r="Z978" s="154"/>
    </row>
    <row r="979" spans="1:26" ht="14.25" customHeight="1">
      <c r="A979" s="166"/>
      <c r="B979" s="166"/>
      <c r="C979" s="166"/>
      <c r="D979" s="166"/>
      <c r="E979" s="166"/>
      <c r="F979" s="166"/>
      <c r="G979" s="166"/>
      <c r="H979" s="154"/>
      <c r="I979" s="154"/>
      <c r="J979" s="154"/>
      <c r="K979" s="154"/>
      <c r="L979" s="154"/>
      <c r="M979" s="154"/>
      <c r="N979" s="154"/>
      <c r="O979" s="154"/>
      <c r="P979" s="154"/>
      <c r="Q979" s="154"/>
      <c r="R979" s="154"/>
      <c r="S979" s="154"/>
      <c r="T979" s="154"/>
      <c r="U979" s="154"/>
      <c r="V979" s="154"/>
      <c r="W979" s="154"/>
      <c r="X979" s="154"/>
      <c r="Y979" s="154"/>
      <c r="Z979" s="154"/>
    </row>
    <row r="980" spans="1:26" ht="14.25" customHeight="1">
      <c r="A980" s="166"/>
      <c r="B980" s="166"/>
      <c r="C980" s="166"/>
      <c r="D980" s="166"/>
      <c r="E980" s="166"/>
      <c r="F980" s="166"/>
      <c r="G980" s="166"/>
      <c r="H980" s="154"/>
      <c r="I980" s="154"/>
      <c r="J980" s="154"/>
      <c r="K980" s="154"/>
      <c r="L980" s="154"/>
      <c r="M980" s="154"/>
      <c r="N980" s="154"/>
      <c r="O980" s="154"/>
      <c r="P980" s="154"/>
      <c r="Q980" s="154"/>
      <c r="R980" s="154"/>
      <c r="S980" s="154"/>
      <c r="T980" s="154"/>
      <c r="U980" s="154"/>
      <c r="V980" s="154"/>
      <c r="W980" s="154"/>
      <c r="X980" s="154"/>
      <c r="Y980" s="154"/>
      <c r="Z980" s="154"/>
    </row>
    <row r="981" spans="1:26" ht="14.25" customHeight="1">
      <c r="A981" s="166"/>
      <c r="B981" s="166"/>
      <c r="C981" s="166"/>
      <c r="D981" s="166"/>
      <c r="E981" s="166"/>
      <c r="F981" s="166"/>
      <c r="G981" s="166"/>
      <c r="H981" s="154"/>
      <c r="I981" s="154"/>
      <c r="J981" s="154"/>
      <c r="K981" s="154"/>
      <c r="L981" s="154"/>
      <c r="M981" s="154"/>
      <c r="N981" s="154"/>
      <c r="O981" s="154"/>
      <c r="P981" s="154"/>
      <c r="Q981" s="154"/>
      <c r="R981" s="154"/>
      <c r="S981" s="154"/>
      <c r="T981" s="154"/>
      <c r="U981" s="154"/>
      <c r="V981" s="154"/>
      <c r="W981" s="154"/>
      <c r="X981" s="154"/>
      <c r="Y981" s="154"/>
      <c r="Z981" s="154"/>
    </row>
    <row r="982" spans="1:26" ht="14.25" customHeight="1">
      <c r="A982" s="166"/>
      <c r="B982" s="166"/>
      <c r="C982" s="166"/>
      <c r="D982" s="166"/>
      <c r="E982" s="166"/>
      <c r="F982" s="166"/>
      <c r="G982" s="166"/>
      <c r="H982" s="154"/>
      <c r="I982" s="154"/>
      <c r="J982" s="154"/>
      <c r="K982" s="154"/>
      <c r="L982" s="154"/>
      <c r="M982" s="154"/>
      <c r="N982" s="154"/>
      <c r="O982" s="154"/>
      <c r="P982" s="154"/>
      <c r="Q982" s="154"/>
      <c r="R982" s="154"/>
      <c r="S982" s="154"/>
      <c r="T982" s="154"/>
      <c r="U982" s="154"/>
      <c r="V982" s="154"/>
      <c r="W982" s="154"/>
      <c r="X982" s="154"/>
      <c r="Y982" s="154"/>
      <c r="Z982" s="154"/>
    </row>
    <row r="983" spans="1:26" ht="14.25" customHeight="1">
      <c r="A983" s="166"/>
      <c r="B983" s="166"/>
      <c r="C983" s="166"/>
      <c r="D983" s="166"/>
      <c r="E983" s="166"/>
      <c r="F983" s="166"/>
      <c r="G983" s="166"/>
      <c r="H983" s="154"/>
      <c r="I983" s="154"/>
      <c r="J983" s="154"/>
      <c r="K983" s="154"/>
      <c r="L983" s="154"/>
      <c r="M983" s="154"/>
      <c r="N983" s="154"/>
      <c r="O983" s="154"/>
      <c r="P983" s="154"/>
      <c r="Q983" s="154"/>
      <c r="R983" s="154"/>
      <c r="S983" s="154"/>
      <c r="T983" s="154"/>
      <c r="U983" s="154"/>
      <c r="V983" s="154"/>
      <c r="W983" s="154"/>
      <c r="X983" s="154"/>
      <c r="Y983" s="154"/>
      <c r="Z983" s="154"/>
    </row>
    <row r="984" spans="1:26" ht="14.25" customHeight="1">
      <c r="A984" s="166"/>
      <c r="B984" s="166"/>
      <c r="C984" s="166"/>
      <c r="D984" s="166"/>
      <c r="E984" s="166"/>
      <c r="F984" s="166"/>
      <c r="G984" s="166"/>
      <c r="H984" s="154"/>
      <c r="I984" s="154"/>
      <c r="J984" s="154"/>
      <c r="K984" s="154"/>
      <c r="L984" s="154"/>
      <c r="M984" s="154"/>
      <c r="N984" s="154"/>
      <c r="O984" s="154"/>
      <c r="P984" s="154"/>
      <c r="Q984" s="154"/>
      <c r="R984" s="154"/>
      <c r="S984" s="154"/>
      <c r="T984" s="154"/>
      <c r="U984" s="154"/>
      <c r="V984" s="154"/>
      <c r="W984" s="154"/>
      <c r="X984" s="154"/>
      <c r="Y984" s="154"/>
      <c r="Z984" s="154"/>
    </row>
    <row r="985" spans="1:26" ht="14.25" customHeight="1">
      <c r="A985" s="166"/>
      <c r="B985" s="166"/>
      <c r="C985" s="166"/>
      <c r="D985" s="166"/>
      <c r="E985" s="166"/>
      <c r="F985" s="166"/>
      <c r="G985" s="166"/>
      <c r="H985" s="154"/>
      <c r="I985" s="154"/>
      <c r="J985" s="154"/>
      <c r="K985" s="154"/>
      <c r="L985" s="154"/>
      <c r="M985" s="154"/>
      <c r="N985" s="154"/>
      <c r="O985" s="154"/>
      <c r="P985" s="154"/>
      <c r="Q985" s="154"/>
      <c r="R985" s="154"/>
      <c r="S985" s="154"/>
      <c r="T985" s="154"/>
      <c r="U985" s="154"/>
      <c r="V985" s="154"/>
      <c r="W985" s="154"/>
      <c r="X985" s="154"/>
      <c r="Y985" s="154"/>
      <c r="Z985" s="154"/>
    </row>
    <row r="986" spans="1:26" ht="14.25" customHeight="1">
      <c r="A986" s="166"/>
      <c r="B986" s="166"/>
      <c r="C986" s="166"/>
      <c r="D986" s="166"/>
      <c r="E986" s="166"/>
      <c r="F986" s="166"/>
      <c r="G986" s="166"/>
      <c r="H986" s="154"/>
      <c r="I986" s="154"/>
      <c r="J986" s="154"/>
      <c r="K986" s="154"/>
      <c r="L986" s="154"/>
      <c r="M986" s="154"/>
      <c r="N986" s="154"/>
      <c r="O986" s="154"/>
      <c r="P986" s="154"/>
      <c r="Q986" s="154"/>
      <c r="R986" s="154"/>
      <c r="S986" s="154"/>
      <c r="T986" s="154"/>
      <c r="U986" s="154"/>
      <c r="V986" s="154"/>
      <c r="W986" s="154"/>
      <c r="X986" s="154"/>
      <c r="Y986" s="154"/>
      <c r="Z986" s="154"/>
    </row>
    <row r="987" spans="1:26" ht="14.25" customHeight="1">
      <c r="A987" s="166"/>
      <c r="B987" s="166"/>
      <c r="C987" s="166"/>
      <c r="D987" s="166"/>
      <c r="E987" s="166"/>
      <c r="F987" s="166"/>
      <c r="G987" s="166"/>
      <c r="H987" s="154"/>
      <c r="I987" s="154"/>
      <c r="J987" s="154"/>
      <c r="K987" s="154"/>
      <c r="L987" s="154"/>
      <c r="M987" s="154"/>
      <c r="N987" s="154"/>
      <c r="O987" s="154"/>
      <c r="P987" s="154"/>
      <c r="Q987" s="154"/>
      <c r="R987" s="154"/>
      <c r="S987" s="154"/>
      <c r="T987" s="154"/>
      <c r="U987" s="154"/>
      <c r="V987" s="154"/>
      <c r="W987" s="154"/>
      <c r="X987" s="154"/>
      <c r="Y987" s="154"/>
      <c r="Z987" s="154"/>
    </row>
    <row r="988" spans="1:26" ht="14.25" customHeight="1">
      <c r="A988" s="166"/>
      <c r="B988" s="166"/>
      <c r="C988" s="166"/>
      <c r="D988" s="166"/>
      <c r="E988" s="166"/>
      <c r="F988" s="166"/>
      <c r="G988" s="166"/>
      <c r="H988" s="154"/>
      <c r="I988" s="154"/>
      <c r="J988" s="154"/>
      <c r="K988" s="154"/>
      <c r="L988" s="154"/>
      <c r="M988" s="154"/>
      <c r="N988" s="154"/>
      <c r="O988" s="154"/>
      <c r="P988" s="154"/>
      <c r="Q988" s="154"/>
      <c r="R988" s="154"/>
      <c r="S988" s="154"/>
      <c r="T988" s="154"/>
      <c r="U988" s="154"/>
      <c r="V988" s="154"/>
      <c r="W988" s="154"/>
      <c r="X988" s="154"/>
      <c r="Y988" s="154"/>
      <c r="Z988" s="154"/>
    </row>
    <row r="989" spans="1:26" ht="14.25" customHeight="1">
      <c r="A989" s="166"/>
      <c r="B989" s="166"/>
      <c r="C989" s="166"/>
      <c r="D989" s="166"/>
      <c r="E989" s="166"/>
      <c r="F989" s="166"/>
      <c r="G989" s="166"/>
      <c r="H989" s="154"/>
      <c r="I989" s="154"/>
      <c r="J989" s="154"/>
      <c r="K989" s="154"/>
      <c r="L989" s="154"/>
      <c r="M989" s="154"/>
      <c r="N989" s="154"/>
      <c r="O989" s="154"/>
      <c r="P989" s="154"/>
      <c r="Q989" s="154"/>
      <c r="R989" s="154"/>
      <c r="S989" s="154"/>
      <c r="T989" s="154"/>
      <c r="U989" s="154"/>
      <c r="V989" s="154"/>
      <c r="W989" s="154"/>
      <c r="X989" s="154"/>
      <c r="Y989" s="154"/>
      <c r="Z989" s="154"/>
    </row>
    <row r="990" spans="1:26" ht="14.25" customHeight="1">
      <c r="A990" s="166"/>
      <c r="B990" s="166"/>
      <c r="C990" s="166"/>
      <c r="D990" s="166"/>
      <c r="E990" s="166"/>
      <c r="F990" s="166"/>
      <c r="G990" s="166"/>
      <c r="H990" s="154"/>
      <c r="I990" s="154"/>
      <c r="J990" s="154"/>
      <c r="K990" s="154"/>
      <c r="L990" s="154"/>
      <c r="M990" s="154"/>
      <c r="N990" s="154"/>
      <c r="O990" s="154"/>
      <c r="P990" s="154"/>
      <c r="Q990" s="154"/>
      <c r="R990" s="154"/>
      <c r="S990" s="154"/>
      <c r="T990" s="154"/>
      <c r="U990" s="154"/>
      <c r="V990" s="154"/>
      <c r="W990" s="154"/>
      <c r="X990" s="154"/>
      <c r="Y990" s="154"/>
      <c r="Z990" s="154"/>
    </row>
    <row r="991" spans="1:26" ht="14.25" customHeight="1">
      <c r="A991" s="166"/>
      <c r="B991" s="166"/>
      <c r="C991" s="166"/>
      <c r="D991" s="166"/>
      <c r="E991" s="166"/>
      <c r="F991" s="166"/>
      <c r="G991" s="166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X991" s="154"/>
      <c r="Y991" s="154"/>
      <c r="Z991" s="154"/>
    </row>
    <row r="992" spans="1:26" ht="14.25" customHeight="1">
      <c r="A992" s="166"/>
      <c r="B992" s="166"/>
      <c r="C992" s="166"/>
      <c r="D992" s="166"/>
      <c r="E992" s="166"/>
      <c r="F992" s="166"/>
      <c r="G992" s="166"/>
      <c r="H992" s="154"/>
      <c r="I992" s="154"/>
      <c r="J992" s="154"/>
      <c r="K992" s="154"/>
      <c r="L992" s="154"/>
      <c r="M992" s="154"/>
      <c r="N992" s="154"/>
      <c r="O992" s="154"/>
      <c r="P992" s="154"/>
      <c r="Q992" s="154"/>
      <c r="R992" s="154"/>
      <c r="S992" s="154"/>
      <c r="T992" s="154"/>
      <c r="U992" s="154"/>
      <c r="V992" s="154"/>
      <c r="W992" s="154"/>
      <c r="X992" s="154"/>
      <c r="Y992" s="154"/>
      <c r="Z992" s="154"/>
    </row>
    <row r="993" spans="1:26" ht="14.25" customHeight="1">
      <c r="A993" s="166"/>
      <c r="B993" s="166"/>
      <c r="C993" s="166"/>
      <c r="D993" s="166"/>
      <c r="E993" s="166"/>
      <c r="F993" s="166"/>
      <c r="G993" s="166"/>
      <c r="H993" s="154"/>
      <c r="I993" s="154"/>
      <c r="J993" s="154"/>
      <c r="K993" s="154"/>
      <c r="L993" s="154"/>
      <c r="M993" s="154"/>
      <c r="N993" s="154"/>
      <c r="O993" s="154"/>
      <c r="P993" s="154"/>
      <c r="Q993" s="154"/>
      <c r="R993" s="154"/>
      <c r="S993" s="154"/>
      <c r="T993" s="154"/>
      <c r="U993" s="154"/>
      <c r="V993" s="154"/>
      <c r="W993" s="154"/>
      <c r="X993" s="154"/>
      <c r="Y993" s="154"/>
      <c r="Z993" s="154"/>
    </row>
    <row r="994" spans="1:26" ht="14.25" customHeight="1">
      <c r="A994" s="166"/>
      <c r="B994" s="166"/>
      <c r="C994" s="166"/>
      <c r="D994" s="166"/>
      <c r="E994" s="166"/>
      <c r="F994" s="166"/>
      <c r="G994" s="166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X994" s="154"/>
      <c r="Y994" s="154"/>
      <c r="Z994" s="154"/>
    </row>
    <row r="995" spans="1:26" ht="14.25" customHeight="1">
      <c r="A995" s="166"/>
      <c r="B995" s="166"/>
      <c r="C995" s="166"/>
      <c r="D995" s="166"/>
      <c r="E995" s="166"/>
      <c r="F995" s="166"/>
      <c r="G995" s="166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X995" s="154"/>
      <c r="Y995" s="154"/>
      <c r="Z995" s="154"/>
    </row>
    <row r="996" spans="1:26" ht="14.25" customHeight="1">
      <c r="A996" s="166"/>
      <c r="B996" s="166"/>
      <c r="C996" s="166"/>
      <c r="D996" s="166"/>
      <c r="E996" s="166"/>
      <c r="F996" s="166"/>
      <c r="G996" s="166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X996" s="154"/>
      <c r="Y996" s="154"/>
      <c r="Z996" s="154"/>
    </row>
    <row r="997" spans="1:26" ht="14.25" customHeight="1">
      <c r="A997" s="166"/>
      <c r="B997" s="166"/>
      <c r="C997" s="166"/>
      <c r="D997" s="166"/>
      <c r="E997" s="166"/>
      <c r="F997" s="166"/>
      <c r="G997" s="166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X997" s="154"/>
      <c r="Y997" s="154"/>
      <c r="Z997" s="154"/>
    </row>
    <row r="998" spans="1:26" ht="14.25" customHeight="1">
      <c r="A998" s="166"/>
      <c r="B998" s="166"/>
      <c r="C998" s="166"/>
      <c r="D998" s="166"/>
      <c r="E998" s="166"/>
      <c r="F998" s="166"/>
      <c r="G998" s="166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X998" s="154"/>
      <c r="Y998" s="154"/>
      <c r="Z998" s="154"/>
    </row>
    <row r="999" spans="1:26" ht="14.25" customHeight="1">
      <c r="A999" s="166"/>
      <c r="B999" s="166"/>
      <c r="C999" s="166"/>
      <c r="D999" s="166"/>
      <c r="E999" s="166"/>
      <c r="F999" s="166"/>
      <c r="G999" s="166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X999" s="154"/>
      <c r="Y999" s="154"/>
      <c r="Z999" s="154"/>
    </row>
    <row r="1000" spans="1:26" ht="14.25" customHeight="1">
      <c r="A1000" s="166"/>
      <c r="B1000" s="166"/>
      <c r="C1000" s="166"/>
      <c r="D1000" s="166"/>
      <c r="E1000" s="166"/>
      <c r="F1000" s="166"/>
      <c r="G1000" s="166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154"/>
      <c r="V1000" s="154"/>
      <c r="W1000" s="154"/>
      <c r="X1000" s="154"/>
      <c r="Y1000" s="154"/>
      <c r="Z1000" s="15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zoomScale="86" zoomScaleNormal="86" workbookViewId="0">
      <selection activeCell="H7" sqref="H7"/>
    </sheetView>
  </sheetViews>
  <sheetFormatPr defaultColWidth="8.7265625" defaultRowHeight="14.5"/>
  <cols>
    <col min="2" max="2" width="19.81640625" customWidth="1"/>
    <col min="5" max="5" width="38" customWidth="1"/>
    <col min="6" max="6" width="16" customWidth="1"/>
    <col min="8" max="8" width="17.1796875" customWidth="1"/>
    <col min="9" max="9" width="23.7265625" customWidth="1"/>
  </cols>
  <sheetData>
    <row r="1" spans="1:23">
      <c r="A1" s="845" t="s">
        <v>56</v>
      </c>
      <c r="B1" s="845"/>
      <c r="C1" s="845"/>
      <c r="D1" s="845"/>
      <c r="E1" s="845"/>
      <c r="F1" s="230"/>
      <c r="G1" s="847"/>
      <c r="H1" s="847"/>
      <c r="I1" s="847"/>
      <c r="J1" s="847"/>
      <c r="K1" s="847"/>
      <c r="L1" s="847"/>
      <c r="M1" s="847"/>
      <c r="N1" s="231"/>
      <c r="O1" s="231"/>
      <c r="P1" s="231"/>
      <c r="Q1" s="231"/>
      <c r="R1" s="231"/>
      <c r="S1" s="231"/>
      <c r="T1" s="231"/>
      <c r="U1" s="231"/>
      <c r="V1" s="231"/>
      <c r="W1" s="231"/>
    </row>
    <row r="2" spans="1:23">
      <c r="A2" s="845" t="s">
        <v>1</v>
      </c>
      <c r="B2" s="845"/>
      <c r="C2" s="845"/>
      <c r="D2" s="845"/>
      <c r="E2" s="845"/>
      <c r="F2" s="232"/>
      <c r="G2" s="114" t="s">
        <v>2</v>
      </c>
      <c r="H2" s="233"/>
      <c r="I2" s="234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ht="58.15" customHeight="1">
      <c r="A3" s="845" t="s">
        <v>106</v>
      </c>
      <c r="B3" s="845"/>
      <c r="C3" s="845"/>
      <c r="D3" s="845"/>
      <c r="E3" s="845"/>
      <c r="F3" s="232"/>
      <c r="G3" s="114" t="s">
        <v>4</v>
      </c>
      <c r="H3" s="233"/>
      <c r="I3" s="235" t="s">
        <v>5</v>
      </c>
      <c r="J3" s="231"/>
      <c r="K3" s="236" t="s">
        <v>6</v>
      </c>
      <c r="L3" s="236" t="s">
        <v>7</v>
      </c>
      <c r="M3" s="231"/>
      <c r="N3" s="236" t="s">
        <v>8</v>
      </c>
      <c r="O3" s="844" t="s">
        <v>102</v>
      </c>
      <c r="P3" s="844"/>
      <c r="Q3" s="844"/>
      <c r="R3" s="844"/>
      <c r="S3" s="844"/>
      <c r="T3" s="844"/>
      <c r="U3" s="844"/>
      <c r="V3" s="844"/>
      <c r="W3" s="844"/>
    </row>
    <row r="4" spans="1:23" ht="21">
      <c r="A4" s="845" t="s">
        <v>107</v>
      </c>
      <c r="B4" s="845"/>
      <c r="C4" s="845"/>
      <c r="D4" s="845"/>
      <c r="E4" s="845"/>
      <c r="F4" s="232"/>
      <c r="G4" s="114" t="s">
        <v>11</v>
      </c>
      <c r="H4" s="233"/>
      <c r="I4" s="234"/>
      <c r="J4" s="231"/>
      <c r="K4" s="237" t="s">
        <v>12</v>
      </c>
      <c r="L4" s="237">
        <v>3</v>
      </c>
      <c r="M4" s="231"/>
      <c r="N4" s="238">
        <v>3</v>
      </c>
      <c r="O4" s="844"/>
      <c r="P4" s="844"/>
      <c r="Q4" s="844"/>
      <c r="R4" s="844"/>
      <c r="S4" s="844"/>
      <c r="T4" s="844"/>
      <c r="U4" s="844"/>
      <c r="V4" s="844"/>
      <c r="W4" s="844"/>
    </row>
    <row r="5" spans="1:23" ht="21">
      <c r="A5" s="229" t="s">
        <v>85</v>
      </c>
      <c r="B5" s="229"/>
      <c r="C5" s="229"/>
      <c r="D5" s="229"/>
      <c r="E5" s="229"/>
      <c r="F5" s="232"/>
      <c r="G5" s="114" t="s">
        <v>14</v>
      </c>
      <c r="H5" s="758">
        <f>D12</f>
        <v>89.024390243902445</v>
      </c>
      <c r="I5" s="234"/>
      <c r="J5" s="231"/>
      <c r="K5" s="239" t="s">
        <v>15</v>
      </c>
      <c r="L5" s="239">
        <v>2</v>
      </c>
      <c r="M5" s="231"/>
      <c r="N5" s="240">
        <v>2</v>
      </c>
      <c r="O5" s="844"/>
      <c r="P5" s="844"/>
      <c r="Q5" s="844"/>
      <c r="R5" s="844"/>
      <c r="S5" s="844"/>
      <c r="T5" s="844"/>
      <c r="U5" s="844"/>
      <c r="V5" s="844"/>
      <c r="W5" s="844"/>
    </row>
    <row r="6" spans="1:23" ht="21">
      <c r="A6" s="241"/>
      <c r="B6" s="242" t="s">
        <v>60</v>
      </c>
      <c r="C6" s="243" t="s">
        <v>16</v>
      </c>
      <c r="D6" s="243" t="s">
        <v>17</v>
      </c>
      <c r="E6" s="243" t="s">
        <v>18</v>
      </c>
      <c r="F6" s="243" t="s">
        <v>17</v>
      </c>
      <c r="G6" s="114" t="s">
        <v>18</v>
      </c>
      <c r="H6" s="759">
        <f>F12</f>
        <v>85.365853658536579</v>
      </c>
      <c r="I6" s="234"/>
      <c r="J6" s="231"/>
      <c r="K6" s="244" t="s">
        <v>19</v>
      </c>
      <c r="L6" s="244">
        <v>1</v>
      </c>
      <c r="M6" s="231"/>
      <c r="N6" s="245">
        <v>1</v>
      </c>
      <c r="O6" s="844"/>
      <c r="P6" s="844"/>
      <c r="Q6" s="844"/>
      <c r="R6" s="844"/>
      <c r="S6" s="844"/>
      <c r="T6" s="844"/>
      <c r="U6" s="844"/>
      <c r="V6" s="844"/>
      <c r="W6" s="844"/>
    </row>
    <row r="7" spans="1:23" ht="58">
      <c r="A7" s="241"/>
      <c r="B7" s="246" t="s">
        <v>20</v>
      </c>
      <c r="C7" s="247" t="s">
        <v>21</v>
      </c>
      <c r="D7" s="247"/>
      <c r="E7" s="248" t="s">
        <v>21</v>
      </c>
      <c r="F7" s="248"/>
      <c r="G7" s="249" t="s">
        <v>22</v>
      </c>
      <c r="H7" s="176">
        <f>AVERAGE(H5:H6)</f>
        <v>87.195121951219505</v>
      </c>
      <c r="I7" s="250">
        <v>0.6</v>
      </c>
      <c r="J7" s="231"/>
      <c r="K7" s="251" t="s">
        <v>23</v>
      </c>
      <c r="L7" s="251">
        <v>0</v>
      </c>
      <c r="M7" s="231"/>
      <c r="N7" s="252"/>
      <c r="O7" s="844"/>
      <c r="P7" s="844"/>
      <c r="Q7" s="844"/>
      <c r="R7" s="844"/>
      <c r="S7" s="844"/>
      <c r="T7" s="844"/>
      <c r="U7" s="844"/>
      <c r="V7" s="844"/>
      <c r="W7" s="844"/>
    </row>
    <row r="8" spans="1:23">
      <c r="A8" s="241"/>
      <c r="B8" s="246" t="s">
        <v>24</v>
      </c>
      <c r="C8" s="248" t="s">
        <v>25</v>
      </c>
      <c r="D8" s="248"/>
      <c r="E8" s="248" t="s">
        <v>26</v>
      </c>
      <c r="F8" s="248"/>
      <c r="G8" s="249" t="s">
        <v>27</v>
      </c>
      <c r="H8" s="114" t="s">
        <v>87</v>
      </c>
      <c r="I8" s="234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</row>
    <row r="9" spans="1:23">
      <c r="A9" s="241"/>
      <c r="B9" s="246" t="s">
        <v>28</v>
      </c>
      <c r="C9" s="248" t="s">
        <v>82</v>
      </c>
      <c r="D9" s="248"/>
      <c r="E9" s="248" t="s">
        <v>82</v>
      </c>
      <c r="F9" s="253"/>
      <c r="G9" s="241"/>
      <c r="H9" s="254"/>
      <c r="I9" s="254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</row>
    <row r="10" spans="1:23" ht="15.5">
      <c r="A10" s="241"/>
      <c r="B10" s="246" t="s">
        <v>45</v>
      </c>
      <c r="C10" s="248">
        <v>50</v>
      </c>
      <c r="D10" s="255">
        <v>27.5</v>
      </c>
      <c r="E10" s="248">
        <v>50</v>
      </c>
      <c r="F10" s="256">
        <v>27.5</v>
      </c>
      <c r="G10" s="257"/>
      <c r="H10" s="258" t="s">
        <v>30</v>
      </c>
      <c r="I10" s="258" t="s">
        <v>31</v>
      </c>
      <c r="J10" s="259" t="s">
        <v>32</v>
      </c>
      <c r="K10" s="259" t="s">
        <v>33</v>
      </c>
      <c r="L10" s="259" t="s">
        <v>34</v>
      </c>
      <c r="M10" s="259" t="s">
        <v>35</v>
      </c>
      <c r="N10" s="259" t="s">
        <v>36</v>
      </c>
      <c r="O10" s="259" t="s">
        <v>37</v>
      </c>
      <c r="P10" s="259" t="s">
        <v>38</v>
      </c>
      <c r="Q10" s="259" t="s">
        <v>39</v>
      </c>
      <c r="R10" s="259" t="s">
        <v>40</v>
      </c>
      <c r="S10" s="259" t="s">
        <v>41</v>
      </c>
      <c r="T10" s="259" t="s">
        <v>42</v>
      </c>
      <c r="U10" s="259" t="s">
        <v>43</v>
      </c>
      <c r="V10" s="259" t="s">
        <v>44</v>
      </c>
      <c r="W10" s="231"/>
    </row>
    <row r="11" spans="1:23" ht="15.5">
      <c r="A11" s="241">
        <v>1</v>
      </c>
      <c r="B11" s="260">
        <v>170101120004</v>
      </c>
      <c r="C11" s="261">
        <v>37</v>
      </c>
      <c r="D11" s="141">
        <f>COUNTIF(C11:C92,"&gt;="&amp;D10)</f>
        <v>73</v>
      </c>
      <c r="E11" s="262">
        <v>38</v>
      </c>
      <c r="F11" s="141">
        <f>COUNTIF(E11:E92,"&gt;="&amp;F10)</f>
        <v>70</v>
      </c>
      <c r="G11" s="263" t="s">
        <v>46</v>
      </c>
      <c r="H11" s="193">
        <v>3</v>
      </c>
      <c r="I11" s="194"/>
      <c r="J11" s="195"/>
      <c r="K11" s="195"/>
      <c r="L11" s="195"/>
      <c r="M11" s="195"/>
      <c r="N11" s="196"/>
      <c r="O11" s="196"/>
      <c r="P11" s="195"/>
      <c r="Q11" s="195"/>
      <c r="R11" s="195"/>
      <c r="S11" s="196"/>
      <c r="T11" s="196">
        <v>3</v>
      </c>
      <c r="U11" s="196">
        <v>3</v>
      </c>
      <c r="V11" s="196">
        <v>3</v>
      </c>
      <c r="W11" s="231"/>
    </row>
    <row r="12" spans="1:23" ht="15.5">
      <c r="A12" s="241">
        <v>2</v>
      </c>
      <c r="B12" s="264">
        <v>170101120013</v>
      </c>
      <c r="C12" s="265">
        <v>41</v>
      </c>
      <c r="D12" s="266">
        <f>100*73/82</f>
        <v>89.024390243902445</v>
      </c>
      <c r="E12" s="267">
        <v>35</v>
      </c>
      <c r="F12" s="268">
        <f>100*70/82</f>
        <v>85.365853658536579</v>
      </c>
      <c r="G12" s="263" t="s">
        <v>47</v>
      </c>
      <c r="H12" s="202"/>
      <c r="I12" s="203">
        <v>3</v>
      </c>
      <c r="J12" s="204"/>
      <c r="K12" s="204"/>
      <c r="L12" s="204"/>
      <c r="M12" s="204"/>
      <c r="N12" s="205"/>
      <c r="O12" s="205"/>
      <c r="P12" s="204"/>
      <c r="Q12" s="204"/>
      <c r="R12" s="204"/>
      <c r="S12" s="205"/>
      <c r="T12" s="205">
        <v>2</v>
      </c>
      <c r="U12" s="205">
        <v>2</v>
      </c>
      <c r="V12" s="205">
        <v>2</v>
      </c>
      <c r="W12" s="231"/>
    </row>
    <row r="13" spans="1:23" ht="15.5">
      <c r="A13" s="241">
        <v>3</v>
      </c>
      <c r="B13" s="264">
        <v>170101120028</v>
      </c>
      <c r="C13" s="265">
        <v>41</v>
      </c>
      <c r="D13" s="113"/>
      <c r="E13" s="267">
        <v>38</v>
      </c>
      <c r="F13" s="269"/>
      <c r="G13" s="263" t="s">
        <v>49</v>
      </c>
      <c r="H13" s="202"/>
      <c r="I13" s="203"/>
      <c r="J13" s="204">
        <v>3</v>
      </c>
      <c r="K13" s="204"/>
      <c r="L13" s="204">
        <v>2</v>
      </c>
      <c r="M13" s="204"/>
      <c r="N13" s="205"/>
      <c r="O13" s="205"/>
      <c r="P13" s="204"/>
      <c r="Q13" s="204"/>
      <c r="R13" s="204"/>
      <c r="S13" s="205"/>
      <c r="T13" s="205">
        <v>2</v>
      </c>
      <c r="U13" s="205">
        <v>2</v>
      </c>
      <c r="V13" s="205">
        <v>2</v>
      </c>
      <c r="W13" s="231"/>
    </row>
    <row r="14" spans="1:23" ht="15.5">
      <c r="A14" s="241">
        <v>4</v>
      </c>
      <c r="B14" s="264">
        <v>170101120029</v>
      </c>
      <c r="C14" s="265">
        <v>39</v>
      </c>
      <c r="D14" s="113"/>
      <c r="E14" s="267">
        <v>37</v>
      </c>
      <c r="F14" s="269"/>
      <c r="G14" s="270" t="s">
        <v>51</v>
      </c>
      <c r="H14" s="209">
        <f>AVERAGE(H11:H13)</f>
        <v>3</v>
      </c>
      <c r="I14" s="209">
        <f t="shared" ref="I14:L14" si="0">AVERAGE(I11:I13)</f>
        <v>3</v>
      </c>
      <c r="J14" s="209">
        <f t="shared" si="0"/>
        <v>3</v>
      </c>
      <c r="K14" s="271"/>
      <c r="L14" s="209">
        <f t="shared" si="0"/>
        <v>2</v>
      </c>
      <c r="M14" s="271"/>
      <c r="N14" s="271"/>
      <c r="O14" s="271"/>
      <c r="P14" s="271"/>
      <c r="Q14" s="271"/>
      <c r="R14" s="271"/>
      <c r="S14" s="271"/>
      <c r="T14" s="209">
        <f t="shared" ref="T14" si="1">AVERAGE(T11:T13)</f>
        <v>2.3333333333333335</v>
      </c>
      <c r="U14" s="209">
        <f t="shared" ref="U14" si="2">AVERAGE(U11:U13)</f>
        <v>2.3333333333333335</v>
      </c>
      <c r="V14" s="209">
        <f t="shared" ref="V14" si="3">AVERAGE(V11:V13)</f>
        <v>2.3333333333333335</v>
      </c>
      <c r="W14" s="231"/>
    </row>
    <row r="15" spans="1:23" ht="15.5">
      <c r="A15" s="241">
        <v>5</v>
      </c>
      <c r="B15" s="264">
        <v>170101120030</v>
      </c>
      <c r="C15" s="265">
        <v>41</v>
      </c>
      <c r="D15" s="113"/>
      <c r="E15" s="267">
        <v>38</v>
      </c>
      <c r="F15" s="269"/>
      <c r="G15" s="272" t="s">
        <v>52</v>
      </c>
      <c r="H15" s="211">
        <f>(H7*H14)/100</f>
        <v>2.6158536585365852</v>
      </c>
      <c r="I15" s="211">
        <f>(I7*I14)/100</f>
        <v>1.7999999999999999E-2</v>
      </c>
      <c r="J15" s="211">
        <f>(H7*J14)/100</f>
        <v>2.6158536585365852</v>
      </c>
      <c r="K15" s="273"/>
      <c r="L15" s="211">
        <f>(H7*L14)/100</f>
        <v>1.74390243902439</v>
      </c>
      <c r="M15" s="273"/>
      <c r="N15" s="211"/>
      <c r="O15" s="211"/>
      <c r="P15" s="273"/>
      <c r="Q15" s="273"/>
      <c r="R15" s="273"/>
      <c r="S15" s="273"/>
      <c r="T15" s="211">
        <f>(H7*T14)/100</f>
        <v>2.0345528455284549</v>
      </c>
      <c r="U15" s="211">
        <f>(H7*U14)/100</f>
        <v>2.0345528455284549</v>
      </c>
      <c r="V15" s="211">
        <f>(H7*V14)/100</f>
        <v>2.0345528455284549</v>
      </c>
      <c r="W15" s="231"/>
    </row>
    <row r="16" spans="1:23">
      <c r="A16" s="241">
        <v>6</v>
      </c>
      <c r="B16" s="264">
        <v>170101120061</v>
      </c>
      <c r="C16" s="265">
        <v>39</v>
      </c>
      <c r="D16" s="113"/>
      <c r="E16" s="267">
        <v>39</v>
      </c>
      <c r="F16" s="269"/>
      <c r="G16" s="274"/>
      <c r="H16" s="275"/>
      <c r="I16" s="275"/>
      <c r="J16" s="275"/>
      <c r="K16" s="275"/>
      <c r="L16" s="275"/>
      <c r="M16" s="275"/>
      <c r="N16" s="275"/>
      <c r="O16" s="276"/>
      <c r="P16" s="275"/>
      <c r="Q16" s="275"/>
      <c r="R16" s="275"/>
      <c r="S16" s="275"/>
      <c r="T16" s="275"/>
      <c r="U16" s="275"/>
      <c r="V16" s="275"/>
      <c r="W16" s="231"/>
    </row>
    <row r="17" spans="1:23">
      <c r="A17" s="241">
        <v>7</v>
      </c>
      <c r="B17" s="264">
        <v>170101120062</v>
      </c>
      <c r="C17" s="265">
        <v>41</v>
      </c>
      <c r="D17" s="113"/>
      <c r="E17" s="267">
        <v>34</v>
      </c>
      <c r="F17" s="113"/>
      <c r="G17" s="24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</row>
    <row r="18" spans="1:23">
      <c r="A18" s="241">
        <v>8</v>
      </c>
      <c r="B18" s="264">
        <v>170301120032</v>
      </c>
      <c r="C18" s="265">
        <v>41</v>
      </c>
      <c r="D18" s="113"/>
      <c r="E18" s="267">
        <v>38</v>
      </c>
      <c r="F18" s="277"/>
      <c r="G18" s="24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</row>
    <row r="19" spans="1:23">
      <c r="A19" s="241">
        <v>9</v>
      </c>
      <c r="B19" s="264">
        <v>170301120055</v>
      </c>
      <c r="C19" s="265">
        <v>39</v>
      </c>
      <c r="D19" s="113"/>
      <c r="E19" s="267">
        <v>38</v>
      </c>
      <c r="F19" s="277"/>
      <c r="G19" s="24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</row>
    <row r="20" spans="1:23">
      <c r="A20" s="241">
        <v>10</v>
      </c>
      <c r="B20" s="264">
        <v>170301120065</v>
      </c>
      <c r="C20" s="265">
        <v>40</v>
      </c>
      <c r="D20" s="113"/>
      <c r="E20" s="267">
        <v>36</v>
      </c>
      <c r="F20" s="277"/>
      <c r="G20" s="241"/>
      <c r="H20" s="231"/>
      <c r="I20" s="231"/>
      <c r="J20" s="254"/>
      <c r="K20" s="254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</row>
    <row r="21" spans="1:23">
      <c r="A21" s="241">
        <v>11</v>
      </c>
      <c r="B21" s="264">
        <v>170301120070</v>
      </c>
      <c r="C21" s="265">
        <v>37</v>
      </c>
      <c r="D21" s="113"/>
      <c r="E21" s="267">
        <v>34</v>
      </c>
      <c r="F21" s="277"/>
      <c r="G21" s="241"/>
      <c r="H21" s="278"/>
      <c r="I21" s="846"/>
      <c r="J21" s="846"/>
      <c r="K21" s="231"/>
      <c r="L21" s="231"/>
      <c r="M21" s="254"/>
      <c r="N21" s="254"/>
      <c r="O21" s="254"/>
      <c r="P21" s="254"/>
      <c r="Q21" s="254"/>
      <c r="R21" s="231"/>
      <c r="S21" s="231"/>
      <c r="T21" s="231"/>
      <c r="U21" s="231"/>
      <c r="V21" s="231"/>
      <c r="W21" s="231"/>
    </row>
    <row r="22" spans="1:23">
      <c r="A22" s="241">
        <v>12</v>
      </c>
      <c r="B22" s="264">
        <v>170301120082</v>
      </c>
      <c r="C22" s="265">
        <v>39</v>
      </c>
      <c r="D22" s="113"/>
      <c r="E22" s="267">
        <v>38</v>
      </c>
      <c r="F22" s="277"/>
      <c r="G22" s="241"/>
      <c r="H22" s="279"/>
      <c r="I22" s="280"/>
      <c r="J22" s="280"/>
      <c r="K22" s="231"/>
      <c r="L22" s="231"/>
      <c r="M22" s="254"/>
      <c r="N22" s="254"/>
      <c r="O22" s="254"/>
      <c r="P22" s="254"/>
      <c r="Q22" s="254"/>
      <c r="R22" s="281"/>
      <c r="S22" s="231"/>
      <c r="T22" s="231"/>
      <c r="U22" s="231"/>
      <c r="V22" s="231"/>
      <c r="W22" s="231"/>
    </row>
    <row r="23" spans="1:23">
      <c r="A23" s="241">
        <v>13</v>
      </c>
      <c r="B23" s="264">
        <v>170301120084</v>
      </c>
      <c r="C23" s="265">
        <v>38</v>
      </c>
      <c r="D23" s="113"/>
      <c r="E23" s="267">
        <v>33</v>
      </c>
      <c r="F23" s="277"/>
      <c r="G23" s="241"/>
      <c r="H23" s="241"/>
      <c r="I23" s="231"/>
      <c r="J23" s="231"/>
      <c r="K23" s="231"/>
      <c r="L23" s="231"/>
      <c r="M23" s="231"/>
      <c r="N23" s="254"/>
      <c r="O23" s="254"/>
      <c r="P23" s="254"/>
      <c r="Q23" s="254"/>
      <c r="R23" s="254"/>
      <c r="S23" s="231"/>
      <c r="T23" s="231"/>
      <c r="U23" s="231"/>
      <c r="V23" s="231"/>
      <c r="W23" s="231"/>
    </row>
    <row r="24" spans="1:23">
      <c r="A24" s="241">
        <v>14</v>
      </c>
      <c r="B24" s="264">
        <v>170301120086</v>
      </c>
      <c r="C24" s="265">
        <v>37</v>
      </c>
      <c r="D24" s="113"/>
      <c r="E24" s="267">
        <v>35</v>
      </c>
      <c r="F24" s="277"/>
      <c r="G24" s="241"/>
      <c r="H24" s="231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31"/>
    </row>
    <row r="25" spans="1:23" ht="15.5">
      <c r="A25" s="241">
        <v>15</v>
      </c>
      <c r="B25" s="264">
        <v>170301120097</v>
      </c>
      <c r="C25" s="265">
        <v>39</v>
      </c>
      <c r="D25" s="282"/>
      <c r="E25" s="267">
        <v>38</v>
      </c>
      <c r="F25" s="283"/>
      <c r="G25" s="284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31"/>
    </row>
    <row r="26" spans="1:23" ht="15.5">
      <c r="A26" s="241">
        <v>16</v>
      </c>
      <c r="B26" s="264">
        <v>170301120101</v>
      </c>
      <c r="C26" s="265">
        <v>39</v>
      </c>
      <c r="D26" s="113"/>
      <c r="E26" s="267">
        <v>33</v>
      </c>
      <c r="F26" s="277"/>
      <c r="G26" s="284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31"/>
    </row>
    <row r="27" spans="1:23" ht="15.5">
      <c r="A27" s="241">
        <v>17</v>
      </c>
      <c r="B27" s="264">
        <v>170301120108</v>
      </c>
      <c r="C27" s="265">
        <v>38</v>
      </c>
      <c r="D27" s="113"/>
      <c r="E27" s="267">
        <v>33</v>
      </c>
      <c r="F27" s="277"/>
      <c r="G27" s="284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31"/>
    </row>
    <row r="28" spans="1:23" ht="15.5">
      <c r="A28" s="241">
        <v>18</v>
      </c>
      <c r="B28" s="264">
        <v>170301120110</v>
      </c>
      <c r="C28" s="265">
        <v>40</v>
      </c>
      <c r="D28" s="113"/>
      <c r="E28" s="267">
        <v>31</v>
      </c>
      <c r="F28" s="277"/>
      <c r="G28" s="284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31"/>
    </row>
    <row r="29" spans="1:23" ht="15.5">
      <c r="A29" s="241">
        <v>19</v>
      </c>
      <c r="B29" s="264">
        <v>170301120113</v>
      </c>
      <c r="C29" s="265">
        <v>40</v>
      </c>
      <c r="D29" s="113"/>
      <c r="E29" s="267">
        <v>36</v>
      </c>
      <c r="F29" s="277"/>
      <c r="G29" s="284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31"/>
    </row>
    <row r="30" spans="1:23" ht="15.5">
      <c r="A30" s="241">
        <v>20</v>
      </c>
      <c r="B30" s="264">
        <v>170301120114</v>
      </c>
      <c r="C30" s="265">
        <v>39</v>
      </c>
      <c r="D30" s="113"/>
      <c r="E30" s="267">
        <v>33</v>
      </c>
      <c r="F30" s="277"/>
      <c r="G30" s="284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31"/>
    </row>
    <row r="31" spans="1:23" ht="15.5">
      <c r="A31" s="241">
        <v>21</v>
      </c>
      <c r="B31" s="264">
        <v>170301120123</v>
      </c>
      <c r="C31" s="265">
        <v>40</v>
      </c>
      <c r="D31" s="113"/>
      <c r="E31" s="267">
        <v>38</v>
      </c>
      <c r="F31" s="277"/>
      <c r="G31" s="284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31"/>
    </row>
    <row r="32" spans="1:23" ht="15.5">
      <c r="A32" s="241">
        <v>22</v>
      </c>
      <c r="B32" s="264">
        <v>170301120134</v>
      </c>
      <c r="C32" s="265">
        <v>39</v>
      </c>
      <c r="D32" s="113"/>
      <c r="E32" s="267">
        <v>32</v>
      </c>
      <c r="F32" s="277"/>
      <c r="G32" s="284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31"/>
    </row>
    <row r="33" spans="1:23" ht="15.5">
      <c r="A33" s="241">
        <v>23</v>
      </c>
      <c r="B33" s="264">
        <v>170301120135</v>
      </c>
      <c r="C33" s="265">
        <v>41</v>
      </c>
      <c r="D33" s="113"/>
      <c r="E33" s="267">
        <v>33</v>
      </c>
      <c r="F33" s="277"/>
      <c r="G33" s="284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31"/>
    </row>
    <row r="34" spans="1:23" ht="15.5">
      <c r="A34" s="241">
        <v>24</v>
      </c>
      <c r="B34" s="264">
        <v>170301120146</v>
      </c>
      <c r="C34" s="265">
        <v>38</v>
      </c>
      <c r="D34" s="113"/>
      <c r="E34" s="267">
        <v>34</v>
      </c>
      <c r="F34" s="277"/>
      <c r="G34" s="284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</row>
    <row r="35" spans="1:23">
      <c r="A35" s="241">
        <v>25</v>
      </c>
      <c r="B35" s="264">
        <v>170301120149</v>
      </c>
      <c r="C35" s="265">
        <v>44</v>
      </c>
      <c r="D35" s="113"/>
      <c r="E35" s="267">
        <v>36</v>
      </c>
      <c r="F35" s="277"/>
      <c r="G35" s="274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31"/>
    </row>
    <row r="36" spans="1:23">
      <c r="A36" s="241">
        <v>26</v>
      </c>
      <c r="B36" s="264">
        <v>170301120154</v>
      </c>
      <c r="C36" s="265">
        <v>42</v>
      </c>
      <c r="D36" s="113"/>
      <c r="E36" s="267">
        <v>34</v>
      </c>
      <c r="F36" s="277"/>
      <c r="G36" s="24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</row>
    <row r="37" spans="1:23">
      <c r="A37" s="241">
        <v>27</v>
      </c>
      <c r="B37" s="264">
        <v>170301120171</v>
      </c>
      <c r="C37" s="265">
        <v>41</v>
      </c>
      <c r="D37" s="113"/>
      <c r="E37" s="267">
        <v>30</v>
      </c>
      <c r="F37" s="277"/>
      <c r="G37" s="24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</row>
    <row r="38" spans="1:23" ht="15.5">
      <c r="A38" s="241">
        <v>28</v>
      </c>
      <c r="B38" s="264">
        <v>170301120175</v>
      </c>
      <c r="C38" s="265">
        <v>41</v>
      </c>
      <c r="D38" s="113"/>
      <c r="E38" s="267">
        <v>34</v>
      </c>
      <c r="F38" s="277"/>
      <c r="G38" s="284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31"/>
    </row>
    <row r="39" spans="1:23" ht="15.5">
      <c r="A39" s="241">
        <v>29</v>
      </c>
      <c r="B39" s="264">
        <v>170101120055</v>
      </c>
      <c r="C39" s="265">
        <v>36</v>
      </c>
      <c r="D39" s="113"/>
      <c r="E39" s="267">
        <v>33</v>
      </c>
      <c r="F39" s="277"/>
      <c r="G39" s="284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31"/>
    </row>
    <row r="40" spans="1:23" ht="15.5">
      <c r="A40" s="241">
        <v>30</v>
      </c>
      <c r="B40" s="264">
        <v>170101120060</v>
      </c>
      <c r="C40" s="265">
        <v>35</v>
      </c>
      <c r="D40" s="113"/>
      <c r="E40" s="267">
        <v>31</v>
      </c>
      <c r="F40" s="277"/>
      <c r="G40" s="284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31"/>
    </row>
    <row r="41" spans="1:23" ht="15.5">
      <c r="A41" s="241">
        <v>31</v>
      </c>
      <c r="B41" s="264">
        <v>170301120023</v>
      </c>
      <c r="C41" s="265">
        <v>36</v>
      </c>
      <c r="D41" s="113"/>
      <c r="E41" s="267">
        <v>31</v>
      </c>
      <c r="F41" s="277"/>
      <c r="G41" s="284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31"/>
    </row>
    <row r="42" spans="1:23" ht="15.5">
      <c r="A42" s="241">
        <v>32</v>
      </c>
      <c r="B42" s="264">
        <v>170301120043</v>
      </c>
      <c r="C42" s="265">
        <v>37</v>
      </c>
      <c r="D42" s="113"/>
      <c r="E42" s="267">
        <v>31</v>
      </c>
      <c r="F42" s="277"/>
      <c r="G42" s="284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31"/>
    </row>
    <row r="43" spans="1:23" ht="15.5">
      <c r="A43" s="241">
        <v>33</v>
      </c>
      <c r="B43" s="264">
        <v>170301120046</v>
      </c>
      <c r="C43" s="265">
        <v>37</v>
      </c>
      <c r="D43" s="113"/>
      <c r="E43" s="267">
        <v>31</v>
      </c>
      <c r="F43" s="277"/>
      <c r="G43" s="284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31"/>
    </row>
    <row r="44" spans="1:23" ht="15.5">
      <c r="A44" s="241">
        <v>34</v>
      </c>
      <c r="B44" s="264">
        <v>170301120085</v>
      </c>
      <c r="C44" s="265">
        <v>38</v>
      </c>
      <c r="D44" s="113"/>
      <c r="E44" s="267">
        <v>31</v>
      </c>
      <c r="F44" s="277"/>
      <c r="G44" s="284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31"/>
    </row>
    <row r="45" spans="1:23" ht="15.5">
      <c r="A45" s="241">
        <v>35</v>
      </c>
      <c r="B45" s="264">
        <v>170301120107</v>
      </c>
      <c r="C45" s="265">
        <v>39</v>
      </c>
      <c r="D45" s="113"/>
      <c r="E45" s="267">
        <v>27</v>
      </c>
      <c r="F45" s="277"/>
      <c r="G45" s="284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31"/>
    </row>
    <row r="46" spans="1:23" ht="15.5">
      <c r="A46" s="241">
        <v>36</v>
      </c>
      <c r="B46" s="264">
        <v>170301120115</v>
      </c>
      <c r="C46" s="265">
        <v>38</v>
      </c>
      <c r="D46" s="113"/>
      <c r="E46" s="267">
        <v>31</v>
      </c>
      <c r="F46" s="277"/>
      <c r="G46" s="284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31"/>
    </row>
    <row r="47" spans="1:23" ht="15.5">
      <c r="A47" s="241">
        <v>37</v>
      </c>
      <c r="B47" s="264">
        <v>170301120126</v>
      </c>
      <c r="C47" s="265">
        <v>38</v>
      </c>
      <c r="D47" s="113"/>
      <c r="E47" s="267">
        <v>29</v>
      </c>
      <c r="F47" s="277"/>
      <c r="G47" s="284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31"/>
    </row>
    <row r="48" spans="1:23" ht="15.5">
      <c r="A48" s="241">
        <v>38</v>
      </c>
      <c r="B48" s="264">
        <v>170301120157</v>
      </c>
      <c r="C48" s="265">
        <v>37</v>
      </c>
      <c r="D48" s="113"/>
      <c r="E48" s="267">
        <v>31</v>
      </c>
      <c r="F48" s="277"/>
      <c r="G48" s="284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31"/>
    </row>
    <row r="49" spans="1:23">
      <c r="A49" s="241">
        <v>39</v>
      </c>
      <c r="B49" s="264">
        <v>170301120106</v>
      </c>
      <c r="C49" s="265">
        <v>31</v>
      </c>
      <c r="D49" s="113"/>
      <c r="E49" s="267">
        <v>28</v>
      </c>
      <c r="F49" s="277"/>
      <c r="G49" s="274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31"/>
    </row>
    <row r="50" spans="1:23">
      <c r="A50" s="241">
        <v>40</v>
      </c>
      <c r="B50" s="264">
        <v>170101120016</v>
      </c>
      <c r="C50" s="265">
        <v>42</v>
      </c>
      <c r="D50" s="113"/>
      <c r="E50" s="267">
        <v>40</v>
      </c>
      <c r="F50" s="277"/>
      <c r="G50" s="24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</row>
    <row r="51" spans="1:23">
      <c r="A51" s="241">
        <v>41</v>
      </c>
      <c r="B51" s="264">
        <v>170101120019</v>
      </c>
      <c r="C51" s="265">
        <v>44</v>
      </c>
      <c r="D51" s="113"/>
      <c r="E51" s="267">
        <v>43</v>
      </c>
      <c r="F51" s="277"/>
      <c r="G51" s="24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</row>
    <row r="52" spans="1:23" ht="15.5">
      <c r="A52" s="241">
        <v>42</v>
      </c>
      <c r="B52" s="264">
        <v>170101120022</v>
      </c>
      <c r="C52" s="265">
        <v>44</v>
      </c>
      <c r="D52" s="282"/>
      <c r="E52" s="267">
        <v>44</v>
      </c>
      <c r="F52" s="283"/>
      <c r="G52" s="284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31"/>
    </row>
    <row r="53" spans="1:23" ht="15.5">
      <c r="A53" s="241">
        <v>43</v>
      </c>
      <c r="B53" s="264">
        <v>170101120023</v>
      </c>
      <c r="C53" s="265">
        <v>41</v>
      </c>
      <c r="D53" s="282"/>
      <c r="E53" s="267">
        <v>43</v>
      </c>
      <c r="F53" s="283"/>
      <c r="G53" s="284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31"/>
    </row>
    <row r="54" spans="1:23" ht="15.5">
      <c r="A54" s="241">
        <v>44</v>
      </c>
      <c r="B54" s="264">
        <v>170101120026</v>
      </c>
      <c r="C54" s="265">
        <v>43</v>
      </c>
      <c r="D54" s="113"/>
      <c r="E54" s="267">
        <v>39</v>
      </c>
      <c r="F54" s="277"/>
      <c r="G54" s="284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31"/>
    </row>
    <row r="55" spans="1:23" ht="15.5">
      <c r="A55" s="241">
        <v>45</v>
      </c>
      <c r="B55" s="264">
        <v>170101120036</v>
      </c>
      <c r="C55" s="265">
        <v>44</v>
      </c>
      <c r="D55" s="113"/>
      <c r="E55" s="267">
        <v>42</v>
      </c>
      <c r="F55" s="277"/>
      <c r="G55" s="284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31"/>
    </row>
    <row r="56" spans="1:23" ht="15.5">
      <c r="A56" s="241">
        <v>46</v>
      </c>
      <c r="B56" s="264">
        <v>170101120039</v>
      </c>
      <c r="C56" s="265">
        <v>44</v>
      </c>
      <c r="D56" s="113"/>
      <c r="E56" s="267">
        <v>41</v>
      </c>
      <c r="F56" s="277"/>
      <c r="G56" s="284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31"/>
    </row>
    <row r="57" spans="1:23" ht="15.5">
      <c r="A57" s="241">
        <v>47</v>
      </c>
      <c r="B57" s="264">
        <v>170101120040</v>
      </c>
      <c r="C57" s="265">
        <v>44</v>
      </c>
      <c r="D57" s="113"/>
      <c r="E57" s="267">
        <v>45</v>
      </c>
      <c r="F57" s="277"/>
      <c r="G57" s="284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31"/>
    </row>
    <row r="58" spans="1:23" ht="15.5">
      <c r="A58" s="241">
        <v>48</v>
      </c>
      <c r="B58" s="264">
        <v>170101120043</v>
      </c>
      <c r="C58" s="265">
        <v>44</v>
      </c>
      <c r="D58" s="113"/>
      <c r="E58" s="267">
        <v>44</v>
      </c>
      <c r="F58" s="277"/>
      <c r="G58" s="284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31"/>
    </row>
    <row r="59" spans="1:23" ht="15.5">
      <c r="A59" s="241">
        <v>49</v>
      </c>
      <c r="B59" s="264">
        <v>170101120058</v>
      </c>
      <c r="C59" s="265">
        <v>39</v>
      </c>
      <c r="D59" s="113"/>
      <c r="E59" s="267">
        <v>43</v>
      </c>
      <c r="F59" s="277"/>
      <c r="G59" s="284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31"/>
    </row>
    <row r="60" spans="1:23" ht="15.5">
      <c r="A60" s="241">
        <v>50</v>
      </c>
      <c r="B60" s="264">
        <v>170101120067</v>
      </c>
      <c r="C60" s="265">
        <v>43</v>
      </c>
      <c r="D60" s="113"/>
      <c r="E60" s="267">
        <v>39</v>
      </c>
      <c r="F60" s="277"/>
      <c r="G60" s="284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31"/>
    </row>
    <row r="61" spans="1:23" ht="15.5">
      <c r="A61" s="241">
        <v>51</v>
      </c>
      <c r="B61" s="264">
        <v>170301120016</v>
      </c>
      <c r="C61" s="265">
        <v>47</v>
      </c>
      <c r="D61" s="113"/>
      <c r="E61" s="267">
        <v>41</v>
      </c>
      <c r="F61" s="277"/>
      <c r="G61" s="284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31"/>
    </row>
    <row r="62" spans="1:23" ht="15.5">
      <c r="A62" s="241">
        <v>52</v>
      </c>
      <c r="B62" s="264">
        <v>170301120024</v>
      </c>
      <c r="C62" s="265">
        <v>47</v>
      </c>
      <c r="D62" s="113"/>
      <c r="E62" s="267">
        <v>41</v>
      </c>
      <c r="F62" s="277"/>
      <c r="G62" s="284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31"/>
    </row>
    <row r="63" spans="1:23">
      <c r="A63" s="241">
        <v>53</v>
      </c>
      <c r="B63" s="264">
        <v>170301120031</v>
      </c>
      <c r="C63" s="265">
        <v>46</v>
      </c>
      <c r="D63" s="113"/>
      <c r="E63" s="267">
        <v>44</v>
      </c>
      <c r="F63" s="277"/>
      <c r="G63" s="24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</row>
    <row r="64" spans="1:23">
      <c r="A64" s="241">
        <v>54</v>
      </c>
      <c r="B64" s="264">
        <v>170301120056</v>
      </c>
      <c r="C64" s="265">
        <v>42</v>
      </c>
      <c r="D64" s="113"/>
      <c r="E64" s="267">
        <v>40</v>
      </c>
      <c r="F64" s="277"/>
      <c r="G64" s="24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</row>
    <row r="65" spans="1:23">
      <c r="A65" s="241">
        <v>55</v>
      </c>
      <c r="B65" s="264">
        <v>170301120066</v>
      </c>
      <c r="C65" s="265">
        <v>46</v>
      </c>
      <c r="D65" s="113"/>
      <c r="E65" s="267">
        <v>39</v>
      </c>
      <c r="F65" s="277"/>
      <c r="G65" s="24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</row>
    <row r="66" spans="1:23">
      <c r="A66" s="241">
        <v>56</v>
      </c>
      <c r="B66" s="264">
        <v>170301120068</v>
      </c>
      <c r="C66" s="265">
        <v>44</v>
      </c>
      <c r="D66" s="113"/>
      <c r="E66" s="267">
        <v>41</v>
      </c>
      <c r="F66" s="277"/>
      <c r="G66" s="24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</row>
    <row r="67" spans="1:23">
      <c r="A67" s="241">
        <v>57</v>
      </c>
      <c r="B67" s="264">
        <v>170301120095</v>
      </c>
      <c r="C67" s="265">
        <v>40</v>
      </c>
      <c r="D67" s="113"/>
      <c r="E67" s="267">
        <v>43</v>
      </c>
      <c r="F67" s="277"/>
      <c r="G67" s="24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</row>
    <row r="68" spans="1:23">
      <c r="A68" s="241">
        <v>58</v>
      </c>
      <c r="B68" s="264">
        <v>170301120103</v>
      </c>
      <c r="C68" s="265">
        <v>41</v>
      </c>
      <c r="D68" s="113"/>
      <c r="E68" s="267">
        <v>39</v>
      </c>
      <c r="F68" s="277"/>
      <c r="G68" s="24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</row>
    <row r="69" spans="1:23">
      <c r="A69" s="241">
        <v>59</v>
      </c>
      <c r="B69" s="264">
        <v>170301120112</v>
      </c>
      <c r="C69" s="265">
        <v>44</v>
      </c>
      <c r="D69" s="113"/>
      <c r="E69" s="267">
        <v>39</v>
      </c>
      <c r="F69" s="277"/>
      <c r="G69" s="24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</row>
    <row r="70" spans="1:23">
      <c r="A70" s="241">
        <v>60</v>
      </c>
      <c r="B70" s="264">
        <v>170301120116</v>
      </c>
      <c r="C70" s="265">
        <v>45</v>
      </c>
      <c r="D70" s="113"/>
      <c r="E70" s="267">
        <v>42</v>
      </c>
      <c r="F70" s="277"/>
      <c r="G70" s="24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</row>
    <row r="71" spans="1:23">
      <c r="A71" s="241">
        <v>61</v>
      </c>
      <c r="B71" s="264">
        <v>170301120128</v>
      </c>
      <c r="C71" s="265">
        <v>44</v>
      </c>
      <c r="D71" s="113"/>
      <c r="E71" s="267">
        <v>43</v>
      </c>
      <c r="F71" s="277"/>
      <c r="G71" s="24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</row>
    <row r="72" spans="1:23">
      <c r="A72" s="241">
        <v>62</v>
      </c>
      <c r="B72" s="264">
        <v>170301120138</v>
      </c>
      <c r="C72" s="265">
        <v>44</v>
      </c>
      <c r="D72" s="113"/>
      <c r="E72" s="267">
        <v>44</v>
      </c>
      <c r="F72" s="277"/>
      <c r="G72" s="24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</row>
    <row r="73" spans="1:23">
      <c r="A73" s="241">
        <v>63</v>
      </c>
      <c r="B73" s="264">
        <v>170301120140</v>
      </c>
      <c r="C73" s="265">
        <v>44</v>
      </c>
      <c r="D73" s="113"/>
      <c r="E73" s="267">
        <v>42</v>
      </c>
      <c r="F73" s="277"/>
      <c r="G73" s="24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</row>
    <row r="74" spans="1:23">
      <c r="A74" s="241">
        <v>64</v>
      </c>
      <c r="B74" s="264">
        <v>170301120147</v>
      </c>
      <c r="C74" s="265">
        <v>44</v>
      </c>
      <c r="D74" s="113"/>
      <c r="E74" s="267">
        <v>43</v>
      </c>
      <c r="F74" s="277"/>
      <c r="G74" s="24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</row>
    <row r="75" spans="1:23">
      <c r="A75" s="241">
        <v>65</v>
      </c>
      <c r="B75" s="264">
        <v>170301120166</v>
      </c>
      <c r="C75" s="265">
        <v>46</v>
      </c>
      <c r="D75" s="113"/>
      <c r="E75" s="267">
        <v>41</v>
      </c>
      <c r="F75" s="277"/>
      <c r="G75" s="24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</row>
    <row r="76" spans="1:23">
      <c r="A76" s="241">
        <v>66</v>
      </c>
      <c r="B76" s="264">
        <v>170301121177</v>
      </c>
      <c r="C76" s="265">
        <v>44</v>
      </c>
      <c r="D76" s="113"/>
      <c r="E76" s="267">
        <v>38</v>
      </c>
      <c r="F76" s="277"/>
      <c r="G76" s="24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</row>
    <row r="77" spans="1:23">
      <c r="A77" s="241">
        <v>67</v>
      </c>
      <c r="B77" s="264">
        <v>170101120012</v>
      </c>
      <c r="C77" s="265">
        <v>46</v>
      </c>
      <c r="D77" s="113"/>
      <c r="E77" s="267">
        <v>46</v>
      </c>
      <c r="F77" s="277"/>
      <c r="G77" s="24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</row>
    <row r="78" spans="1:23">
      <c r="A78" s="241">
        <v>68</v>
      </c>
      <c r="B78" s="285">
        <v>170101120021</v>
      </c>
      <c r="C78" s="265">
        <v>46</v>
      </c>
      <c r="D78" s="113"/>
      <c r="E78" s="267">
        <v>44</v>
      </c>
      <c r="F78" s="277"/>
      <c r="G78" s="24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</row>
    <row r="79" spans="1:23">
      <c r="A79" s="241">
        <v>69</v>
      </c>
      <c r="B79" s="285">
        <v>170301120072</v>
      </c>
      <c r="C79" s="265">
        <v>47</v>
      </c>
      <c r="D79" s="113"/>
      <c r="E79" s="267">
        <v>45</v>
      </c>
      <c r="F79" s="277"/>
      <c r="G79" s="286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</row>
    <row r="80" spans="1:23">
      <c r="A80" s="241">
        <v>70</v>
      </c>
      <c r="B80" s="285">
        <v>170301120098</v>
      </c>
      <c r="C80" s="265">
        <v>47</v>
      </c>
      <c r="D80" s="282"/>
      <c r="E80" s="267">
        <v>45</v>
      </c>
      <c r="F80" s="283"/>
      <c r="G80" s="286"/>
      <c r="H80" s="287"/>
      <c r="I80" s="287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</row>
    <row r="81" spans="1:23">
      <c r="A81" s="241">
        <v>71</v>
      </c>
      <c r="B81" s="285">
        <v>170301120142</v>
      </c>
      <c r="C81" s="265">
        <v>46</v>
      </c>
      <c r="D81" s="282"/>
      <c r="E81" s="267">
        <v>46</v>
      </c>
      <c r="F81" s="283"/>
      <c r="G81" s="286"/>
      <c r="H81" s="287"/>
      <c r="I81" s="287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</row>
    <row r="82" spans="1:23">
      <c r="A82" s="241">
        <v>72</v>
      </c>
      <c r="B82" s="285">
        <v>170101120002</v>
      </c>
      <c r="C82" s="265">
        <v>41</v>
      </c>
      <c r="D82" s="113"/>
      <c r="E82" s="267">
        <v>26</v>
      </c>
      <c r="F82" s="277"/>
      <c r="G82" s="286"/>
      <c r="H82" s="287"/>
      <c r="I82" s="287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</row>
    <row r="83" spans="1:23">
      <c r="A83" s="241">
        <v>73</v>
      </c>
      <c r="B83" s="285">
        <v>170101120020</v>
      </c>
      <c r="C83" s="265">
        <v>0</v>
      </c>
      <c r="D83" s="286"/>
      <c r="E83" s="267">
        <v>0</v>
      </c>
      <c r="F83" s="286"/>
      <c r="G83" s="286"/>
      <c r="H83" s="287"/>
      <c r="I83" s="287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</row>
    <row r="84" spans="1:23">
      <c r="A84" s="241">
        <v>74</v>
      </c>
      <c r="B84" s="285">
        <v>170101120045</v>
      </c>
      <c r="C84" s="288">
        <v>2</v>
      </c>
      <c r="D84" s="289"/>
      <c r="E84" s="290">
        <v>0</v>
      </c>
      <c r="F84" s="289"/>
      <c r="G84" s="286"/>
      <c r="H84" s="287"/>
      <c r="I84" s="287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</row>
    <row r="85" spans="1:23" ht="15.5">
      <c r="A85" s="241">
        <v>75</v>
      </c>
      <c r="B85" s="285">
        <v>170101120049</v>
      </c>
      <c r="C85" s="265">
        <v>2</v>
      </c>
      <c r="D85" s="286"/>
      <c r="E85" s="267">
        <v>10</v>
      </c>
      <c r="F85" s="286"/>
      <c r="G85" s="286"/>
      <c r="H85" s="287"/>
      <c r="I85" s="287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91"/>
    </row>
    <row r="86" spans="1:23" ht="15.5">
      <c r="A86" s="241">
        <v>76</v>
      </c>
      <c r="B86" s="285">
        <v>170101120050</v>
      </c>
      <c r="C86" s="288">
        <v>9</v>
      </c>
      <c r="D86" s="292"/>
      <c r="E86" s="290">
        <v>11</v>
      </c>
      <c r="F86" s="292"/>
      <c r="G86" s="286"/>
      <c r="H86" s="287"/>
      <c r="I86" s="287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31"/>
    </row>
    <row r="87" spans="1:23">
      <c r="A87" s="241">
        <v>77</v>
      </c>
      <c r="B87" s="285">
        <v>170101120059</v>
      </c>
      <c r="C87" s="265">
        <v>0</v>
      </c>
      <c r="D87" s="286"/>
      <c r="E87" s="267">
        <v>0</v>
      </c>
      <c r="F87" s="286"/>
      <c r="G87" s="286"/>
      <c r="H87" s="287"/>
      <c r="I87" s="287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</row>
    <row r="88" spans="1:23">
      <c r="A88" s="241">
        <v>78</v>
      </c>
      <c r="B88" s="285">
        <v>170301120125</v>
      </c>
      <c r="C88" s="265">
        <v>30</v>
      </c>
      <c r="D88" s="286"/>
      <c r="E88" s="267">
        <v>23</v>
      </c>
      <c r="F88" s="286"/>
      <c r="G88" s="286"/>
      <c r="H88" s="287"/>
      <c r="I88" s="287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</row>
    <row r="89" spans="1:23">
      <c r="A89" s="241">
        <v>79</v>
      </c>
      <c r="B89" s="285">
        <v>170301120158</v>
      </c>
      <c r="C89" s="265">
        <v>3</v>
      </c>
      <c r="D89" s="286"/>
      <c r="E89" s="267">
        <v>0</v>
      </c>
      <c r="F89" s="286"/>
      <c r="G89" s="286"/>
      <c r="H89" s="287"/>
      <c r="I89" s="287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</row>
    <row r="90" spans="1:23">
      <c r="A90" s="241">
        <v>80</v>
      </c>
      <c r="B90" s="285">
        <v>170301120160</v>
      </c>
      <c r="C90" s="265">
        <v>6</v>
      </c>
      <c r="D90" s="286"/>
      <c r="E90" s="267">
        <v>0</v>
      </c>
      <c r="F90" s="286"/>
      <c r="G90" s="286"/>
      <c r="H90" s="287"/>
      <c r="I90" s="287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</row>
    <row r="91" spans="1:23">
      <c r="A91" s="241">
        <v>81</v>
      </c>
      <c r="B91" s="285">
        <v>170301120165</v>
      </c>
      <c r="C91" s="265">
        <v>7</v>
      </c>
      <c r="D91" s="286"/>
      <c r="E91" s="267">
        <v>10</v>
      </c>
      <c r="F91" s="286"/>
      <c r="G91" s="286"/>
      <c r="H91" s="287"/>
      <c r="I91" s="287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</row>
    <row r="92" spans="1:23" ht="15.5">
      <c r="A92" s="241">
        <v>82</v>
      </c>
      <c r="B92" s="285">
        <v>170301120173</v>
      </c>
      <c r="C92" s="265">
        <v>8</v>
      </c>
      <c r="D92" s="286"/>
      <c r="E92" s="267">
        <v>0</v>
      </c>
      <c r="F92" s="286"/>
      <c r="G92" s="286"/>
      <c r="H92" s="287"/>
      <c r="I92" s="287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91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="86" zoomScaleNormal="86" workbookViewId="0">
      <selection activeCell="H5" sqref="H5"/>
    </sheetView>
  </sheetViews>
  <sheetFormatPr defaultColWidth="8.7265625" defaultRowHeight="14.5"/>
  <cols>
    <col min="2" max="2" width="16.1796875" customWidth="1"/>
    <col min="5" max="5" width="51" customWidth="1"/>
    <col min="6" max="6" width="20.1796875" customWidth="1"/>
    <col min="8" max="8" width="20.81640625" customWidth="1"/>
    <col min="9" max="9" width="16.26953125" customWidth="1"/>
  </cols>
  <sheetData>
    <row r="1" spans="1:23">
      <c r="A1" s="848" t="s">
        <v>56</v>
      </c>
      <c r="B1" s="848"/>
      <c r="C1" s="848"/>
      <c r="D1" s="848"/>
      <c r="E1" s="848"/>
      <c r="F1" s="294"/>
      <c r="G1" s="849"/>
      <c r="H1" s="849"/>
      <c r="I1" s="849"/>
      <c r="J1" s="849"/>
      <c r="K1" s="849"/>
      <c r="L1" s="849"/>
      <c r="M1" s="849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1:23">
      <c r="A2" s="848" t="s">
        <v>1</v>
      </c>
      <c r="B2" s="848"/>
      <c r="C2" s="848"/>
      <c r="D2" s="848"/>
      <c r="E2" s="848"/>
      <c r="F2" s="296"/>
      <c r="G2" s="297" t="s">
        <v>2</v>
      </c>
      <c r="H2" s="298"/>
      <c r="I2" s="299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3" ht="58.15" customHeight="1">
      <c r="A3" s="848" t="s">
        <v>108</v>
      </c>
      <c r="B3" s="848"/>
      <c r="C3" s="848"/>
      <c r="D3" s="848"/>
      <c r="E3" s="848"/>
      <c r="F3" s="296"/>
      <c r="G3" s="297" t="s">
        <v>4</v>
      </c>
      <c r="H3" s="298"/>
      <c r="I3" s="300" t="s">
        <v>5</v>
      </c>
      <c r="J3" s="295"/>
      <c r="K3" s="301" t="s">
        <v>6</v>
      </c>
      <c r="L3" s="301" t="s">
        <v>7</v>
      </c>
      <c r="M3" s="295"/>
      <c r="N3" s="301" t="s">
        <v>8</v>
      </c>
      <c r="O3" s="850" t="s">
        <v>102</v>
      </c>
      <c r="P3" s="850"/>
      <c r="Q3" s="850"/>
      <c r="R3" s="850"/>
      <c r="S3" s="850"/>
      <c r="T3" s="850"/>
      <c r="U3" s="850"/>
      <c r="V3" s="850"/>
      <c r="W3" s="850"/>
    </row>
    <row r="4" spans="1:23" ht="21">
      <c r="A4" s="848" t="s">
        <v>109</v>
      </c>
      <c r="B4" s="848"/>
      <c r="C4" s="848"/>
      <c r="D4" s="848"/>
      <c r="E4" s="848"/>
      <c r="F4" s="296"/>
      <c r="G4" s="297" t="s">
        <v>11</v>
      </c>
      <c r="H4" s="298"/>
      <c r="I4" s="299"/>
      <c r="J4" s="295"/>
      <c r="K4" s="302" t="s">
        <v>12</v>
      </c>
      <c r="L4" s="302">
        <v>3</v>
      </c>
      <c r="M4" s="295"/>
      <c r="N4" s="303">
        <v>3</v>
      </c>
      <c r="O4" s="850"/>
      <c r="P4" s="850"/>
      <c r="Q4" s="850"/>
      <c r="R4" s="850"/>
      <c r="S4" s="850"/>
      <c r="T4" s="850"/>
      <c r="U4" s="850"/>
      <c r="V4" s="850"/>
      <c r="W4" s="850"/>
    </row>
    <row r="5" spans="1:23" ht="21">
      <c r="A5" s="293" t="s">
        <v>85</v>
      </c>
      <c r="B5" s="293"/>
      <c r="C5" s="293"/>
      <c r="D5" s="293"/>
      <c r="E5" s="293"/>
      <c r="F5" s="296"/>
      <c r="G5" s="297" t="s">
        <v>14</v>
      </c>
      <c r="H5" s="304">
        <v>100</v>
      </c>
      <c r="I5" s="299"/>
      <c r="J5" s="295"/>
      <c r="K5" s="305" t="s">
        <v>15</v>
      </c>
      <c r="L5" s="305">
        <v>2</v>
      </c>
      <c r="M5" s="295"/>
      <c r="N5" s="306">
        <v>2</v>
      </c>
      <c r="O5" s="850"/>
      <c r="P5" s="850"/>
      <c r="Q5" s="850"/>
      <c r="R5" s="850"/>
      <c r="S5" s="850"/>
      <c r="T5" s="850"/>
      <c r="U5" s="850"/>
      <c r="V5" s="850"/>
      <c r="W5" s="850"/>
    </row>
    <row r="6" spans="1:23" ht="21">
      <c r="A6" s="307"/>
      <c r="B6" s="308" t="s">
        <v>60</v>
      </c>
      <c r="C6" s="309" t="s">
        <v>16</v>
      </c>
      <c r="D6" s="309" t="s">
        <v>17</v>
      </c>
      <c r="E6" s="309" t="s">
        <v>18</v>
      </c>
      <c r="F6" s="309" t="s">
        <v>17</v>
      </c>
      <c r="G6" s="297" t="s">
        <v>18</v>
      </c>
      <c r="H6" s="310">
        <v>100</v>
      </c>
      <c r="I6" s="299"/>
      <c r="J6" s="295"/>
      <c r="K6" s="311" t="s">
        <v>19</v>
      </c>
      <c r="L6" s="311">
        <v>1</v>
      </c>
      <c r="M6" s="295"/>
      <c r="N6" s="312">
        <v>1</v>
      </c>
      <c r="O6" s="850"/>
      <c r="P6" s="850"/>
      <c r="Q6" s="850"/>
      <c r="R6" s="850"/>
      <c r="S6" s="850"/>
      <c r="T6" s="850"/>
      <c r="U6" s="850"/>
      <c r="V6" s="850"/>
      <c r="W6" s="850"/>
    </row>
    <row r="7" spans="1:23" ht="58">
      <c r="A7" s="307"/>
      <c r="B7" s="313" t="s">
        <v>20</v>
      </c>
      <c r="C7" s="314" t="s">
        <v>21</v>
      </c>
      <c r="D7" s="314"/>
      <c r="E7" s="315" t="s">
        <v>21</v>
      </c>
      <c r="F7" s="315"/>
      <c r="G7" s="316" t="s">
        <v>22</v>
      </c>
      <c r="H7" s="317">
        <v>100</v>
      </c>
      <c r="I7" s="318">
        <v>0.6</v>
      </c>
      <c r="J7" s="295"/>
      <c r="K7" s="319" t="s">
        <v>23</v>
      </c>
      <c r="L7" s="319">
        <v>0</v>
      </c>
      <c r="M7" s="295"/>
      <c r="N7" s="320"/>
      <c r="O7" s="850"/>
      <c r="P7" s="850"/>
      <c r="Q7" s="850"/>
      <c r="R7" s="850"/>
      <c r="S7" s="850"/>
      <c r="T7" s="850"/>
      <c r="U7" s="850"/>
      <c r="V7" s="850"/>
      <c r="W7" s="850"/>
    </row>
    <row r="8" spans="1:23">
      <c r="A8" s="307"/>
      <c r="B8" s="313" t="s">
        <v>24</v>
      </c>
      <c r="C8" s="315" t="s">
        <v>25</v>
      </c>
      <c r="D8" s="315"/>
      <c r="E8" s="315" t="s">
        <v>26</v>
      </c>
      <c r="F8" s="315"/>
      <c r="G8" s="316" t="s">
        <v>27</v>
      </c>
      <c r="H8" s="297" t="s">
        <v>87</v>
      </c>
      <c r="I8" s="299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</row>
    <row r="9" spans="1:23">
      <c r="A9" s="307"/>
      <c r="B9" s="313" t="s">
        <v>28</v>
      </c>
      <c r="C9" s="315" t="s">
        <v>82</v>
      </c>
      <c r="D9" s="315"/>
      <c r="E9" s="315" t="s">
        <v>82</v>
      </c>
      <c r="F9" s="321"/>
      <c r="G9" s="307"/>
      <c r="H9" s="322"/>
      <c r="I9" s="322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</row>
    <row r="10" spans="1:23" ht="15.5">
      <c r="A10" s="307"/>
      <c r="B10" s="313" t="s">
        <v>45</v>
      </c>
      <c r="C10" s="315">
        <v>50</v>
      </c>
      <c r="D10" s="323">
        <v>27.5</v>
      </c>
      <c r="E10" s="315">
        <v>50</v>
      </c>
      <c r="F10" s="324">
        <v>27.5</v>
      </c>
      <c r="G10" s="325"/>
      <c r="H10" s="326" t="s">
        <v>30</v>
      </c>
      <c r="I10" s="326" t="s">
        <v>31</v>
      </c>
      <c r="J10" s="327" t="s">
        <v>32</v>
      </c>
      <c r="K10" s="327" t="s">
        <v>33</v>
      </c>
      <c r="L10" s="327" t="s">
        <v>34</v>
      </c>
      <c r="M10" s="327" t="s">
        <v>35</v>
      </c>
      <c r="N10" s="327" t="s">
        <v>36</v>
      </c>
      <c r="O10" s="327" t="s">
        <v>37</v>
      </c>
      <c r="P10" s="327" t="s">
        <v>38</v>
      </c>
      <c r="Q10" s="327" t="s">
        <v>39</v>
      </c>
      <c r="R10" s="327" t="s">
        <v>40</v>
      </c>
      <c r="S10" s="327" t="s">
        <v>41</v>
      </c>
      <c r="T10" s="327" t="s">
        <v>42</v>
      </c>
      <c r="U10" s="327" t="s">
        <v>43</v>
      </c>
      <c r="V10" s="327" t="s">
        <v>44</v>
      </c>
      <c r="W10" s="295"/>
    </row>
    <row r="11" spans="1:23" ht="15.5">
      <c r="A11" s="307">
        <v>1</v>
      </c>
      <c r="B11" s="328">
        <v>170301120144</v>
      </c>
      <c r="C11" s="329">
        <v>45</v>
      </c>
      <c r="D11" s="330">
        <v>1</v>
      </c>
      <c r="E11" s="331">
        <v>49</v>
      </c>
      <c r="F11" s="332">
        <v>1</v>
      </c>
      <c r="G11" s="333" t="s">
        <v>46</v>
      </c>
      <c r="H11" s="193">
        <v>3</v>
      </c>
      <c r="I11" s="194">
        <v>3</v>
      </c>
      <c r="J11" s="195"/>
      <c r="K11" s="195"/>
      <c r="L11" s="195"/>
      <c r="M11" s="196">
        <v>2</v>
      </c>
      <c r="N11" s="195"/>
      <c r="O11" s="195"/>
      <c r="P11" s="195"/>
      <c r="Q11" s="195"/>
      <c r="R11" s="195"/>
      <c r="S11" s="195"/>
      <c r="T11" s="196">
        <v>3</v>
      </c>
      <c r="U11" s="196">
        <v>3</v>
      </c>
      <c r="V11" s="196">
        <v>2</v>
      </c>
      <c r="W11" s="295"/>
    </row>
    <row r="12" spans="1:23" ht="15.5">
      <c r="A12" s="307"/>
      <c r="B12" s="334"/>
      <c r="C12" s="335"/>
      <c r="D12" s="336">
        <v>100</v>
      </c>
      <c r="E12" s="337"/>
      <c r="F12" s="338">
        <v>100</v>
      </c>
      <c r="G12" s="333" t="s">
        <v>47</v>
      </c>
      <c r="H12" s="202">
        <v>2</v>
      </c>
      <c r="I12" s="203">
        <v>3</v>
      </c>
      <c r="J12" s="204"/>
      <c r="K12" s="204"/>
      <c r="L12" s="204"/>
      <c r="M12" s="205">
        <v>3</v>
      </c>
      <c r="N12" s="204"/>
      <c r="O12" s="204"/>
      <c r="P12" s="204"/>
      <c r="Q12" s="204"/>
      <c r="R12" s="204"/>
      <c r="S12" s="204"/>
      <c r="T12" s="205">
        <v>3</v>
      </c>
      <c r="U12" s="205">
        <v>3</v>
      </c>
      <c r="V12" s="205">
        <v>2</v>
      </c>
      <c r="W12" s="295"/>
    </row>
    <row r="13" spans="1:23" ht="15.5">
      <c r="A13" s="307"/>
      <c r="B13" s="339"/>
      <c r="C13" s="335"/>
      <c r="D13" s="330"/>
      <c r="E13" s="337"/>
      <c r="F13" s="340"/>
      <c r="G13" s="333" t="s">
        <v>48</v>
      </c>
      <c r="H13" s="202">
        <v>3</v>
      </c>
      <c r="I13" s="203">
        <v>2</v>
      </c>
      <c r="J13" s="204"/>
      <c r="K13" s="204"/>
      <c r="L13" s="204"/>
      <c r="M13" s="205">
        <v>3</v>
      </c>
      <c r="N13" s="204"/>
      <c r="O13" s="204"/>
      <c r="P13" s="204"/>
      <c r="Q13" s="204"/>
      <c r="R13" s="204"/>
      <c r="S13" s="204"/>
      <c r="T13" s="205">
        <v>3</v>
      </c>
      <c r="U13" s="205">
        <v>3</v>
      </c>
      <c r="V13" s="205">
        <v>2</v>
      </c>
      <c r="W13" s="295"/>
    </row>
    <row r="14" spans="1:23" ht="15.5">
      <c r="A14" s="307"/>
      <c r="B14" s="339"/>
      <c r="C14" s="335"/>
      <c r="D14" s="330"/>
      <c r="E14" s="337"/>
      <c r="F14" s="340"/>
      <c r="G14" s="341" t="s">
        <v>51</v>
      </c>
      <c r="H14" s="209">
        <f>AVERAGE(H11:H13)</f>
        <v>2.6666666666666665</v>
      </c>
      <c r="I14" s="209">
        <f>AVERAGE(I11:I13)</f>
        <v>2.6666666666666665</v>
      </c>
      <c r="J14" s="342"/>
      <c r="K14" s="342"/>
      <c r="L14" s="342"/>
      <c r="M14" s="209">
        <f>AVERAGE(M11:M13)</f>
        <v>2.6666666666666665</v>
      </c>
      <c r="N14" s="342"/>
      <c r="O14" s="342"/>
      <c r="P14" s="342"/>
      <c r="Q14" s="342"/>
      <c r="R14" s="342"/>
      <c r="S14" s="342"/>
      <c r="T14" s="209">
        <f>AVERAGE(T11:T13)</f>
        <v>3</v>
      </c>
      <c r="U14" s="209">
        <f>AVERAGE(U11:U13)</f>
        <v>3</v>
      </c>
      <c r="V14" s="209">
        <f>AVERAGE(V11:V13)</f>
        <v>2</v>
      </c>
      <c r="W14" s="295"/>
    </row>
    <row r="15" spans="1:23" ht="15.5">
      <c r="A15" s="307"/>
      <c r="B15" s="339"/>
      <c r="C15" s="335"/>
      <c r="D15" s="330"/>
      <c r="E15" s="337"/>
      <c r="F15" s="340"/>
      <c r="G15" s="343" t="s">
        <v>52</v>
      </c>
      <c r="H15" s="211">
        <f>(H7*H14)/100</f>
        <v>2.6666666666666661</v>
      </c>
      <c r="I15" s="211">
        <f>(H7*I14)/100</f>
        <v>2.6666666666666661</v>
      </c>
      <c r="J15" s="344"/>
      <c r="K15" s="344"/>
      <c r="L15" s="344"/>
      <c r="M15" s="211">
        <f>(H7*M14)/100</f>
        <v>2.6666666666666661</v>
      </c>
      <c r="N15" s="344"/>
      <c r="O15" s="344"/>
      <c r="P15" s="344"/>
      <c r="Q15" s="344"/>
      <c r="R15" s="344"/>
      <c r="S15" s="344"/>
      <c r="T15" s="211">
        <f>(H7*T14)/100</f>
        <v>3</v>
      </c>
      <c r="U15" s="211">
        <f>(H7*U14)/100</f>
        <v>3</v>
      </c>
      <c r="V15" s="211">
        <f>(H7*V14)/100</f>
        <v>2</v>
      </c>
      <c r="W15" s="295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69" zoomScaleNormal="69" workbookViewId="0">
      <selection activeCell="D12" sqref="D12"/>
    </sheetView>
  </sheetViews>
  <sheetFormatPr defaultColWidth="12.7265625" defaultRowHeight="14.5"/>
  <cols>
    <col min="7" max="7" width="43.453125" customWidth="1"/>
    <col min="8" max="8" width="13.26953125" customWidth="1"/>
    <col min="9" max="9" width="21.26953125" customWidth="1"/>
    <col min="11" max="11" width="33.7265625" customWidth="1"/>
    <col min="12" max="12" width="16.26953125" customWidth="1"/>
    <col min="14" max="14" width="31.26953125" customWidth="1"/>
  </cols>
  <sheetData>
    <row r="1" spans="1:23">
      <c r="A1" s="831" t="s">
        <v>0</v>
      </c>
      <c r="B1" s="831"/>
      <c r="C1" s="831"/>
      <c r="D1" s="831"/>
      <c r="E1" s="831"/>
    </row>
    <row r="2" spans="1:23">
      <c r="A2" s="831" t="s">
        <v>1</v>
      </c>
      <c r="B2" s="831"/>
      <c r="C2" s="831"/>
      <c r="D2" s="831"/>
      <c r="E2" s="831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25" customHeight="1">
      <c r="A3" s="831" t="s">
        <v>53</v>
      </c>
      <c r="B3" s="831"/>
      <c r="C3" s="831"/>
      <c r="D3" s="831"/>
      <c r="E3" s="831"/>
      <c r="G3" s="1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2" t="s">
        <v>9</v>
      </c>
      <c r="P3" s="832"/>
      <c r="Q3" s="832"/>
      <c r="R3" s="832"/>
      <c r="S3" s="832"/>
      <c r="T3" s="832"/>
      <c r="U3" s="832"/>
      <c r="V3" s="832"/>
      <c r="W3" s="832"/>
    </row>
    <row r="4" spans="1:23" ht="21">
      <c r="A4" s="831" t="s">
        <v>54</v>
      </c>
      <c r="B4" s="831"/>
      <c r="C4" s="831"/>
      <c r="D4" s="831"/>
      <c r="E4" s="831"/>
      <c r="G4" s="1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2"/>
      <c r="P4" s="832"/>
      <c r="Q4" s="832"/>
      <c r="R4" s="832"/>
      <c r="S4" s="832"/>
      <c r="T4" s="832"/>
      <c r="U4" s="832"/>
      <c r="V4" s="832"/>
      <c r="W4" s="832"/>
    </row>
    <row r="5" spans="1:23" ht="21">
      <c r="A5" s="831" t="s">
        <v>55</v>
      </c>
      <c r="B5" s="831"/>
      <c r="C5" s="831"/>
      <c r="D5" s="831"/>
      <c r="E5" s="831"/>
      <c r="F5" s="9"/>
      <c r="G5" s="1" t="s">
        <v>14</v>
      </c>
      <c r="H5" s="10">
        <f>D12</f>
        <v>87.610619469026545</v>
      </c>
      <c r="I5" s="3"/>
      <c r="J5" s="4"/>
      <c r="K5" s="11" t="s">
        <v>15</v>
      </c>
      <c r="L5" s="11">
        <v>2</v>
      </c>
      <c r="M5" s="4"/>
      <c r="N5" s="12">
        <v>2</v>
      </c>
      <c r="O5" s="832"/>
      <c r="P5" s="832"/>
      <c r="Q5" s="832"/>
      <c r="R5" s="832"/>
      <c r="S5" s="832"/>
      <c r="T5" s="832"/>
      <c r="U5" s="832"/>
      <c r="V5" s="832"/>
      <c r="W5" s="832"/>
    </row>
    <row r="6" spans="1:23" ht="21">
      <c r="A6" s="13"/>
      <c r="B6" s="14"/>
      <c r="C6" s="15" t="s">
        <v>16</v>
      </c>
      <c r="D6" s="15" t="s">
        <v>17</v>
      </c>
      <c r="E6" s="15" t="s">
        <v>18</v>
      </c>
      <c r="F6" s="15" t="s">
        <v>17</v>
      </c>
      <c r="G6" s="1" t="s">
        <v>18</v>
      </c>
      <c r="H6" s="16">
        <f>F12</f>
        <v>89.380530973451329</v>
      </c>
      <c r="I6" s="3"/>
      <c r="J6" s="4"/>
      <c r="K6" s="17" t="s">
        <v>19</v>
      </c>
      <c r="L6" s="17">
        <v>1</v>
      </c>
      <c r="M6" s="4"/>
      <c r="N6" s="18">
        <v>1</v>
      </c>
      <c r="O6" s="832"/>
      <c r="P6" s="832"/>
      <c r="Q6" s="832"/>
      <c r="R6" s="832"/>
      <c r="S6" s="832"/>
      <c r="T6" s="832"/>
      <c r="U6" s="832"/>
      <c r="V6" s="832"/>
      <c r="W6" s="832"/>
    </row>
    <row r="7" spans="1:23" ht="21">
      <c r="A7" s="13"/>
      <c r="B7" s="14" t="s">
        <v>20</v>
      </c>
      <c r="C7" s="15" t="s">
        <v>21</v>
      </c>
      <c r="D7" s="15"/>
      <c r="E7" s="15" t="s">
        <v>21</v>
      </c>
      <c r="F7" s="19"/>
      <c r="G7" s="20" t="s">
        <v>22</v>
      </c>
      <c r="H7" s="21">
        <f>AVERAGE(H5:H6)</f>
        <v>88.495575221238937</v>
      </c>
      <c r="I7" s="22">
        <v>0.6</v>
      </c>
      <c r="J7" s="4"/>
      <c r="K7" s="23" t="s">
        <v>23</v>
      </c>
      <c r="L7" s="23">
        <v>0</v>
      </c>
      <c r="M7" s="4"/>
      <c r="N7" s="24"/>
      <c r="O7" s="832"/>
      <c r="P7" s="832"/>
      <c r="Q7" s="832"/>
      <c r="R7" s="832"/>
      <c r="S7" s="832"/>
      <c r="T7" s="832"/>
      <c r="U7" s="832"/>
      <c r="V7" s="832"/>
      <c r="W7" s="832"/>
    </row>
    <row r="8" spans="1:23">
      <c r="A8" s="13"/>
      <c r="B8" s="14" t="s">
        <v>24</v>
      </c>
      <c r="C8" s="15" t="s">
        <v>25</v>
      </c>
      <c r="D8" s="15"/>
      <c r="E8" s="15" t="s">
        <v>26</v>
      </c>
      <c r="F8" s="19"/>
      <c r="G8" s="25" t="s">
        <v>27</v>
      </c>
      <c r="H8" s="26" t="str">
        <f>IF(H7&gt;=60, "Achieved", "Not Achieved")</f>
        <v>Achieved</v>
      </c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13"/>
      <c r="B9" s="14" t="s">
        <v>28</v>
      </c>
      <c r="C9" s="15" t="s">
        <v>29</v>
      </c>
      <c r="D9" s="15"/>
      <c r="E9" s="15" t="s">
        <v>29</v>
      </c>
      <c r="F9" s="19"/>
      <c r="G9" s="28"/>
      <c r="H9" s="29" t="s">
        <v>30</v>
      </c>
      <c r="I9" s="29" t="s">
        <v>31</v>
      </c>
      <c r="J9" s="30" t="s">
        <v>32</v>
      </c>
      <c r="K9" s="30" t="s">
        <v>33</v>
      </c>
      <c r="L9" s="30" t="s">
        <v>34</v>
      </c>
      <c r="M9" s="30" t="s">
        <v>35</v>
      </c>
      <c r="N9" s="30" t="s">
        <v>36</v>
      </c>
      <c r="O9" s="30" t="s">
        <v>37</v>
      </c>
      <c r="P9" s="30" t="s">
        <v>38</v>
      </c>
      <c r="Q9" s="30" t="s">
        <v>39</v>
      </c>
      <c r="R9" s="30" t="s">
        <v>40</v>
      </c>
      <c r="S9" s="30" t="s">
        <v>41</v>
      </c>
      <c r="T9" s="30" t="s">
        <v>42</v>
      </c>
      <c r="U9" s="30" t="s">
        <v>43</v>
      </c>
      <c r="V9" s="30" t="s">
        <v>44</v>
      </c>
    </row>
    <row r="10" spans="1:23" ht="15.5">
      <c r="A10" s="13"/>
      <c r="B10" s="14" t="s">
        <v>45</v>
      </c>
      <c r="C10" s="15">
        <v>50</v>
      </c>
      <c r="D10" s="15">
        <v>27.5</v>
      </c>
      <c r="E10" s="15">
        <v>50</v>
      </c>
      <c r="F10" s="19">
        <v>27.5</v>
      </c>
      <c r="G10" s="31" t="s">
        <v>46</v>
      </c>
      <c r="H10" s="41">
        <v>2</v>
      </c>
      <c r="I10" s="41">
        <v>3</v>
      </c>
      <c r="J10" s="41">
        <v>2</v>
      </c>
      <c r="K10" s="13"/>
      <c r="L10" s="13"/>
      <c r="M10" s="13"/>
      <c r="N10" s="13"/>
      <c r="O10" s="13"/>
      <c r="P10" s="13"/>
      <c r="Q10" s="13"/>
      <c r="R10" s="13"/>
      <c r="S10" s="13"/>
      <c r="T10" s="41">
        <v>2</v>
      </c>
      <c r="U10" s="41">
        <v>3</v>
      </c>
      <c r="V10" s="41">
        <v>2</v>
      </c>
    </row>
    <row r="11" spans="1:23" ht="15.5">
      <c r="A11" s="44">
        <v>1</v>
      </c>
      <c r="B11" s="36">
        <v>170301120002</v>
      </c>
      <c r="C11" s="36">
        <v>28</v>
      </c>
      <c r="D11" s="36">
        <f>COUNTIF(C11:C123,"&gt;="&amp;D10)</f>
        <v>99</v>
      </c>
      <c r="E11" s="36">
        <v>43</v>
      </c>
      <c r="F11" s="36">
        <f>COUNTIF(E11:E123,"&gt;="&amp;F10)</f>
        <v>101</v>
      </c>
      <c r="G11" s="31" t="s">
        <v>47</v>
      </c>
      <c r="H11" s="41">
        <v>3</v>
      </c>
      <c r="I11" s="41">
        <v>1</v>
      </c>
      <c r="J11" s="41">
        <v>3</v>
      </c>
      <c r="K11" s="13"/>
      <c r="L11" s="13"/>
      <c r="M11" s="13"/>
      <c r="N11" s="13"/>
      <c r="O11" s="13"/>
      <c r="P11" s="13"/>
      <c r="Q11" s="13"/>
      <c r="R11" s="13"/>
      <c r="S11" s="13"/>
      <c r="T11" s="41">
        <v>3</v>
      </c>
      <c r="U11" s="41">
        <v>1</v>
      </c>
      <c r="V11" s="41">
        <v>3</v>
      </c>
    </row>
    <row r="12" spans="1:23" ht="15.5">
      <c r="A12" s="44">
        <v>2</v>
      </c>
      <c r="B12" s="36">
        <v>170301120006</v>
      </c>
      <c r="C12" s="36">
        <v>30</v>
      </c>
      <c r="D12" s="36">
        <f>D11/COUNT(B11:B123)*100</f>
        <v>87.610619469026545</v>
      </c>
      <c r="E12" s="36">
        <v>42</v>
      </c>
      <c r="F12" s="38">
        <f>F11/COUNT(B11:B123)*100</f>
        <v>89.380530973451329</v>
      </c>
      <c r="G12" s="31" t="s">
        <v>48</v>
      </c>
      <c r="H12" s="41">
        <v>1</v>
      </c>
      <c r="I12" s="41">
        <v>1</v>
      </c>
      <c r="J12" s="41">
        <v>2</v>
      </c>
      <c r="K12" s="13"/>
      <c r="L12" s="13"/>
      <c r="M12" s="13"/>
      <c r="N12" s="13"/>
      <c r="O12" s="13"/>
      <c r="P12" s="13"/>
      <c r="Q12" s="13"/>
      <c r="R12" s="13"/>
      <c r="S12" s="13"/>
      <c r="T12" s="41">
        <v>1</v>
      </c>
      <c r="U12" s="41">
        <v>1</v>
      </c>
      <c r="V12" s="41">
        <v>2</v>
      </c>
    </row>
    <row r="13" spans="1:23" ht="15.5">
      <c r="A13" s="44">
        <v>3</v>
      </c>
      <c r="B13" s="36">
        <v>170301120009</v>
      </c>
      <c r="C13" s="36">
        <v>29</v>
      </c>
      <c r="D13" s="36"/>
      <c r="E13" s="36">
        <v>45</v>
      </c>
      <c r="F13" s="38"/>
      <c r="G13" s="31" t="s">
        <v>49</v>
      </c>
      <c r="H13" s="41">
        <v>3</v>
      </c>
      <c r="I13" s="41">
        <v>1</v>
      </c>
      <c r="J13" s="41">
        <v>2</v>
      </c>
      <c r="K13" s="13"/>
      <c r="L13" s="13"/>
      <c r="M13" s="13"/>
      <c r="N13" s="13"/>
      <c r="O13" s="13"/>
      <c r="P13" s="13"/>
      <c r="Q13" s="13"/>
      <c r="R13" s="13"/>
      <c r="S13" s="13"/>
      <c r="T13" s="41">
        <v>3</v>
      </c>
      <c r="U13" s="41">
        <v>1</v>
      </c>
      <c r="V13" s="41">
        <v>2</v>
      </c>
    </row>
    <row r="14" spans="1:23" ht="15.5">
      <c r="A14" s="44">
        <v>4</v>
      </c>
      <c r="B14" s="36">
        <v>170301120010</v>
      </c>
      <c r="C14" s="36">
        <v>29</v>
      </c>
      <c r="D14" s="36"/>
      <c r="E14" s="36">
        <v>41</v>
      </c>
      <c r="F14" s="38"/>
      <c r="G14" s="31" t="s">
        <v>50</v>
      </c>
      <c r="H14" s="41">
        <v>2</v>
      </c>
      <c r="I14" s="41">
        <v>1</v>
      </c>
      <c r="J14" s="41">
        <v>1</v>
      </c>
      <c r="K14" s="13"/>
      <c r="L14" s="13"/>
      <c r="M14" s="13"/>
      <c r="N14" s="13"/>
      <c r="O14" s="13"/>
      <c r="P14" s="13"/>
      <c r="Q14" s="13"/>
      <c r="R14" s="13"/>
      <c r="S14" s="13"/>
      <c r="T14" s="41">
        <v>2</v>
      </c>
      <c r="U14" s="41">
        <v>1</v>
      </c>
      <c r="V14" s="41">
        <v>1</v>
      </c>
    </row>
    <row r="15" spans="1:23" ht="15.5">
      <c r="A15" s="44">
        <v>5</v>
      </c>
      <c r="B15" s="36">
        <v>170301120015</v>
      </c>
      <c r="C15" s="36">
        <v>40</v>
      </c>
      <c r="D15" s="36"/>
      <c r="E15" s="36">
        <v>41</v>
      </c>
      <c r="F15" s="38"/>
      <c r="G15" s="31" t="s">
        <v>51</v>
      </c>
      <c r="H15" s="39">
        <f>AVERAGE(H10:H14)</f>
        <v>2.2000000000000002</v>
      </c>
      <c r="I15" s="39">
        <f>AVERAGE(I10:I14)</f>
        <v>1.4</v>
      </c>
      <c r="J15" s="39">
        <f>AVERAGE(J10:J14)</f>
        <v>2</v>
      </c>
      <c r="K15" s="39"/>
      <c r="L15" s="39"/>
      <c r="M15" s="39"/>
      <c r="N15" s="39"/>
      <c r="O15" s="39"/>
      <c r="P15" s="39"/>
      <c r="Q15" s="39"/>
      <c r="R15" s="39"/>
      <c r="S15" s="39"/>
      <c r="T15" s="39">
        <f>AVERAGE(T10:T14)</f>
        <v>2.2000000000000002</v>
      </c>
      <c r="U15" s="39">
        <f>AVERAGE(U10:U14)</f>
        <v>1.4</v>
      </c>
      <c r="V15" s="39">
        <f>AVERAGE(V10:V14)</f>
        <v>2</v>
      </c>
    </row>
    <row r="16" spans="1:23" ht="15.5">
      <c r="A16" s="44">
        <v>6</v>
      </c>
      <c r="B16" s="36">
        <v>170301120016</v>
      </c>
      <c r="C16" s="36">
        <v>40</v>
      </c>
      <c r="D16" s="36"/>
      <c r="E16" s="36">
        <v>47</v>
      </c>
      <c r="F16" s="38"/>
      <c r="G16" s="40" t="s">
        <v>52</v>
      </c>
      <c r="H16" s="41">
        <f>H15*H7/100</f>
        <v>1.9469026548672568</v>
      </c>
      <c r="I16" s="41">
        <f>I15*H7/100</f>
        <v>1.2389380530973451</v>
      </c>
      <c r="J16" s="41">
        <f>J15*H7/100</f>
        <v>1.7699115044247788</v>
      </c>
      <c r="K16" s="41">
        <f>K15*H7/100</f>
        <v>0</v>
      </c>
      <c r="L16" s="41">
        <f>L15*H7/100</f>
        <v>0</v>
      </c>
      <c r="M16" s="41">
        <f>M15*H7/100</f>
        <v>0</v>
      </c>
      <c r="N16" s="41">
        <f>N15*H7/100</f>
        <v>0</v>
      </c>
      <c r="O16" s="41">
        <f>O15*H7/100</f>
        <v>0</v>
      </c>
      <c r="P16" s="41">
        <f>P15*H7/100</f>
        <v>0</v>
      </c>
      <c r="Q16" s="41">
        <f>Q15*H7/100</f>
        <v>0</v>
      </c>
      <c r="R16" s="41">
        <f>R15*H7/100</f>
        <v>0</v>
      </c>
      <c r="S16" s="41">
        <f>S15*H7/100</f>
        <v>0</v>
      </c>
      <c r="T16" s="41">
        <f>T15*H7/100</f>
        <v>1.9469026548672568</v>
      </c>
      <c r="U16" s="41">
        <f>U15*H7/100</f>
        <v>1.2389380530973451</v>
      </c>
      <c r="V16" s="41">
        <f>V15*H7/100</f>
        <v>1.7699115044247788</v>
      </c>
    </row>
    <row r="17" spans="1:25">
      <c r="A17" s="44">
        <v>7</v>
      </c>
      <c r="B17" s="36">
        <v>170301120019</v>
      </c>
      <c r="C17" s="36">
        <v>29</v>
      </c>
      <c r="D17" s="36"/>
      <c r="E17" s="36">
        <v>40</v>
      </c>
      <c r="F17" s="38"/>
      <c r="G17" s="42"/>
      <c r="H17" s="42"/>
      <c r="I17" s="42"/>
    </row>
    <row r="18" spans="1:25">
      <c r="A18" s="44">
        <v>8</v>
      </c>
      <c r="B18" s="36">
        <v>170301120021</v>
      </c>
      <c r="C18" s="36">
        <v>43</v>
      </c>
      <c r="D18" s="36"/>
      <c r="E18" s="36">
        <v>43</v>
      </c>
      <c r="F18" s="38"/>
    </row>
    <row r="19" spans="1:25">
      <c r="A19" s="44">
        <v>9</v>
      </c>
      <c r="B19" s="36">
        <v>170301120023</v>
      </c>
      <c r="C19" s="36">
        <v>33</v>
      </c>
      <c r="D19" s="36"/>
      <c r="E19" s="36">
        <v>39</v>
      </c>
      <c r="F19" s="38"/>
    </row>
    <row r="20" spans="1:25">
      <c r="A20" s="44">
        <v>10</v>
      </c>
      <c r="B20" s="36">
        <v>170301120024</v>
      </c>
      <c r="C20" s="36">
        <v>39</v>
      </c>
      <c r="D20" s="36"/>
      <c r="E20" s="36">
        <v>47</v>
      </c>
      <c r="F20" s="43"/>
    </row>
    <row r="21" spans="1:25">
      <c r="A21" s="44">
        <v>11</v>
      </c>
      <c r="B21" s="36">
        <v>170301120027</v>
      </c>
      <c r="C21" s="36">
        <v>29</v>
      </c>
      <c r="D21" s="36"/>
      <c r="E21" s="36">
        <v>35</v>
      </c>
      <c r="F21" s="43"/>
      <c r="G21" s="42"/>
      <c r="H21" s="42"/>
      <c r="I21" s="42"/>
    </row>
    <row r="22" spans="1:25">
      <c r="A22" s="44">
        <v>12</v>
      </c>
      <c r="B22" s="36">
        <v>170301120031</v>
      </c>
      <c r="C22" s="36">
        <v>33</v>
      </c>
      <c r="D22" s="36"/>
      <c r="E22" s="36">
        <v>46</v>
      </c>
      <c r="F22" s="43"/>
      <c r="G22" s="42"/>
      <c r="H22" s="42"/>
      <c r="I22" s="42"/>
    </row>
    <row r="23" spans="1:25">
      <c r="A23" s="44">
        <v>13</v>
      </c>
      <c r="B23" s="36">
        <v>170301120032</v>
      </c>
      <c r="C23" s="36">
        <v>6</v>
      </c>
      <c r="D23" s="36"/>
      <c r="E23" s="36">
        <v>0</v>
      </c>
      <c r="F23" s="43"/>
      <c r="G23" s="42"/>
      <c r="H23" s="42"/>
      <c r="I23" s="42"/>
    </row>
    <row r="24" spans="1:25">
      <c r="A24" s="44">
        <v>14</v>
      </c>
      <c r="B24" s="36">
        <v>170301120035</v>
      </c>
      <c r="C24" s="36">
        <v>32</v>
      </c>
      <c r="D24" s="36"/>
      <c r="E24" s="36">
        <v>46</v>
      </c>
      <c r="F24" s="43"/>
      <c r="G24" s="42"/>
      <c r="H24" s="42"/>
      <c r="I24" s="42"/>
    </row>
    <row r="25" spans="1:25">
      <c r="A25" s="44">
        <v>15</v>
      </c>
      <c r="B25" s="36">
        <v>170301120036</v>
      </c>
      <c r="C25" s="36">
        <v>32</v>
      </c>
      <c r="D25" s="36"/>
      <c r="E25" s="36">
        <v>47</v>
      </c>
      <c r="F25" s="43"/>
      <c r="G25" s="42"/>
      <c r="H25" s="42"/>
      <c r="I25" s="42"/>
    </row>
    <row r="26" spans="1:25">
      <c r="A26" s="44">
        <v>16</v>
      </c>
      <c r="B26" s="36">
        <v>170301120039</v>
      </c>
      <c r="C26" s="36">
        <v>40</v>
      </c>
      <c r="D26" s="36"/>
      <c r="E26" s="36">
        <v>40</v>
      </c>
      <c r="F26" s="43"/>
      <c r="G26" s="42"/>
      <c r="H26" s="42"/>
      <c r="I26" s="42"/>
    </row>
    <row r="27" spans="1:25">
      <c r="A27" s="44">
        <v>17</v>
      </c>
      <c r="B27" s="36">
        <v>170301120040</v>
      </c>
      <c r="C27" s="36">
        <v>29</v>
      </c>
      <c r="D27" s="36"/>
      <c r="E27" s="36">
        <v>35</v>
      </c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>
      <c r="A28" s="44">
        <v>18</v>
      </c>
      <c r="B28" s="36">
        <v>170301120043</v>
      </c>
      <c r="C28" s="36">
        <v>33</v>
      </c>
      <c r="D28" s="36"/>
      <c r="E28" s="36">
        <v>39</v>
      </c>
      <c r="F28" s="4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>
      <c r="A29" s="44">
        <v>19</v>
      </c>
      <c r="B29" s="36">
        <v>170301120046</v>
      </c>
      <c r="C29" s="36">
        <v>29</v>
      </c>
      <c r="D29" s="36"/>
      <c r="E29" s="36">
        <v>40</v>
      </c>
      <c r="F29" s="4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>
      <c r="A30" s="44">
        <v>20</v>
      </c>
      <c r="B30" s="36">
        <v>170301120050</v>
      </c>
      <c r="C30" s="36">
        <v>40</v>
      </c>
      <c r="D30" s="36"/>
      <c r="E30" s="36">
        <v>41</v>
      </c>
      <c r="F30" s="43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>
      <c r="A31" s="44">
        <v>21</v>
      </c>
      <c r="B31" s="36">
        <v>170301120051</v>
      </c>
      <c r="C31" s="36">
        <v>30</v>
      </c>
      <c r="D31" s="36"/>
      <c r="E31" s="36">
        <v>41</v>
      </c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>
      <c r="A32" s="44">
        <v>22</v>
      </c>
      <c r="B32" s="36">
        <v>170301120052</v>
      </c>
      <c r="C32" s="36">
        <v>35</v>
      </c>
      <c r="D32" s="36"/>
      <c r="E32" s="36">
        <v>47</v>
      </c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>
      <c r="A33" s="44">
        <v>23</v>
      </c>
      <c r="B33" s="36">
        <v>170301120053</v>
      </c>
      <c r="C33" s="36">
        <v>30</v>
      </c>
      <c r="D33" s="36"/>
      <c r="E33" s="36">
        <v>42</v>
      </c>
      <c r="F33" s="43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>
      <c r="A34" s="44">
        <v>24</v>
      </c>
      <c r="B34" s="36">
        <v>170301120054</v>
      </c>
      <c r="C34" s="36">
        <v>35</v>
      </c>
      <c r="D34" s="36"/>
      <c r="E34" s="36">
        <v>42</v>
      </c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>
      <c r="A35" s="44">
        <v>25</v>
      </c>
      <c r="B35" s="36">
        <v>170301120055</v>
      </c>
      <c r="C35" s="36">
        <v>29</v>
      </c>
      <c r="D35" s="36"/>
      <c r="E35" s="36">
        <v>41</v>
      </c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>
      <c r="A36" s="44">
        <v>26</v>
      </c>
      <c r="B36" s="36">
        <v>170301120056</v>
      </c>
      <c r="C36" s="36">
        <v>35</v>
      </c>
      <c r="D36" s="36"/>
      <c r="E36" s="36">
        <v>35</v>
      </c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>
      <c r="A37" s="44">
        <v>27</v>
      </c>
      <c r="B37" s="36">
        <v>170301120057</v>
      </c>
      <c r="C37" s="36">
        <v>29</v>
      </c>
      <c r="D37" s="36"/>
      <c r="E37" s="36">
        <v>35</v>
      </c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>
      <c r="A38" s="44">
        <v>28</v>
      </c>
      <c r="B38" s="36">
        <v>170301120058</v>
      </c>
      <c r="C38" s="36">
        <v>41</v>
      </c>
      <c r="D38" s="36"/>
      <c r="E38" s="36">
        <v>47</v>
      </c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>
      <c r="A39" s="44">
        <v>29</v>
      </c>
      <c r="B39" s="36">
        <v>170301120060</v>
      </c>
      <c r="C39" s="36">
        <v>35</v>
      </c>
      <c r="D39" s="36"/>
      <c r="E39" s="36">
        <v>40</v>
      </c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>
      <c r="A40" s="44">
        <v>30</v>
      </c>
      <c r="B40" s="36">
        <v>170301120061</v>
      </c>
      <c r="C40" s="36">
        <v>28</v>
      </c>
      <c r="D40" s="36"/>
      <c r="E40" s="36">
        <v>44</v>
      </c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>
      <c r="A41" s="44">
        <v>31</v>
      </c>
      <c r="B41" s="36">
        <v>170301120062</v>
      </c>
      <c r="C41" s="36">
        <v>28</v>
      </c>
      <c r="D41" s="36"/>
      <c r="E41" s="36">
        <v>45</v>
      </c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>
      <c r="A42" s="44">
        <v>32</v>
      </c>
      <c r="B42" s="36">
        <v>170301120064</v>
      </c>
      <c r="C42" s="36">
        <v>35</v>
      </c>
      <c r="D42" s="36"/>
      <c r="E42" s="36">
        <v>42</v>
      </c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>
      <c r="A43" s="44">
        <v>33</v>
      </c>
      <c r="B43" s="36">
        <v>170301120065</v>
      </c>
      <c r="C43" s="36">
        <v>35</v>
      </c>
      <c r="D43" s="36"/>
      <c r="E43" s="36">
        <v>46</v>
      </c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>
      <c r="A44" s="44">
        <v>34</v>
      </c>
      <c r="B44" s="36">
        <v>170301120066</v>
      </c>
      <c r="C44" s="36">
        <v>39</v>
      </c>
      <c r="D44" s="36"/>
      <c r="E44" s="36">
        <v>43</v>
      </c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>
      <c r="A45" s="44">
        <v>35</v>
      </c>
      <c r="B45" s="36">
        <v>170301120068</v>
      </c>
      <c r="C45" s="36">
        <v>37</v>
      </c>
      <c r="D45" s="36"/>
      <c r="E45" s="36">
        <v>35</v>
      </c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>
      <c r="A46" s="44">
        <v>36</v>
      </c>
      <c r="B46" s="36">
        <v>170301120069</v>
      </c>
      <c r="C46" s="36">
        <v>22</v>
      </c>
      <c r="D46" s="36"/>
      <c r="E46" s="36">
        <v>0</v>
      </c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>
      <c r="A47" s="44">
        <v>37</v>
      </c>
      <c r="B47" s="36">
        <v>170301120070</v>
      </c>
      <c r="C47" s="36">
        <v>31</v>
      </c>
      <c r="D47" s="36"/>
      <c r="E47" s="36">
        <v>40</v>
      </c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>
      <c r="A48" s="44">
        <v>38</v>
      </c>
      <c r="B48" s="36">
        <v>170301120071</v>
      </c>
      <c r="C48" s="36">
        <v>33</v>
      </c>
      <c r="D48" s="36"/>
      <c r="E48" s="36">
        <v>40</v>
      </c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>
      <c r="A49" s="44">
        <v>39</v>
      </c>
      <c r="B49" s="36">
        <v>170301120072</v>
      </c>
      <c r="C49" s="36">
        <v>40</v>
      </c>
      <c r="D49" s="36"/>
      <c r="E49" s="36">
        <v>46</v>
      </c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>
      <c r="A50" s="44">
        <v>40</v>
      </c>
      <c r="B50" s="36">
        <v>170301120073</v>
      </c>
      <c r="C50" s="36">
        <v>34</v>
      </c>
      <c r="D50" s="36"/>
      <c r="E50" s="36">
        <v>40</v>
      </c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>
      <c r="A51" s="44">
        <v>41</v>
      </c>
      <c r="B51" s="36">
        <v>170301120074</v>
      </c>
      <c r="C51" s="36">
        <v>36</v>
      </c>
      <c r="D51" s="36"/>
      <c r="E51" s="36">
        <v>40</v>
      </c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>
      <c r="A52" s="44">
        <v>42</v>
      </c>
      <c r="B52" s="36">
        <v>170301120075</v>
      </c>
      <c r="C52" s="36">
        <v>30</v>
      </c>
      <c r="D52" s="36"/>
      <c r="E52" s="36">
        <v>43</v>
      </c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>
      <c r="A53" s="44">
        <v>43</v>
      </c>
      <c r="B53" s="36">
        <v>170301120076</v>
      </c>
      <c r="C53" s="36">
        <v>31</v>
      </c>
      <c r="D53" s="36"/>
      <c r="E53" s="36">
        <v>45</v>
      </c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>
      <c r="A54" s="44">
        <v>44</v>
      </c>
      <c r="B54" s="36">
        <v>170301120078</v>
      </c>
      <c r="C54" s="36">
        <v>31</v>
      </c>
      <c r="D54" s="36"/>
      <c r="E54" s="36">
        <v>41</v>
      </c>
      <c r="F54" s="4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>
      <c r="A55" s="44">
        <v>45</v>
      </c>
      <c r="B55" s="36">
        <v>170301120079</v>
      </c>
      <c r="C55" s="36">
        <v>40</v>
      </c>
      <c r="D55" s="36"/>
      <c r="E55" s="36">
        <v>45</v>
      </c>
      <c r="F55" s="4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>
      <c r="A56" s="44">
        <v>46</v>
      </c>
      <c r="B56" s="36">
        <v>170301120080</v>
      </c>
      <c r="C56" s="36">
        <v>29</v>
      </c>
      <c r="D56" s="36"/>
      <c r="E56" s="36">
        <v>40</v>
      </c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>
      <c r="A57" s="44">
        <v>47</v>
      </c>
      <c r="B57" s="36">
        <v>170301120081</v>
      </c>
      <c r="C57" s="36">
        <v>0</v>
      </c>
      <c r="D57" s="36"/>
      <c r="E57" s="36">
        <v>0</v>
      </c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>
      <c r="A58" s="44">
        <v>48</v>
      </c>
      <c r="B58" s="36">
        <v>170301120082</v>
      </c>
      <c r="C58" s="36">
        <v>5</v>
      </c>
      <c r="D58" s="36"/>
      <c r="E58" s="36">
        <v>0</v>
      </c>
      <c r="F58" s="43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>
      <c r="A59" s="44">
        <v>49</v>
      </c>
      <c r="B59" s="36">
        <v>170301120084</v>
      </c>
      <c r="C59" s="36">
        <v>39</v>
      </c>
      <c r="D59" s="36"/>
      <c r="E59" s="36">
        <v>41</v>
      </c>
      <c r="F59" s="4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>
      <c r="A60" s="44">
        <v>50</v>
      </c>
      <c r="B60" s="36">
        <v>170301120085</v>
      </c>
      <c r="C60" s="36">
        <v>31</v>
      </c>
      <c r="D60" s="36"/>
      <c r="E60" s="36">
        <v>40</v>
      </c>
      <c r="F60" s="43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>
      <c r="A61" s="44">
        <v>51</v>
      </c>
      <c r="B61" s="36">
        <v>170301120086</v>
      </c>
      <c r="C61" s="36">
        <v>31</v>
      </c>
      <c r="D61" s="36"/>
      <c r="E61" s="36">
        <v>40</v>
      </c>
      <c r="F61" s="4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>
      <c r="A62" s="44">
        <v>52</v>
      </c>
      <c r="B62" s="36">
        <v>170301120088</v>
      </c>
      <c r="C62" s="36">
        <v>34</v>
      </c>
      <c r="D62" s="36"/>
      <c r="E62" s="36">
        <v>41</v>
      </c>
      <c r="F62" s="4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>
      <c r="A63" s="44">
        <v>53</v>
      </c>
      <c r="B63" s="36">
        <v>170301120093</v>
      </c>
      <c r="C63" s="36">
        <v>0</v>
      </c>
      <c r="D63" s="36"/>
      <c r="E63" s="36">
        <v>0</v>
      </c>
      <c r="F63" s="4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>
      <c r="A64" s="44">
        <v>54</v>
      </c>
      <c r="B64" s="36">
        <v>170301120095</v>
      </c>
      <c r="C64" s="36">
        <v>33</v>
      </c>
      <c r="D64" s="36"/>
      <c r="E64" s="36">
        <v>40</v>
      </c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>
      <c r="A65" s="44">
        <v>55</v>
      </c>
      <c r="B65" s="36">
        <v>170301120096</v>
      </c>
      <c r="C65" s="36">
        <v>33</v>
      </c>
      <c r="D65" s="36"/>
      <c r="E65" s="36">
        <v>44</v>
      </c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>
      <c r="A66" s="44">
        <v>56</v>
      </c>
      <c r="B66" s="36">
        <v>170301120097</v>
      </c>
      <c r="C66" s="36">
        <v>33</v>
      </c>
      <c r="D66" s="36"/>
      <c r="E66" s="36">
        <v>41</v>
      </c>
      <c r="F66" s="43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>
      <c r="A67" s="44">
        <v>57</v>
      </c>
      <c r="B67" s="36">
        <v>170301120098</v>
      </c>
      <c r="C67" s="36">
        <v>46</v>
      </c>
      <c r="D67" s="36"/>
      <c r="E67" s="36">
        <v>45</v>
      </c>
      <c r="F67" s="43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>
      <c r="A68" s="44">
        <v>58</v>
      </c>
      <c r="B68" s="36">
        <v>170301120100</v>
      </c>
      <c r="C68" s="36">
        <v>25</v>
      </c>
      <c r="D68" s="36"/>
      <c r="E68" s="36">
        <v>35</v>
      </c>
      <c r="F68" s="43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>
      <c r="A69" s="44">
        <v>59</v>
      </c>
      <c r="B69" s="36">
        <v>170301120101</v>
      </c>
      <c r="C69" s="36">
        <v>35</v>
      </c>
      <c r="D69" s="36"/>
      <c r="E69" s="36">
        <v>46</v>
      </c>
      <c r="F69" s="43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>
      <c r="A70" s="44">
        <v>60</v>
      </c>
      <c r="B70" s="36">
        <v>170301120103</v>
      </c>
      <c r="C70" s="36">
        <v>40</v>
      </c>
      <c r="D70" s="36"/>
      <c r="E70" s="36">
        <v>41</v>
      </c>
      <c r="F70" s="43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>
      <c r="A71" s="44">
        <v>61</v>
      </c>
      <c r="B71" s="36">
        <v>170301120105</v>
      </c>
      <c r="C71" s="36">
        <v>33</v>
      </c>
      <c r="D71" s="36"/>
      <c r="E71" s="36">
        <v>39</v>
      </c>
      <c r="F71" s="43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>
      <c r="A72" s="44">
        <v>62</v>
      </c>
      <c r="B72" s="36">
        <v>170301120106</v>
      </c>
      <c r="C72" s="36">
        <v>35</v>
      </c>
      <c r="D72" s="36"/>
      <c r="E72" s="36">
        <v>40</v>
      </c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>
      <c r="A73" s="44">
        <v>63</v>
      </c>
      <c r="B73" s="36">
        <v>170301120107</v>
      </c>
      <c r="C73" s="36">
        <v>26</v>
      </c>
      <c r="D73" s="36"/>
      <c r="E73" s="36">
        <v>40</v>
      </c>
      <c r="F73" s="43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>
      <c r="A74" s="44">
        <v>64</v>
      </c>
      <c r="B74" s="36">
        <v>170301120108</v>
      </c>
      <c r="C74" s="36">
        <v>41</v>
      </c>
      <c r="D74" s="36"/>
      <c r="E74" s="36">
        <v>47</v>
      </c>
      <c r="F74" s="43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>
      <c r="A75" s="44">
        <v>65</v>
      </c>
      <c r="B75" s="36">
        <v>170301120110</v>
      </c>
      <c r="C75" s="36">
        <v>43</v>
      </c>
      <c r="D75" s="36"/>
      <c r="E75" s="36">
        <v>43</v>
      </c>
      <c r="F75" s="4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>
      <c r="A76" s="44">
        <v>66</v>
      </c>
      <c r="B76" s="36">
        <v>170301120111</v>
      </c>
      <c r="C76" s="36">
        <v>25</v>
      </c>
      <c r="D76" s="36"/>
      <c r="E76" s="36">
        <v>35</v>
      </c>
      <c r="F76" s="43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>
      <c r="A77" s="44">
        <v>67</v>
      </c>
      <c r="B77" s="36">
        <v>170301120112</v>
      </c>
      <c r="C77" s="36">
        <v>40</v>
      </c>
      <c r="D77" s="36"/>
      <c r="E77" s="36">
        <v>45</v>
      </c>
      <c r="F77" s="43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>
      <c r="A78" s="44">
        <v>68</v>
      </c>
      <c r="B78" s="36">
        <v>170301120113</v>
      </c>
      <c r="C78" s="36">
        <v>41</v>
      </c>
      <c r="D78" s="36"/>
      <c r="E78" s="36">
        <v>41</v>
      </c>
      <c r="F78" s="43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>
      <c r="A79" s="44">
        <v>69</v>
      </c>
      <c r="B79" s="36">
        <v>170301120114</v>
      </c>
      <c r="C79" s="36">
        <v>33</v>
      </c>
      <c r="D79" s="36"/>
      <c r="E79" s="36">
        <v>38</v>
      </c>
      <c r="F79" s="43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>
      <c r="A80" s="44">
        <v>70</v>
      </c>
      <c r="B80" s="36">
        <v>170301120115</v>
      </c>
      <c r="C80" s="36">
        <v>33</v>
      </c>
      <c r="D80" s="36"/>
      <c r="E80" s="36">
        <v>38</v>
      </c>
      <c r="F80" s="43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>
      <c r="A81" s="44">
        <v>71</v>
      </c>
      <c r="B81" s="36">
        <v>170301120116</v>
      </c>
      <c r="C81" s="36">
        <v>43</v>
      </c>
      <c r="D81" s="36"/>
      <c r="E81" s="36">
        <v>47</v>
      </c>
      <c r="F81" s="43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>
      <c r="A82" s="44">
        <v>72</v>
      </c>
      <c r="B82" s="36">
        <v>170301120117</v>
      </c>
      <c r="C82" s="36">
        <v>0</v>
      </c>
      <c r="D82" s="36"/>
      <c r="E82" s="36">
        <v>0</v>
      </c>
      <c r="F82" s="43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>
      <c r="A83" s="44">
        <v>73</v>
      </c>
      <c r="B83" s="36">
        <v>170301120121</v>
      </c>
      <c r="C83" s="36">
        <v>35</v>
      </c>
      <c r="D83" s="36"/>
      <c r="E83" s="36">
        <v>41</v>
      </c>
      <c r="F83" s="43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>
      <c r="A84" s="44">
        <v>74</v>
      </c>
      <c r="B84" s="36">
        <v>170301120122</v>
      </c>
      <c r="C84" s="36">
        <v>36</v>
      </c>
      <c r="D84" s="36"/>
      <c r="E84" s="36">
        <v>40</v>
      </c>
      <c r="F84" s="43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>
      <c r="A85" s="44">
        <v>75</v>
      </c>
      <c r="B85" s="36">
        <v>170301120123</v>
      </c>
      <c r="C85" s="36">
        <v>33</v>
      </c>
      <c r="D85" s="36"/>
      <c r="E85" s="36">
        <v>38</v>
      </c>
      <c r="F85" s="4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>
      <c r="A86" s="44">
        <v>76</v>
      </c>
      <c r="B86" s="36">
        <v>170301120125</v>
      </c>
      <c r="C86" s="36">
        <v>0</v>
      </c>
      <c r="D86" s="36"/>
      <c r="E86" s="36">
        <v>0</v>
      </c>
      <c r="F86" s="43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>
      <c r="A87" s="44">
        <v>77</v>
      </c>
      <c r="B87" s="36">
        <v>170301120126</v>
      </c>
      <c r="C87" s="36">
        <v>36</v>
      </c>
      <c r="D87" s="36"/>
      <c r="E87" s="36">
        <v>46</v>
      </c>
      <c r="F87" s="43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>
      <c r="A88" s="44">
        <v>78</v>
      </c>
      <c r="B88" s="36">
        <v>170301120127</v>
      </c>
      <c r="C88" s="36">
        <v>42</v>
      </c>
      <c r="D88" s="36"/>
      <c r="E88" s="36">
        <v>46</v>
      </c>
      <c r="F88" s="43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>
      <c r="A89" s="44">
        <v>79</v>
      </c>
      <c r="B89" s="36">
        <v>170301120128</v>
      </c>
      <c r="C89" s="36">
        <v>43</v>
      </c>
      <c r="D89" s="36"/>
      <c r="E89" s="36">
        <v>42</v>
      </c>
      <c r="F89" s="43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>
      <c r="A90" s="44">
        <v>80</v>
      </c>
      <c r="B90" s="36">
        <v>170301120129</v>
      </c>
      <c r="C90" s="36">
        <v>35</v>
      </c>
      <c r="D90" s="36"/>
      <c r="E90" s="36">
        <v>45</v>
      </c>
      <c r="F90" s="43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>
      <c r="A91" s="44">
        <v>81</v>
      </c>
      <c r="B91" s="36">
        <v>170301120130</v>
      </c>
      <c r="C91" s="36">
        <v>35</v>
      </c>
      <c r="D91" s="36"/>
      <c r="E91" s="36">
        <v>47</v>
      </c>
      <c r="F91" s="43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>
      <c r="A92" s="44">
        <v>82</v>
      </c>
      <c r="B92" s="36">
        <v>170301120132</v>
      </c>
      <c r="C92" s="36">
        <v>35</v>
      </c>
      <c r="D92" s="36"/>
      <c r="E92" s="36">
        <v>41</v>
      </c>
      <c r="F92" s="43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>
      <c r="A93" s="44">
        <v>83</v>
      </c>
      <c r="B93" s="36">
        <v>170301120134</v>
      </c>
      <c r="C93" s="36">
        <v>36</v>
      </c>
      <c r="D93" s="36"/>
      <c r="E93" s="36">
        <v>41</v>
      </c>
      <c r="F93" s="43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>
      <c r="A94" s="44">
        <v>84</v>
      </c>
      <c r="B94" s="36">
        <v>170301120135</v>
      </c>
      <c r="C94" s="36">
        <v>38</v>
      </c>
      <c r="D94" s="36"/>
      <c r="E94" s="36">
        <v>42</v>
      </c>
      <c r="F94" s="43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>
      <c r="A95" s="44">
        <v>85</v>
      </c>
      <c r="B95" s="36">
        <v>170301120138</v>
      </c>
      <c r="C95" s="36">
        <v>38</v>
      </c>
      <c r="D95" s="36"/>
      <c r="E95" s="36">
        <v>45</v>
      </c>
      <c r="F95" s="43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>
      <c r="A96" s="44">
        <v>86</v>
      </c>
      <c r="B96" s="36">
        <v>170301120140</v>
      </c>
      <c r="C96" s="36">
        <v>46</v>
      </c>
      <c r="D96" s="36"/>
      <c r="E96" s="36">
        <v>46</v>
      </c>
      <c r="F96" s="43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>
      <c r="A97" s="44">
        <v>87</v>
      </c>
      <c r="B97" s="36">
        <v>170301120142</v>
      </c>
      <c r="C97" s="36">
        <v>43</v>
      </c>
      <c r="D97" s="36"/>
      <c r="E97" s="36">
        <v>45</v>
      </c>
      <c r="F97" s="43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>
      <c r="A98" s="44">
        <v>88</v>
      </c>
      <c r="B98" s="36">
        <v>170301120145</v>
      </c>
      <c r="C98" s="36">
        <v>39</v>
      </c>
      <c r="D98" s="36"/>
      <c r="E98" s="36">
        <v>40</v>
      </c>
      <c r="F98" s="43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>
      <c r="A99" s="44">
        <v>89</v>
      </c>
      <c r="B99" s="36">
        <v>170301120146</v>
      </c>
      <c r="C99" s="36">
        <v>38</v>
      </c>
      <c r="D99" s="36"/>
      <c r="E99" s="36">
        <v>42</v>
      </c>
      <c r="F99" s="43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>
      <c r="A100" s="44">
        <v>90</v>
      </c>
      <c r="B100" s="36">
        <v>170301120147</v>
      </c>
      <c r="C100" s="36">
        <v>42</v>
      </c>
      <c r="D100" s="36"/>
      <c r="E100" s="36">
        <v>43</v>
      </c>
      <c r="F100" s="43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>
      <c r="A101" s="44">
        <v>91</v>
      </c>
      <c r="B101" s="36">
        <v>170301120149</v>
      </c>
      <c r="C101" s="36">
        <v>40</v>
      </c>
      <c r="D101" s="36"/>
      <c r="E101" s="36">
        <v>45</v>
      </c>
      <c r="F101" s="43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>
      <c r="A102" s="44">
        <v>92</v>
      </c>
      <c r="B102" s="36">
        <v>170301120152</v>
      </c>
      <c r="C102" s="36">
        <v>0</v>
      </c>
      <c r="D102" s="36"/>
      <c r="E102" s="36">
        <v>0</v>
      </c>
      <c r="F102" s="43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>
      <c r="A103" s="44">
        <v>93</v>
      </c>
      <c r="B103" s="36">
        <v>170301120153</v>
      </c>
      <c r="C103" s="36">
        <v>29</v>
      </c>
      <c r="D103" s="36"/>
      <c r="E103" s="36">
        <v>41</v>
      </c>
      <c r="F103" s="43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>
      <c r="A104" s="44">
        <v>94</v>
      </c>
      <c r="B104" s="36">
        <v>170301120154</v>
      </c>
      <c r="C104" s="36">
        <v>28</v>
      </c>
      <c r="D104" s="36"/>
      <c r="E104" s="36">
        <v>40</v>
      </c>
      <c r="F104" s="43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>
      <c r="A105" s="44">
        <v>95</v>
      </c>
      <c r="B105" s="36">
        <v>170301120155</v>
      </c>
      <c r="C105" s="36">
        <v>33</v>
      </c>
      <c r="D105" s="36"/>
      <c r="E105" s="36">
        <v>45</v>
      </c>
      <c r="F105" s="43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>
      <c r="A106" s="44">
        <v>96</v>
      </c>
      <c r="B106" s="36">
        <v>170301120156</v>
      </c>
      <c r="C106" s="36">
        <v>42</v>
      </c>
      <c r="D106" s="36"/>
      <c r="E106" s="36">
        <v>46</v>
      </c>
      <c r="F106" s="43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>
      <c r="A107" s="44">
        <v>97</v>
      </c>
      <c r="B107" s="36">
        <v>170301120157</v>
      </c>
      <c r="C107" s="36">
        <v>28</v>
      </c>
      <c r="D107" s="36"/>
      <c r="E107" s="36">
        <v>0</v>
      </c>
      <c r="F107" s="43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>
      <c r="A108" s="44">
        <v>98</v>
      </c>
      <c r="B108" s="36">
        <v>170301120158</v>
      </c>
      <c r="C108" s="36">
        <v>36</v>
      </c>
      <c r="D108" s="36"/>
      <c r="E108" s="36">
        <v>40</v>
      </c>
      <c r="F108" s="43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>
      <c r="A109" s="44">
        <v>99</v>
      </c>
      <c r="B109" s="36">
        <v>170301120159</v>
      </c>
      <c r="C109" s="36">
        <v>30</v>
      </c>
      <c r="D109" s="36"/>
      <c r="E109" s="36">
        <v>35</v>
      </c>
      <c r="F109" s="43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>
      <c r="A110" s="44">
        <v>100</v>
      </c>
      <c r="B110" s="36">
        <v>170301120160</v>
      </c>
      <c r="C110" s="36">
        <v>25</v>
      </c>
      <c r="D110" s="36"/>
      <c r="E110" s="36">
        <v>35</v>
      </c>
      <c r="F110" s="43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>
      <c r="A111" s="44">
        <v>101</v>
      </c>
      <c r="B111" s="36">
        <v>170301120161</v>
      </c>
      <c r="C111" s="36">
        <v>42</v>
      </c>
      <c r="D111" s="36"/>
      <c r="E111" s="36">
        <v>45</v>
      </c>
      <c r="F111" s="43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>
      <c r="A112" s="44">
        <v>102</v>
      </c>
      <c r="B112" s="36">
        <v>170301120162</v>
      </c>
      <c r="C112" s="36">
        <v>30</v>
      </c>
      <c r="D112" s="36"/>
      <c r="E112" s="36">
        <v>0</v>
      </c>
      <c r="F112" s="43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>
      <c r="A113" s="44">
        <v>103</v>
      </c>
      <c r="B113" s="36">
        <v>170301120163</v>
      </c>
      <c r="C113" s="36">
        <v>33</v>
      </c>
      <c r="D113" s="36"/>
      <c r="E113" s="36">
        <v>42</v>
      </c>
      <c r="F113" s="43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>
      <c r="A114" s="44">
        <v>104</v>
      </c>
      <c r="B114" s="36">
        <v>170301120164</v>
      </c>
      <c r="C114" s="36">
        <v>36</v>
      </c>
      <c r="D114" s="36"/>
      <c r="E114" s="36">
        <v>41</v>
      </c>
      <c r="F114" s="43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>
      <c r="A115" s="44">
        <v>105</v>
      </c>
      <c r="B115" s="36">
        <v>170301120165</v>
      </c>
      <c r="C115" s="36">
        <v>38</v>
      </c>
      <c r="D115" s="36"/>
      <c r="E115" s="36">
        <v>0</v>
      </c>
      <c r="F115" s="43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>
      <c r="A116" s="44">
        <v>106</v>
      </c>
      <c r="B116" s="36">
        <v>170301120166</v>
      </c>
      <c r="C116" s="36">
        <v>37</v>
      </c>
      <c r="D116" s="36"/>
      <c r="E116" s="36">
        <v>45</v>
      </c>
      <c r="F116" s="43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>
      <c r="A117" s="44">
        <v>107</v>
      </c>
      <c r="B117" s="36">
        <v>170301120169</v>
      </c>
      <c r="C117" s="36">
        <v>39</v>
      </c>
      <c r="D117" s="36"/>
      <c r="E117" s="36">
        <v>40</v>
      </c>
      <c r="F117" s="43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>
      <c r="A118" s="44">
        <v>108</v>
      </c>
      <c r="B118" s="36">
        <v>170301120170</v>
      </c>
      <c r="C118" s="36">
        <v>38</v>
      </c>
      <c r="D118" s="36"/>
      <c r="E118" s="36">
        <v>41</v>
      </c>
      <c r="F118" s="43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>
      <c r="A119" s="44">
        <v>109</v>
      </c>
      <c r="B119" s="36">
        <v>170301120171</v>
      </c>
      <c r="C119" s="36">
        <v>36</v>
      </c>
      <c r="D119" s="36"/>
      <c r="E119" s="36">
        <v>41</v>
      </c>
      <c r="F119" s="43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>
      <c r="A120" s="44">
        <v>110</v>
      </c>
      <c r="B120" s="36">
        <v>170301120173</v>
      </c>
      <c r="C120" s="36">
        <v>30</v>
      </c>
      <c r="D120" s="36"/>
      <c r="E120" s="36">
        <v>35</v>
      </c>
      <c r="F120" s="43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>
      <c r="A121" s="44">
        <v>111</v>
      </c>
      <c r="B121" s="36">
        <v>170301120174</v>
      </c>
      <c r="C121" s="36">
        <v>0</v>
      </c>
      <c r="D121" s="36"/>
      <c r="E121" s="36">
        <v>0</v>
      </c>
      <c r="F121" s="43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>
      <c r="A122" s="44">
        <v>112</v>
      </c>
      <c r="B122" s="36">
        <v>170301120175</v>
      </c>
      <c r="C122" s="36">
        <v>26</v>
      </c>
      <c r="D122" s="36"/>
      <c r="E122" s="36">
        <v>45</v>
      </c>
      <c r="F122" s="43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>
      <c r="A123" s="44">
        <v>113</v>
      </c>
      <c r="B123" s="36">
        <v>170301121177</v>
      </c>
      <c r="C123" s="36">
        <v>32</v>
      </c>
      <c r="D123" s="36"/>
      <c r="E123" s="36">
        <v>47</v>
      </c>
      <c r="F123" s="43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</sheetData>
  <mergeCells count="6">
    <mergeCell ref="A1:E1"/>
    <mergeCell ref="A2:E2"/>
    <mergeCell ref="A3:E3"/>
    <mergeCell ref="O3:W7"/>
    <mergeCell ref="A4:E4"/>
    <mergeCell ref="A5:E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C1" zoomScale="86" zoomScaleNormal="86" workbookViewId="0">
      <selection activeCell="H15" sqref="H15"/>
    </sheetView>
  </sheetViews>
  <sheetFormatPr defaultColWidth="8.7265625" defaultRowHeight="14.5"/>
  <cols>
    <col min="2" max="2" width="18.26953125" customWidth="1"/>
    <col min="5" max="5" width="46.453125" customWidth="1"/>
    <col min="7" max="7" width="14.26953125" customWidth="1"/>
    <col min="8" max="8" width="15.453125" customWidth="1"/>
    <col min="9" max="9" width="16" customWidth="1"/>
  </cols>
  <sheetData>
    <row r="1" spans="1:23">
      <c r="A1" s="852" t="s">
        <v>56</v>
      </c>
      <c r="B1" s="852"/>
      <c r="C1" s="852"/>
      <c r="D1" s="852"/>
      <c r="E1" s="852"/>
      <c r="F1" s="346"/>
      <c r="G1" s="854"/>
      <c r="H1" s="854"/>
      <c r="I1" s="854"/>
      <c r="J1" s="854"/>
      <c r="K1" s="854"/>
      <c r="L1" s="854"/>
      <c r="M1" s="854"/>
      <c r="N1" s="347"/>
      <c r="O1" s="347"/>
      <c r="P1" s="347"/>
      <c r="Q1" s="347"/>
      <c r="R1" s="347"/>
      <c r="S1" s="347"/>
      <c r="T1" s="347"/>
      <c r="U1" s="347"/>
      <c r="V1" s="347"/>
      <c r="W1" s="347"/>
    </row>
    <row r="2" spans="1:23">
      <c r="A2" s="852" t="s">
        <v>1</v>
      </c>
      <c r="B2" s="852"/>
      <c r="C2" s="852"/>
      <c r="D2" s="852"/>
      <c r="E2" s="852"/>
      <c r="F2" s="348"/>
      <c r="G2" s="349" t="s">
        <v>2</v>
      </c>
      <c r="H2" s="350"/>
      <c r="I2" s="351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</row>
    <row r="3" spans="1:23" ht="58.15" customHeight="1">
      <c r="A3" s="852" t="s">
        <v>110</v>
      </c>
      <c r="B3" s="852"/>
      <c r="C3" s="852"/>
      <c r="D3" s="852"/>
      <c r="E3" s="852"/>
      <c r="F3" s="348"/>
      <c r="G3" s="349" t="s">
        <v>4</v>
      </c>
      <c r="H3" s="350"/>
      <c r="I3" s="352" t="s">
        <v>5</v>
      </c>
      <c r="J3" s="347"/>
      <c r="K3" s="353" t="s">
        <v>6</v>
      </c>
      <c r="L3" s="353" t="s">
        <v>7</v>
      </c>
      <c r="M3" s="347"/>
      <c r="N3" s="353" t="s">
        <v>8</v>
      </c>
      <c r="O3" s="851" t="s">
        <v>102</v>
      </c>
      <c r="P3" s="851"/>
      <c r="Q3" s="851"/>
      <c r="R3" s="851"/>
      <c r="S3" s="851"/>
      <c r="T3" s="851"/>
      <c r="U3" s="851"/>
      <c r="V3" s="851"/>
      <c r="W3" s="851"/>
    </row>
    <row r="4" spans="1:23" ht="21">
      <c r="A4" s="852" t="s">
        <v>111</v>
      </c>
      <c r="B4" s="852"/>
      <c r="C4" s="852"/>
      <c r="D4" s="852"/>
      <c r="E4" s="852"/>
      <c r="F4" s="348"/>
      <c r="G4" s="349" t="s">
        <v>11</v>
      </c>
      <c r="H4" s="350"/>
      <c r="I4" s="351"/>
      <c r="J4" s="347"/>
      <c r="K4" s="354" t="s">
        <v>12</v>
      </c>
      <c r="L4" s="354">
        <v>3</v>
      </c>
      <c r="M4" s="347"/>
      <c r="N4" s="355">
        <v>3</v>
      </c>
      <c r="O4" s="851"/>
      <c r="P4" s="851"/>
      <c r="Q4" s="851"/>
      <c r="R4" s="851"/>
      <c r="S4" s="851"/>
      <c r="T4" s="851"/>
      <c r="U4" s="851"/>
      <c r="V4" s="851"/>
      <c r="W4" s="851"/>
    </row>
    <row r="5" spans="1:23" ht="21">
      <c r="A5" s="345" t="s">
        <v>85</v>
      </c>
      <c r="B5" s="345"/>
      <c r="C5" s="345"/>
      <c r="D5" s="345"/>
      <c r="E5" s="345"/>
      <c r="F5" s="348"/>
      <c r="G5" s="349" t="s">
        <v>14</v>
      </c>
      <c r="H5" s="356">
        <v>0</v>
      </c>
      <c r="I5" s="351"/>
      <c r="J5" s="347"/>
      <c r="K5" s="357" t="s">
        <v>15</v>
      </c>
      <c r="L5" s="357">
        <v>2</v>
      </c>
      <c r="M5" s="347"/>
      <c r="N5" s="358">
        <v>2</v>
      </c>
      <c r="O5" s="851"/>
      <c r="P5" s="851"/>
      <c r="Q5" s="851"/>
      <c r="R5" s="851"/>
      <c r="S5" s="851"/>
      <c r="T5" s="851"/>
      <c r="U5" s="851"/>
      <c r="V5" s="851"/>
      <c r="W5" s="851"/>
    </row>
    <row r="6" spans="1:23" ht="21">
      <c r="A6" s="359"/>
      <c r="B6" s="360" t="s">
        <v>60</v>
      </c>
      <c r="C6" s="361" t="s">
        <v>16</v>
      </c>
      <c r="D6" s="361" t="s">
        <v>17</v>
      </c>
      <c r="E6" s="361" t="s">
        <v>18</v>
      </c>
      <c r="F6" s="361" t="s">
        <v>17</v>
      </c>
      <c r="G6" s="349" t="s">
        <v>18</v>
      </c>
      <c r="H6" s="362">
        <v>0</v>
      </c>
      <c r="I6" s="351"/>
      <c r="J6" s="347"/>
      <c r="K6" s="363" t="s">
        <v>19</v>
      </c>
      <c r="L6" s="363">
        <v>1</v>
      </c>
      <c r="M6" s="347"/>
      <c r="N6" s="364">
        <v>1</v>
      </c>
      <c r="O6" s="851"/>
      <c r="P6" s="851"/>
      <c r="Q6" s="851"/>
      <c r="R6" s="851"/>
      <c r="S6" s="851"/>
      <c r="T6" s="851"/>
      <c r="U6" s="851"/>
      <c r="V6" s="851"/>
      <c r="W6" s="851"/>
    </row>
    <row r="7" spans="1:23" ht="43.5">
      <c r="A7" s="359"/>
      <c r="B7" s="365" t="s">
        <v>20</v>
      </c>
      <c r="C7" s="366" t="s">
        <v>21</v>
      </c>
      <c r="D7" s="366"/>
      <c r="E7" s="367" t="s">
        <v>21</v>
      </c>
      <c r="F7" s="367"/>
      <c r="G7" s="368" t="s">
        <v>22</v>
      </c>
      <c r="H7" s="369">
        <v>0</v>
      </c>
      <c r="I7" s="370">
        <v>0.6</v>
      </c>
      <c r="J7" s="347"/>
      <c r="K7" s="371" t="s">
        <v>23</v>
      </c>
      <c r="L7" s="371">
        <v>0</v>
      </c>
      <c r="M7" s="347"/>
      <c r="N7" s="372"/>
      <c r="O7" s="851"/>
      <c r="P7" s="851"/>
      <c r="Q7" s="851"/>
      <c r="R7" s="851"/>
      <c r="S7" s="851"/>
      <c r="T7" s="851"/>
      <c r="U7" s="851"/>
      <c r="V7" s="851"/>
      <c r="W7" s="851"/>
    </row>
    <row r="8" spans="1:23">
      <c r="A8" s="359"/>
      <c r="B8" s="365" t="s">
        <v>24</v>
      </c>
      <c r="C8" s="367" t="s">
        <v>25</v>
      </c>
      <c r="D8" s="367"/>
      <c r="E8" s="367" t="s">
        <v>26</v>
      </c>
      <c r="F8" s="367"/>
      <c r="G8" s="368" t="s">
        <v>27</v>
      </c>
      <c r="H8" s="349" t="s">
        <v>112</v>
      </c>
      <c r="I8" s="351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</row>
    <row r="9" spans="1:23">
      <c r="A9" s="359"/>
      <c r="B9" s="365" t="s">
        <v>28</v>
      </c>
      <c r="C9" s="367" t="s">
        <v>82</v>
      </c>
      <c r="D9" s="367"/>
      <c r="E9" s="367" t="s">
        <v>82</v>
      </c>
      <c r="F9" s="373"/>
      <c r="G9" s="359"/>
      <c r="H9" s="374"/>
      <c r="I9" s="374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</row>
    <row r="10" spans="1:23" ht="15.5">
      <c r="A10" s="359"/>
      <c r="B10" s="365" t="s">
        <v>45</v>
      </c>
      <c r="C10" s="367">
        <v>50</v>
      </c>
      <c r="D10" s="375">
        <v>27.5</v>
      </c>
      <c r="E10" s="367">
        <v>50</v>
      </c>
      <c r="F10" s="376">
        <v>27.5</v>
      </c>
      <c r="G10" s="377"/>
      <c r="H10" s="378" t="s">
        <v>30</v>
      </c>
      <c r="I10" s="378" t="s">
        <v>31</v>
      </c>
      <c r="J10" s="379" t="s">
        <v>32</v>
      </c>
      <c r="K10" s="379" t="s">
        <v>33</v>
      </c>
      <c r="L10" s="379" t="s">
        <v>34</v>
      </c>
      <c r="M10" s="379" t="s">
        <v>35</v>
      </c>
      <c r="N10" s="379" t="s">
        <v>36</v>
      </c>
      <c r="O10" s="379" t="s">
        <v>37</v>
      </c>
      <c r="P10" s="379" t="s">
        <v>38</v>
      </c>
      <c r="Q10" s="379" t="s">
        <v>39</v>
      </c>
      <c r="R10" s="379" t="s">
        <v>40</v>
      </c>
      <c r="S10" s="379" t="s">
        <v>41</v>
      </c>
      <c r="T10" s="379" t="s">
        <v>42</v>
      </c>
      <c r="U10" s="379" t="s">
        <v>43</v>
      </c>
      <c r="V10" s="379" t="s">
        <v>44</v>
      </c>
      <c r="W10" s="347"/>
    </row>
    <row r="11" spans="1:23" ht="15.5">
      <c r="A11" s="359">
        <v>1</v>
      </c>
      <c r="B11" s="380">
        <v>170301120076</v>
      </c>
      <c r="C11" s="381">
        <v>18</v>
      </c>
      <c r="D11" s="141">
        <f>COUNTIF(C11:C92,"&gt;="&amp;D10)</f>
        <v>0</v>
      </c>
      <c r="E11" s="383">
        <v>18</v>
      </c>
      <c r="F11" s="384">
        <v>0</v>
      </c>
      <c r="G11" s="385" t="s">
        <v>46</v>
      </c>
      <c r="H11" s="193">
        <v>2</v>
      </c>
      <c r="I11" s="194">
        <v>2</v>
      </c>
      <c r="J11" s="194"/>
      <c r="K11" s="194"/>
      <c r="L11" s="194"/>
      <c r="M11" s="194"/>
      <c r="N11" s="194"/>
      <c r="O11" s="194"/>
      <c r="P11" s="194">
        <v>3</v>
      </c>
      <c r="Q11" s="194">
        <v>3</v>
      </c>
      <c r="R11" s="194"/>
      <c r="S11" s="194"/>
      <c r="T11" s="194">
        <v>2</v>
      </c>
      <c r="U11" s="194">
        <v>2</v>
      </c>
      <c r="V11" s="194">
        <v>2</v>
      </c>
      <c r="W11" s="347"/>
    </row>
    <row r="12" spans="1:23" ht="15.5">
      <c r="A12" s="359">
        <v>2</v>
      </c>
      <c r="B12" s="386">
        <v>170301120107</v>
      </c>
      <c r="C12" s="387">
        <v>18</v>
      </c>
      <c r="D12" s="266">
        <f>100*0/45</f>
        <v>0</v>
      </c>
      <c r="E12" s="388">
        <v>18</v>
      </c>
      <c r="F12" s="389">
        <v>0</v>
      </c>
      <c r="G12" s="385" t="s">
        <v>47</v>
      </c>
      <c r="H12" s="390">
        <v>2</v>
      </c>
      <c r="I12" s="391">
        <v>2</v>
      </c>
      <c r="J12" s="392"/>
      <c r="K12" s="392"/>
      <c r="L12" s="204"/>
      <c r="M12" s="204"/>
      <c r="N12" s="204"/>
      <c r="O12" s="204"/>
      <c r="P12" s="393">
        <v>3</v>
      </c>
      <c r="Q12" s="393">
        <v>3</v>
      </c>
      <c r="R12" s="204"/>
      <c r="S12" s="204"/>
      <c r="T12" s="204">
        <v>1</v>
      </c>
      <c r="U12" s="204">
        <v>3</v>
      </c>
      <c r="V12" s="204">
        <v>2</v>
      </c>
      <c r="W12" s="347"/>
    </row>
    <row r="13" spans="1:23" ht="15.5">
      <c r="A13" s="359">
        <v>3</v>
      </c>
      <c r="B13" s="386">
        <v>170301120114</v>
      </c>
      <c r="C13" s="387">
        <v>18</v>
      </c>
      <c r="D13" s="382"/>
      <c r="E13" s="388">
        <v>18</v>
      </c>
      <c r="F13" s="394"/>
      <c r="G13" s="385" t="s">
        <v>48</v>
      </c>
      <c r="H13" s="202">
        <v>3</v>
      </c>
      <c r="I13" s="203">
        <v>2</v>
      </c>
      <c r="J13" s="204"/>
      <c r="K13" s="204"/>
      <c r="L13" s="204"/>
      <c r="M13" s="204"/>
      <c r="N13" s="204"/>
      <c r="O13" s="204"/>
      <c r="P13" s="205">
        <v>3</v>
      </c>
      <c r="Q13" s="205">
        <v>3</v>
      </c>
      <c r="R13" s="204"/>
      <c r="S13" s="204"/>
      <c r="T13" s="205">
        <v>3</v>
      </c>
      <c r="U13" s="205">
        <v>3</v>
      </c>
      <c r="V13" s="205">
        <v>3</v>
      </c>
      <c r="W13" s="347"/>
    </row>
    <row r="14" spans="1:23" ht="15.5">
      <c r="A14" s="359">
        <v>4</v>
      </c>
      <c r="B14" s="386">
        <v>170301120115</v>
      </c>
      <c r="C14" s="387">
        <v>18</v>
      </c>
      <c r="D14" s="382"/>
      <c r="E14" s="388">
        <v>18</v>
      </c>
      <c r="F14" s="394"/>
      <c r="G14" s="395" t="s">
        <v>51</v>
      </c>
      <c r="H14" s="209">
        <f>AVERAGE(H11:H13)</f>
        <v>2.3333333333333335</v>
      </c>
      <c r="I14" s="209">
        <f>AVERAGE(I11:I13)</f>
        <v>2</v>
      </c>
      <c r="J14" s="396"/>
      <c r="K14" s="396"/>
      <c r="L14" s="396"/>
      <c r="M14" s="396"/>
      <c r="N14" s="396"/>
      <c r="O14" s="396"/>
      <c r="P14" s="396">
        <v>1</v>
      </c>
      <c r="Q14" s="396">
        <v>1</v>
      </c>
      <c r="R14" s="396"/>
      <c r="S14" s="396"/>
      <c r="T14" s="396">
        <v>1</v>
      </c>
      <c r="U14" s="396">
        <v>1</v>
      </c>
      <c r="V14" s="396">
        <v>3</v>
      </c>
      <c r="W14" s="347"/>
    </row>
    <row r="15" spans="1:23" ht="15.5">
      <c r="A15" s="359">
        <v>5</v>
      </c>
      <c r="B15" s="386">
        <v>170301120159</v>
      </c>
      <c r="C15" s="387">
        <v>18</v>
      </c>
      <c r="D15" s="382"/>
      <c r="E15" s="388">
        <v>18</v>
      </c>
      <c r="F15" s="394"/>
      <c r="G15" s="397" t="s">
        <v>52</v>
      </c>
      <c r="H15" s="211">
        <f>(H7*H14)/100</f>
        <v>0</v>
      </c>
      <c r="I15" s="211">
        <f>(H7*I14)/100</f>
        <v>0</v>
      </c>
      <c r="J15" s="398"/>
      <c r="K15" s="398"/>
      <c r="L15" s="398"/>
      <c r="M15" s="398"/>
      <c r="N15" s="398"/>
      <c r="O15" s="398"/>
      <c r="P15" s="211">
        <f>(H7*P14)/100</f>
        <v>0</v>
      </c>
      <c r="Q15" s="211">
        <f>(H7*Q14)/100</f>
        <v>0</v>
      </c>
      <c r="R15" s="398"/>
      <c r="S15" s="398"/>
      <c r="T15" s="211">
        <f>(H7*T14)/100</f>
        <v>0</v>
      </c>
      <c r="U15" s="211">
        <f>(H7*U14)/100</f>
        <v>0</v>
      </c>
      <c r="V15" s="211">
        <f>(H7*V14)/100</f>
        <v>0</v>
      </c>
      <c r="W15" s="347"/>
    </row>
    <row r="16" spans="1:23">
      <c r="A16" s="359">
        <v>6</v>
      </c>
      <c r="B16" s="386">
        <v>170101120001</v>
      </c>
      <c r="C16" s="387">
        <v>21</v>
      </c>
      <c r="D16" s="382"/>
      <c r="E16" s="388">
        <v>20</v>
      </c>
      <c r="F16" s="394"/>
      <c r="G16" s="399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347"/>
    </row>
    <row r="17" spans="1:23">
      <c r="A17" s="359">
        <v>7</v>
      </c>
      <c r="B17" s="386">
        <v>170101120013</v>
      </c>
      <c r="C17" s="387">
        <v>21</v>
      </c>
      <c r="D17" s="382"/>
      <c r="E17" s="388">
        <v>20</v>
      </c>
      <c r="F17" s="382"/>
      <c r="G17" s="359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</row>
    <row r="18" spans="1:23">
      <c r="A18" s="359">
        <v>8</v>
      </c>
      <c r="B18" s="386">
        <v>170101120024</v>
      </c>
      <c r="C18" s="387">
        <v>21</v>
      </c>
      <c r="D18" s="382"/>
      <c r="E18" s="388">
        <v>21</v>
      </c>
      <c r="F18" s="401"/>
      <c r="G18" s="359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</row>
    <row r="19" spans="1:23">
      <c r="A19" s="359">
        <v>9</v>
      </c>
      <c r="B19" s="386">
        <v>170101120034</v>
      </c>
      <c r="C19" s="387">
        <v>21</v>
      </c>
      <c r="D19" s="382"/>
      <c r="E19" s="388">
        <v>21</v>
      </c>
      <c r="F19" s="401"/>
      <c r="G19" s="359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</row>
    <row r="20" spans="1:23">
      <c r="A20" s="359">
        <v>10</v>
      </c>
      <c r="B20" s="386">
        <v>170101120035</v>
      </c>
      <c r="C20" s="387">
        <v>21</v>
      </c>
      <c r="D20" s="382"/>
      <c r="E20" s="388">
        <v>21</v>
      </c>
      <c r="F20" s="401"/>
      <c r="G20" s="359"/>
      <c r="H20" s="347"/>
      <c r="I20" s="347"/>
      <c r="J20" s="374"/>
      <c r="K20" s="374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</row>
    <row r="21" spans="1:23">
      <c r="A21" s="359">
        <v>11</v>
      </c>
      <c r="B21" s="386">
        <v>170101120039</v>
      </c>
      <c r="C21" s="387">
        <v>21</v>
      </c>
      <c r="D21" s="382"/>
      <c r="E21" s="388">
        <v>20</v>
      </c>
      <c r="F21" s="401"/>
      <c r="G21" s="359"/>
      <c r="H21" s="402"/>
      <c r="I21" s="853"/>
      <c r="J21" s="853"/>
      <c r="K21" s="347"/>
      <c r="L21" s="347"/>
      <c r="M21" s="374"/>
      <c r="N21" s="374"/>
      <c r="O21" s="374"/>
      <c r="P21" s="374"/>
      <c r="Q21" s="374"/>
      <c r="R21" s="347"/>
      <c r="S21" s="347"/>
      <c r="T21" s="347"/>
      <c r="U21" s="347"/>
      <c r="V21" s="347"/>
      <c r="W21" s="347"/>
    </row>
    <row r="22" spans="1:23">
      <c r="A22" s="359">
        <v>12</v>
      </c>
      <c r="B22" s="386">
        <v>170101120056</v>
      </c>
      <c r="C22" s="387">
        <v>21</v>
      </c>
      <c r="D22" s="382"/>
      <c r="E22" s="388">
        <v>20</v>
      </c>
      <c r="F22" s="401"/>
      <c r="G22" s="359"/>
      <c r="H22" s="403"/>
      <c r="I22" s="404"/>
      <c r="J22" s="404"/>
      <c r="K22" s="347"/>
      <c r="L22" s="347"/>
      <c r="M22" s="374"/>
      <c r="N22" s="374"/>
      <c r="O22" s="374"/>
      <c r="P22" s="374"/>
      <c r="Q22" s="374"/>
      <c r="R22" s="347"/>
      <c r="S22" s="347"/>
      <c r="T22" s="347"/>
      <c r="U22" s="347"/>
      <c r="V22" s="347"/>
      <c r="W22" s="347"/>
    </row>
    <row r="23" spans="1:23">
      <c r="A23" s="359">
        <v>13</v>
      </c>
      <c r="B23" s="386">
        <v>170301120055</v>
      </c>
      <c r="C23" s="387">
        <v>21</v>
      </c>
      <c r="D23" s="382"/>
      <c r="E23" s="388">
        <v>21</v>
      </c>
      <c r="F23" s="401"/>
      <c r="G23" s="359"/>
      <c r="H23" s="359"/>
      <c r="I23" s="347"/>
      <c r="J23" s="347"/>
      <c r="K23" s="347"/>
      <c r="L23" s="347"/>
      <c r="M23" s="347"/>
      <c r="N23" s="374"/>
      <c r="O23" s="374"/>
      <c r="P23" s="374"/>
      <c r="Q23" s="374"/>
      <c r="R23" s="374"/>
      <c r="S23" s="347"/>
      <c r="T23" s="347"/>
      <c r="U23" s="347"/>
      <c r="V23" s="347"/>
      <c r="W23" s="347"/>
    </row>
    <row r="24" spans="1:23">
      <c r="A24" s="359">
        <v>14</v>
      </c>
      <c r="B24" s="386">
        <v>170301120056</v>
      </c>
      <c r="C24" s="387">
        <v>20</v>
      </c>
      <c r="D24" s="382"/>
      <c r="E24" s="388">
        <v>20</v>
      </c>
      <c r="F24" s="401"/>
      <c r="G24" s="359"/>
      <c r="H24" s="347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347"/>
    </row>
    <row r="25" spans="1:23" ht="15.5">
      <c r="A25" s="359">
        <v>15</v>
      </c>
      <c r="B25" s="386">
        <v>170301120068</v>
      </c>
      <c r="C25" s="387">
        <v>20</v>
      </c>
      <c r="D25" s="405"/>
      <c r="E25" s="388">
        <v>20</v>
      </c>
      <c r="F25" s="406"/>
      <c r="G25" s="407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347"/>
    </row>
    <row r="26" spans="1:23" ht="15.5">
      <c r="A26" s="359">
        <v>16</v>
      </c>
      <c r="B26" s="386">
        <v>170301120122</v>
      </c>
      <c r="C26" s="387">
        <v>20</v>
      </c>
      <c r="D26" s="382"/>
      <c r="E26" s="388">
        <v>20</v>
      </c>
      <c r="F26" s="401"/>
      <c r="G26" s="407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347"/>
    </row>
    <row r="27" spans="1:23" ht="15.5">
      <c r="A27" s="359">
        <v>17</v>
      </c>
      <c r="B27" s="386">
        <v>170301120129</v>
      </c>
      <c r="C27" s="387">
        <v>22</v>
      </c>
      <c r="D27" s="382"/>
      <c r="E27" s="388">
        <v>22</v>
      </c>
      <c r="F27" s="401"/>
      <c r="G27" s="407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347"/>
    </row>
    <row r="28" spans="1:23" ht="15.5">
      <c r="A28" s="359">
        <v>18</v>
      </c>
      <c r="B28" s="386">
        <v>170301120130</v>
      </c>
      <c r="C28" s="387">
        <v>22</v>
      </c>
      <c r="D28" s="382"/>
      <c r="E28" s="388">
        <v>22</v>
      </c>
      <c r="F28" s="401"/>
      <c r="G28" s="407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347"/>
    </row>
    <row r="29" spans="1:23" ht="15.5">
      <c r="A29" s="359">
        <v>19</v>
      </c>
      <c r="B29" s="386">
        <v>170301120134</v>
      </c>
      <c r="C29" s="387">
        <v>22</v>
      </c>
      <c r="D29" s="382"/>
      <c r="E29" s="388">
        <v>22</v>
      </c>
      <c r="F29" s="401"/>
      <c r="G29" s="407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347"/>
    </row>
    <row r="30" spans="1:23" ht="15.5">
      <c r="A30" s="359">
        <v>20</v>
      </c>
      <c r="B30" s="386">
        <v>170301120135</v>
      </c>
      <c r="C30" s="387">
        <v>22</v>
      </c>
      <c r="D30" s="382"/>
      <c r="E30" s="388">
        <v>22</v>
      </c>
      <c r="F30" s="401"/>
      <c r="G30" s="407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347"/>
    </row>
    <row r="31" spans="1:23" ht="15.5">
      <c r="A31" s="359">
        <v>21</v>
      </c>
      <c r="B31" s="386">
        <v>170301120147</v>
      </c>
      <c r="C31" s="387">
        <v>22</v>
      </c>
      <c r="D31" s="382"/>
      <c r="E31" s="388">
        <v>22</v>
      </c>
      <c r="F31" s="401"/>
      <c r="G31" s="407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347"/>
    </row>
    <row r="32" spans="1:23" ht="15.5">
      <c r="A32" s="359">
        <v>22</v>
      </c>
      <c r="B32" s="386">
        <v>170301120155</v>
      </c>
      <c r="C32" s="387">
        <v>22</v>
      </c>
      <c r="D32" s="382"/>
      <c r="E32" s="388">
        <v>22</v>
      </c>
      <c r="F32" s="401"/>
      <c r="G32" s="407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347"/>
    </row>
    <row r="33" spans="1:23" ht="15.5">
      <c r="A33" s="359">
        <v>23</v>
      </c>
      <c r="B33" s="386">
        <v>170301120162</v>
      </c>
      <c r="C33" s="387">
        <v>20</v>
      </c>
      <c r="D33" s="382"/>
      <c r="E33" s="388">
        <v>20</v>
      </c>
      <c r="F33" s="401"/>
      <c r="G33" s="407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347"/>
    </row>
    <row r="34" spans="1:23" ht="15.5">
      <c r="A34" s="359">
        <v>24</v>
      </c>
      <c r="B34" s="386">
        <v>170301120164</v>
      </c>
      <c r="C34" s="387">
        <v>20</v>
      </c>
      <c r="D34" s="382"/>
      <c r="E34" s="388">
        <v>20</v>
      </c>
      <c r="F34" s="401"/>
      <c r="G34" s="407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</row>
    <row r="35" spans="1:23">
      <c r="A35" s="359">
        <v>25</v>
      </c>
      <c r="B35" s="386">
        <v>170301120064</v>
      </c>
      <c r="C35" s="387">
        <v>23</v>
      </c>
      <c r="D35" s="382"/>
      <c r="E35" s="388">
        <v>23</v>
      </c>
      <c r="F35" s="401"/>
      <c r="G35" s="399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347"/>
    </row>
    <row r="36" spans="1:23">
      <c r="A36" s="359">
        <v>26</v>
      </c>
      <c r="B36" s="386">
        <v>170301120113</v>
      </c>
      <c r="C36" s="387">
        <v>23</v>
      </c>
      <c r="D36" s="382"/>
      <c r="E36" s="388">
        <v>23</v>
      </c>
      <c r="F36" s="401"/>
      <c r="G36" s="359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</row>
    <row r="37" spans="1:23">
      <c r="A37" s="359">
        <v>27</v>
      </c>
      <c r="B37" s="386">
        <v>170301120127</v>
      </c>
      <c r="C37" s="387">
        <v>23</v>
      </c>
      <c r="D37" s="382"/>
      <c r="E37" s="388">
        <v>23</v>
      </c>
      <c r="F37" s="401"/>
      <c r="G37" s="359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</row>
    <row r="38" spans="1:23" ht="15.5">
      <c r="A38" s="359">
        <v>28</v>
      </c>
      <c r="B38" s="386">
        <v>170301120128</v>
      </c>
      <c r="C38" s="387">
        <v>23</v>
      </c>
      <c r="D38" s="382"/>
      <c r="E38" s="388">
        <v>23</v>
      </c>
      <c r="F38" s="401"/>
      <c r="G38" s="407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347"/>
    </row>
    <row r="39" spans="1:23" ht="15.5">
      <c r="A39" s="359">
        <v>29</v>
      </c>
      <c r="B39" s="386">
        <v>170301120169</v>
      </c>
      <c r="C39" s="387">
        <v>23</v>
      </c>
      <c r="D39" s="382"/>
      <c r="E39" s="388">
        <v>23</v>
      </c>
      <c r="F39" s="401"/>
      <c r="G39" s="407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347"/>
    </row>
    <row r="40" spans="1:23" ht="15.5">
      <c r="A40" s="359">
        <v>30</v>
      </c>
      <c r="B40" s="386">
        <v>170301120175</v>
      </c>
      <c r="C40" s="387">
        <v>23</v>
      </c>
      <c r="D40" s="382"/>
      <c r="E40" s="388">
        <v>23</v>
      </c>
      <c r="F40" s="401"/>
      <c r="G40" s="407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347"/>
    </row>
    <row r="41" spans="1:23" ht="15.5">
      <c r="A41" s="359">
        <v>31</v>
      </c>
      <c r="B41" s="386">
        <v>170101120025</v>
      </c>
      <c r="C41" s="387">
        <v>0</v>
      </c>
      <c r="D41" s="382"/>
      <c r="E41" s="388">
        <v>0</v>
      </c>
      <c r="F41" s="401"/>
      <c r="G41" s="407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347"/>
    </row>
    <row r="42" spans="1:23" ht="15.5">
      <c r="A42" s="359">
        <v>32</v>
      </c>
      <c r="B42" s="386">
        <v>170101120046</v>
      </c>
      <c r="C42" s="387">
        <v>0</v>
      </c>
      <c r="D42" s="382"/>
      <c r="E42" s="388">
        <v>0</v>
      </c>
      <c r="F42" s="401"/>
      <c r="G42" s="407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347"/>
    </row>
    <row r="43" spans="1:23" ht="15.5">
      <c r="A43" s="359">
        <v>33</v>
      </c>
      <c r="B43" s="386">
        <v>170101120048</v>
      </c>
      <c r="C43" s="387">
        <v>0</v>
      </c>
      <c r="D43" s="382"/>
      <c r="E43" s="388">
        <v>0</v>
      </c>
      <c r="F43" s="401"/>
      <c r="G43" s="407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347"/>
    </row>
    <row r="44" spans="1:23" ht="15.5">
      <c r="A44" s="359">
        <v>34</v>
      </c>
      <c r="B44" s="386">
        <v>170101120052</v>
      </c>
      <c r="C44" s="387">
        <v>0</v>
      </c>
      <c r="D44" s="382"/>
      <c r="E44" s="388">
        <v>0</v>
      </c>
      <c r="F44" s="401"/>
      <c r="G44" s="407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347"/>
    </row>
    <row r="45" spans="1:23" ht="15.5">
      <c r="A45" s="359">
        <v>35</v>
      </c>
      <c r="B45" s="386">
        <v>170101120003</v>
      </c>
      <c r="C45" s="387">
        <v>21</v>
      </c>
      <c r="D45" s="382"/>
      <c r="E45" s="388">
        <v>21</v>
      </c>
      <c r="F45" s="401"/>
      <c r="G45" s="407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347"/>
    </row>
    <row r="46" spans="1:23" ht="15.5">
      <c r="A46" s="359">
        <v>36</v>
      </c>
      <c r="B46" s="386">
        <v>170101120017</v>
      </c>
      <c r="C46" s="387">
        <v>22</v>
      </c>
      <c r="D46" s="382"/>
      <c r="E46" s="388">
        <v>21</v>
      </c>
      <c r="F46" s="401"/>
      <c r="G46" s="407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347"/>
    </row>
    <row r="47" spans="1:23" ht="15.5">
      <c r="A47" s="359">
        <v>37</v>
      </c>
      <c r="B47" s="386">
        <v>170101120032</v>
      </c>
      <c r="C47" s="387">
        <v>21</v>
      </c>
      <c r="D47" s="382"/>
      <c r="E47" s="388">
        <v>20</v>
      </c>
      <c r="F47" s="401"/>
      <c r="G47" s="407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347"/>
    </row>
    <row r="48" spans="1:23" ht="15.5">
      <c r="A48" s="359">
        <v>38</v>
      </c>
      <c r="B48" s="386">
        <v>170101120044</v>
      </c>
      <c r="C48" s="387">
        <v>22</v>
      </c>
      <c r="D48" s="382"/>
      <c r="E48" s="388">
        <v>21</v>
      </c>
      <c r="F48" s="401"/>
      <c r="G48" s="407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347"/>
    </row>
    <row r="49" spans="1:23">
      <c r="A49" s="359">
        <v>39</v>
      </c>
      <c r="B49" s="386">
        <v>170101120045</v>
      </c>
      <c r="C49" s="387">
        <v>21</v>
      </c>
      <c r="D49" s="382"/>
      <c r="E49" s="388">
        <v>20</v>
      </c>
      <c r="F49" s="401"/>
      <c r="G49" s="399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347"/>
    </row>
    <row r="50" spans="1:23">
      <c r="A50" s="359">
        <v>40</v>
      </c>
      <c r="B50" s="386">
        <v>170101120049</v>
      </c>
      <c r="C50" s="387">
        <v>22</v>
      </c>
      <c r="D50" s="382"/>
      <c r="E50" s="388">
        <v>20</v>
      </c>
      <c r="F50" s="401"/>
      <c r="G50" s="359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</row>
    <row r="51" spans="1:23">
      <c r="A51" s="359">
        <v>41</v>
      </c>
      <c r="B51" s="386">
        <v>170101120050</v>
      </c>
      <c r="C51" s="387">
        <v>21</v>
      </c>
      <c r="D51" s="382"/>
      <c r="E51" s="388">
        <v>20</v>
      </c>
      <c r="F51" s="401"/>
      <c r="G51" s="359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</row>
    <row r="52" spans="1:23" ht="15.5">
      <c r="A52" s="359">
        <v>42</v>
      </c>
      <c r="B52" s="386">
        <v>170101120051</v>
      </c>
      <c r="C52" s="387">
        <v>22</v>
      </c>
      <c r="D52" s="405"/>
      <c r="E52" s="388">
        <v>21</v>
      </c>
      <c r="F52" s="406"/>
      <c r="G52" s="407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347"/>
    </row>
    <row r="53" spans="1:23" ht="15.5">
      <c r="A53" s="359">
        <v>43</v>
      </c>
      <c r="B53" s="386">
        <v>170101120053</v>
      </c>
      <c r="C53" s="387">
        <v>0</v>
      </c>
      <c r="D53" s="405"/>
      <c r="E53" s="388">
        <v>0</v>
      </c>
      <c r="F53" s="406"/>
      <c r="G53" s="407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347"/>
    </row>
    <row r="54" spans="1:23" ht="15.5">
      <c r="A54" s="359">
        <v>44</v>
      </c>
      <c r="B54" s="386">
        <v>170101120054</v>
      </c>
      <c r="C54" s="387">
        <v>0</v>
      </c>
      <c r="D54" s="382"/>
      <c r="E54" s="388">
        <v>0</v>
      </c>
      <c r="F54" s="401"/>
      <c r="G54" s="407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347"/>
    </row>
    <row r="55" spans="1:23" ht="15.5">
      <c r="A55" s="359">
        <v>45</v>
      </c>
      <c r="B55" s="386">
        <v>170101120070</v>
      </c>
      <c r="C55" s="387">
        <v>22</v>
      </c>
      <c r="D55" s="382"/>
      <c r="E55" s="388">
        <v>20</v>
      </c>
      <c r="F55" s="401"/>
      <c r="G55" s="407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347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86" zoomScaleNormal="86" workbookViewId="0">
      <selection activeCell="H15" sqref="H15"/>
    </sheetView>
  </sheetViews>
  <sheetFormatPr defaultColWidth="8.7265625" defaultRowHeight="14.5"/>
  <cols>
    <col min="2" max="2" width="18.1796875" customWidth="1"/>
  </cols>
  <sheetData>
    <row r="1" spans="1:23">
      <c r="A1" s="856" t="s">
        <v>56</v>
      </c>
      <c r="B1" s="856"/>
      <c r="C1" s="856"/>
      <c r="D1" s="856"/>
      <c r="E1" s="856"/>
      <c r="F1" s="409"/>
      <c r="G1" s="858"/>
      <c r="H1" s="858"/>
      <c r="I1" s="858"/>
      <c r="J1" s="858"/>
      <c r="K1" s="858"/>
      <c r="L1" s="858"/>
      <c r="M1" s="858"/>
      <c r="N1" s="410"/>
      <c r="O1" s="410"/>
      <c r="P1" s="410"/>
      <c r="Q1" s="410"/>
      <c r="R1" s="410"/>
      <c r="S1" s="410"/>
      <c r="T1" s="410"/>
      <c r="U1" s="410"/>
      <c r="V1" s="410"/>
      <c r="W1" s="410"/>
    </row>
    <row r="2" spans="1:23">
      <c r="A2" s="856" t="s">
        <v>1</v>
      </c>
      <c r="B2" s="856"/>
      <c r="C2" s="856"/>
      <c r="D2" s="856"/>
      <c r="E2" s="856"/>
      <c r="F2" s="411"/>
      <c r="G2" s="412" t="s">
        <v>2</v>
      </c>
      <c r="H2" s="413"/>
      <c r="I2" s="414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</row>
    <row r="3" spans="1:23" ht="58.15" customHeight="1">
      <c r="A3" s="856" t="s">
        <v>113</v>
      </c>
      <c r="B3" s="856"/>
      <c r="C3" s="856"/>
      <c r="D3" s="856"/>
      <c r="E3" s="856"/>
      <c r="F3" s="411"/>
      <c r="G3" s="412" t="s">
        <v>4</v>
      </c>
      <c r="H3" s="413"/>
      <c r="I3" s="415" t="s">
        <v>5</v>
      </c>
      <c r="J3" s="410"/>
      <c r="K3" s="416" t="s">
        <v>6</v>
      </c>
      <c r="L3" s="416" t="s">
        <v>7</v>
      </c>
      <c r="M3" s="410"/>
      <c r="N3" s="416" t="s">
        <v>8</v>
      </c>
      <c r="O3" s="855" t="s">
        <v>102</v>
      </c>
      <c r="P3" s="855"/>
      <c r="Q3" s="855"/>
      <c r="R3" s="855"/>
      <c r="S3" s="855"/>
      <c r="T3" s="855"/>
      <c r="U3" s="855"/>
      <c r="V3" s="855"/>
      <c r="W3" s="855"/>
    </row>
    <row r="4" spans="1:23" ht="21">
      <c r="A4" s="856" t="s">
        <v>114</v>
      </c>
      <c r="B4" s="856"/>
      <c r="C4" s="856"/>
      <c r="D4" s="856"/>
      <c r="E4" s="856"/>
      <c r="F4" s="411"/>
      <c r="G4" s="412" t="s">
        <v>11</v>
      </c>
      <c r="H4" s="413"/>
      <c r="I4" s="414"/>
      <c r="J4" s="410"/>
      <c r="K4" s="417" t="s">
        <v>12</v>
      </c>
      <c r="L4" s="417">
        <v>3</v>
      </c>
      <c r="M4" s="410"/>
      <c r="N4" s="418">
        <v>3</v>
      </c>
      <c r="O4" s="855"/>
      <c r="P4" s="855"/>
      <c r="Q4" s="855"/>
      <c r="R4" s="855"/>
      <c r="S4" s="855"/>
      <c r="T4" s="855"/>
      <c r="U4" s="855"/>
      <c r="V4" s="855"/>
      <c r="W4" s="855"/>
    </row>
    <row r="5" spans="1:23" ht="21">
      <c r="A5" s="408" t="s">
        <v>85</v>
      </c>
      <c r="B5" s="408"/>
      <c r="C5" s="408"/>
      <c r="D5" s="408"/>
      <c r="E5" s="408"/>
      <c r="F5" s="411"/>
      <c r="G5" s="412" t="s">
        <v>14</v>
      </c>
      <c r="H5" s="758">
        <f>D12</f>
        <v>63.636363636363633</v>
      </c>
      <c r="I5" s="414"/>
      <c r="J5" s="410"/>
      <c r="K5" s="419" t="s">
        <v>15</v>
      </c>
      <c r="L5" s="419">
        <v>2</v>
      </c>
      <c r="M5" s="410"/>
      <c r="N5" s="420">
        <v>2</v>
      </c>
      <c r="O5" s="855"/>
      <c r="P5" s="855"/>
      <c r="Q5" s="855"/>
      <c r="R5" s="855"/>
      <c r="S5" s="855"/>
      <c r="T5" s="855"/>
      <c r="U5" s="855"/>
      <c r="V5" s="855"/>
      <c r="W5" s="855"/>
    </row>
    <row r="6" spans="1:23" ht="21">
      <c r="A6" s="421"/>
      <c r="B6" s="422" t="s">
        <v>60</v>
      </c>
      <c r="C6" s="423" t="s">
        <v>16</v>
      </c>
      <c r="D6" s="423" t="s">
        <v>17</v>
      </c>
      <c r="E6" s="423" t="s">
        <v>18</v>
      </c>
      <c r="F6" s="423" t="s">
        <v>17</v>
      </c>
      <c r="G6" s="412" t="s">
        <v>18</v>
      </c>
      <c r="H6" s="759">
        <f>F12</f>
        <v>72.727272727272734</v>
      </c>
      <c r="I6" s="414"/>
      <c r="J6" s="410"/>
      <c r="K6" s="424" t="s">
        <v>19</v>
      </c>
      <c r="L6" s="424">
        <v>1</v>
      </c>
      <c r="M6" s="410"/>
      <c r="N6" s="425">
        <v>1</v>
      </c>
      <c r="O6" s="855"/>
      <c r="P6" s="855"/>
      <c r="Q6" s="855"/>
      <c r="R6" s="855"/>
      <c r="S6" s="855"/>
      <c r="T6" s="855"/>
      <c r="U6" s="855"/>
      <c r="V6" s="855"/>
      <c r="W6" s="855"/>
    </row>
    <row r="7" spans="1:23" ht="58">
      <c r="A7" s="421"/>
      <c r="B7" s="426" t="s">
        <v>20</v>
      </c>
      <c r="C7" s="427" t="s">
        <v>21</v>
      </c>
      <c r="D7" s="427"/>
      <c r="E7" s="428" t="s">
        <v>21</v>
      </c>
      <c r="F7" s="428"/>
      <c r="G7" s="429" t="s">
        <v>22</v>
      </c>
      <c r="H7" s="176">
        <f>AVERAGE(H5:H6)</f>
        <v>68.181818181818187</v>
      </c>
      <c r="I7" s="430">
        <v>0.6</v>
      </c>
      <c r="J7" s="410"/>
      <c r="K7" s="431" t="s">
        <v>23</v>
      </c>
      <c r="L7" s="431">
        <v>0</v>
      </c>
      <c r="M7" s="410"/>
      <c r="N7" s="432"/>
      <c r="O7" s="855"/>
      <c r="P7" s="855"/>
      <c r="Q7" s="855"/>
      <c r="R7" s="855"/>
      <c r="S7" s="855"/>
      <c r="T7" s="855"/>
      <c r="U7" s="855"/>
      <c r="V7" s="855"/>
      <c r="W7" s="855"/>
    </row>
    <row r="8" spans="1:23">
      <c r="A8" s="421"/>
      <c r="B8" s="426" t="s">
        <v>24</v>
      </c>
      <c r="C8" s="428" t="s">
        <v>25</v>
      </c>
      <c r="D8" s="428"/>
      <c r="E8" s="428" t="s">
        <v>26</v>
      </c>
      <c r="F8" s="428"/>
      <c r="G8" s="429" t="s">
        <v>27</v>
      </c>
      <c r="H8" s="412" t="s">
        <v>87</v>
      </c>
      <c r="I8" s="414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</row>
    <row r="9" spans="1:23">
      <c r="A9" s="421"/>
      <c r="B9" s="426" t="s">
        <v>28</v>
      </c>
      <c r="C9" s="428" t="s">
        <v>82</v>
      </c>
      <c r="D9" s="428"/>
      <c r="E9" s="428" t="s">
        <v>82</v>
      </c>
      <c r="F9" s="433"/>
      <c r="G9" s="421"/>
      <c r="H9" s="434"/>
      <c r="I9" s="434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</row>
    <row r="10" spans="1:23" ht="15.5">
      <c r="A10" s="421"/>
      <c r="B10" s="426" t="s">
        <v>45</v>
      </c>
      <c r="C10" s="428">
        <v>50</v>
      </c>
      <c r="D10" s="435">
        <v>27.5</v>
      </c>
      <c r="E10" s="428">
        <v>50</v>
      </c>
      <c r="F10" s="436">
        <v>27.5</v>
      </c>
      <c r="G10" s="437"/>
      <c r="H10" s="438" t="s">
        <v>30</v>
      </c>
      <c r="I10" s="438" t="s">
        <v>31</v>
      </c>
      <c r="J10" s="439" t="s">
        <v>32</v>
      </c>
      <c r="K10" s="439" t="s">
        <v>33</v>
      </c>
      <c r="L10" s="439" t="s">
        <v>34</v>
      </c>
      <c r="M10" s="439" t="s">
        <v>35</v>
      </c>
      <c r="N10" s="439" t="s">
        <v>36</v>
      </c>
      <c r="O10" s="439" t="s">
        <v>37</v>
      </c>
      <c r="P10" s="439" t="s">
        <v>38</v>
      </c>
      <c r="Q10" s="439" t="s">
        <v>39</v>
      </c>
      <c r="R10" s="439" t="s">
        <v>40</v>
      </c>
      <c r="S10" s="439" t="s">
        <v>41</v>
      </c>
      <c r="T10" s="439" t="s">
        <v>42</v>
      </c>
      <c r="U10" s="439" t="s">
        <v>43</v>
      </c>
      <c r="V10" s="439" t="s">
        <v>44</v>
      </c>
      <c r="W10" s="410"/>
    </row>
    <row r="11" spans="1:23" ht="15.5">
      <c r="A11" s="421">
        <v>1</v>
      </c>
      <c r="B11" s="440">
        <v>170301200010</v>
      </c>
      <c r="C11" s="441">
        <v>35</v>
      </c>
      <c r="D11" s="141">
        <f>COUNTIF(C11:C92,"&gt;="&amp;D10)</f>
        <v>21</v>
      </c>
      <c r="E11" s="443">
        <v>37</v>
      </c>
      <c r="F11" s="141">
        <f>COUNTIF(E11:E92,"&gt;="&amp;F10)</f>
        <v>24</v>
      </c>
      <c r="G11" s="444" t="s">
        <v>46</v>
      </c>
      <c r="H11" s="193">
        <v>2</v>
      </c>
      <c r="I11" s="194">
        <v>3</v>
      </c>
      <c r="J11" s="195"/>
      <c r="K11" s="195"/>
      <c r="L11" s="195"/>
      <c r="M11" s="194">
        <v>3</v>
      </c>
      <c r="N11" s="195"/>
      <c r="O11" s="195"/>
      <c r="P11" s="194">
        <v>3</v>
      </c>
      <c r="Q11" s="194"/>
      <c r="R11" s="194"/>
      <c r="S11" s="195">
        <v>3</v>
      </c>
      <c r="T11" s="196">
        <v>3</v>
      </c>
      <c r="U11" s="196">
        <v>2</v>
      </c>
      <c r="V11" s="196">
        <v>1</v>
      </c>
      <c r="W11" s="410"/>
    </row>
    <row r="12" spans="1:23" ht="15.5">
      <c r="A12" s="421">
        <v>2</v>
      </c>
      <c r="B12" s="445">
        <v>170301200020</v>
      </c>
      <c r="C12" s="446">
        <v>36</v>
      </c>
      <c r="D12" s="266">
        <f>100*D11/33</f>
        <v>63.636363636363633</v>
      </c>
      <c r="E12" s="447">
        <v>35</v>
      </c>
      <c r="F12" s="266">
        <f>100*F11/33</f>
        <v>72.727272727272734</v>
      </c>
      <c r="G12" s="444" t="s">
        <v>47</v>
      </c>
      <c r="H12" s="202">
        <v>3</v>
      </c>
      <c r="I12" s="203">
        <v>1</v>
      </c>
      <c r="J12" s="204"/>
      <c r="K12" s="204"/>
      <c r="L12" s="204"/>
      <c r="M12" s="203">
        <v>2</v>
      </c>
      <c r="N12" s="204"/>
      <c r="O12" s="204"/>
      <c r="P12" s="203">
        <v>2</v>
      </c>
      <c r="Q12" s="203"/>
      <c r="R12" s="203"/>
      <c r="S12" s="204">
        <v>3</v>
      </c>
      <c r="T12" s="205">
        <v>2</v>
      </c>
      <c r="U12" s="205">
        <v>1</v>
      </c>
      <c r="V12" s="205">
        <v>1</v>
      </c>
      <c r="W12" s="410"/>
    </row>
    <row r="13" spans="1:23" ht="15.5">
      <c r="A13" s="421">
        <v>3</v>
      </c>
      <c r="B13" s="445">
        <v>170301200021</v>
      </c>
      <c r="C13" s="446">
        <v>36</v>
      </c>
      <c r="D13" s="442"/>
      <c r="E13" s="447">
        <v>39</v>
      </c>
      <c r="F13" s="448"/>
      <c r="G13" s="444" t="s">
        <v>48</v>
      </c>
      <c r="H13" s="202">
        <v>1</v>
      </c>
      <c r="I13" s="203">
        <v>1</v>
      </c>
      <c r="J13" s="204"/>
      <c r="K13" s="204"/>
      <c r="L13" s="204"/>
      <c r="M13" s="203">
        <v>3</v>
      </c>
      <c r="N13" s="204"/>
      <c r="O13" s="204"/>
      <c r="P13" s="203">
        <v>3</v>
      </c>
      <c r="Q13" s="203"/>
      <c r="R13" s="203"/>
      <c r="S13" s="204">
        <v>3</v>
      </c>
      <c r="T13" s="205">
        <v>3</v>
      </c>
      <c r="U13" s="205">
        <v>1</v>
      </c>
      <c r="V13" s="205">
        <v>1</v>
      </c>
      <c r="W13" s="410"/>
    </row>
    <row r="14" spans="1:23" ht="15.5">
      <c r="A14" s="421">
        <v>4</v>
      </c>
      <c r="B14" s="445">
        <v>170301200029</v>
      </c>
      <c r="C14" s="446">
        <v>33</v>
      </c>
      <c r="D14" s="442"/>
      <c r="E14" s="447">
        <v>41</v>
      </c>
      <c r="F14" s="448"/>
      <c r="G14" s="449" t="s">
        <v>51</v>
      </c>
      <c r="H14" s="209">
        <f>AVERAGE(H11:H13)</f>
        <v>2</v>
      </c>
      <c r="I14" s="209">
        <f>AVERAGE(I11:I13)</f>
        <v>1.6666666666666667</v>
      </c>
      <c r="J14" s="450"/>
      <c r="K14" s="450"/>
      <c r="L14" s="450"/>
      <c r="M14" s="209">
        <f>AVERAGE(M11:M13)</f>
        <v>2.6666666666666665</v>
      </c>
      <c r="N14" s="450"/>
      <c r="O14" s="450"/>
      <c r="P14" s="209">
        <f>AVERAGE(P11:P13)</f>
        <v>2.6666666666666665</v>
      </c>
      <c r="Q14" s="450"/>
      <c r="R14" s="450"/>
      <c r="S14" s="209">
        <f>AVERAGE(S11:S13)</f>
        <v>3</v>
      </c>
      <c r="T14" s="209">
        <f>AVERAGE(T11:T13)</f>
        <v>2.6666666666666665</v>
      </c>
      <c r="U14" s="209">
        <f>AVERAGE(U11:U13)</f>
        <v>1.3333333333333333</v>
      </c>
      <c r="V14" s="209">
        <f>AVERAGE(V11:V13)</f>
        <v>1</v>
      </c>
      <c r="W14" s="410"/>
    </row>
    <row r="15" spans="1:23" ht="15.5">
      <c r="A15" s="421">
        <v>5</v>
      </c>
      <c r="B15" s="445">
        <v>170301200030</v>
      </c>
      <c r="C15" s="446">
        <v>34</v>
      </c>
      <c r="D15" s="442"/>
      <c r="E15" s="447">
        <v>39</v>
      </c>
      <c r="F15" s="448"/>
      <c r="G15" s="451" t="s">
        <v>52</v>
      </c>
      <c r="H15" s="211">
        <f>(H7*H14)/100</f>
        <v>1.3636363636363638</v>
      </c>
      <c r="I15" s="211">
        <f>(H7*I14)/100</f>
        <v>1.1363636363636365</v>
      </c>
      <c r="J15" s="452"/>
      <c r="K15" s="452"/>
      <c r="L15" s="452"/>
      <c r="M15" s="211">
        <f>(H7*M14)/100</f>
        <v>1.8181818181818181</v>
      </c>
      <c r="N15" s="452"/>
      <c r="O15" s="452"/>
      <c r="P15" s="211">
        <f>(H7*P14)/100</f>
        <v>1.8181818181818181</v>
      </c>
      <c r="Q15" s="452"/>
      <c r="R15" s="452"/>
      <c r="S15" s="211">
        <f>(H7*S14)/100</f>
        <v>2.0454545454545454</v>
      </c>
      <c r="T15" s="211">
        <f>(H7*T14)/100</f>
        <v>1.8181818181818181</v>
      </c>
      <c r="U15" s="211">
        <f>(H7*U14)/100</f>
        <v>0.90909090909090906</v>
      </c>
      <c r="V15" s="211">
        <f>(H7*V14)/100</f>
        <v>0.68181818181818188</v>
      </c>
      <c r="W15" s="410"/>
    </row>
    <row r="16" spans="1:23">
      <c r="A16" s="421">
        <v>6</v>
      </c>
      <c r="B16" s="445">
        <v>170301200033</v>
      </c>
      <c r="C16" s="446">
        <v>26</v>
      </c>
      <c r="D16" s="442"/>
      <c r="E16" s="447">
        <v>41</v>
      </c>
      <c r="F16" s="448"/>
      <c r="G16" s="453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10"/>
    </row>
    <row r="17" spans="1:23">
      <c r="A17" s="421">
        <v>7</v>
      </c>
      <c r="B17" s="445">
        <v>170301120019</v>
      </c>
      <c r="C17" s="446">
        <v>35</v>
      </c>
      <c r="D17" s="442"/>
      <c r="E17" s="447">
        <v>31</v>
      </c>
      <c r="F17" s="442"/>
      <c r="G17" s="421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</row>
    <row r="18" spans="1:23">
      <c r="A18" s="421">
        <v>8</v>
      </c>
      <c r="B18" s="445">
        <v>170301120152</v>
      </c>
      <c r="C18" s="446">
        <v>30</v>
      </c>
      <c r="D18" s="442"/>
      <c r="E18" s="447">
        <v>35</v>
      </c>
      <c r="F18" s="455"/>
      <c r="G18" s="421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</row>
    <row r="19" spans="1:23">
      <c r="A19" s="421">
        <v>9</v>
      </c>
      <c r="B19" s="445">
        <v>170301200003</v>
      </c>
      <c r="C19" s="446">
        <v>30</v>
      </c>
      <c r="D19" s="442"/>
      <c r="E19" s="447">
        <v>34</v>
      </c>
      <c r="F19" s="455"/>
      <c r="G19" s="421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</row>
    <row r="20" spans="1:23">
      <c r="A20" s="421">
        <v>10</v>
      </c>
      <c r="B20" s="445">
        <v>170301200004</v>
      </c>
      <c r="C20" s="446">
        <v>31</v>
      </c>
      <c r="D20" s="442"/>
      <c r="E20" s="447">
        <v>28</v>
      </c>
      <c r="F20" s="455"/>
      <c r="G20" s="421"/>
      <c r="H20" s="410"/>
      <c r="I20" s="410"/>
      <c r="J20" s="434"/>
      <c r="K20" s="434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</row>
    <row r="21" spans="1:23">
      <c r="A21" s="421">
        <v>11</v>
      </c>
      <c r="B21" s="445">
        <v>170301200019</v>
      </c>
      <c r="C21" s="446">
        <v>34</v>
      </c>
      <c r="D21" s="442"/>
      <c r="E21" s="447">
        <v>35</v>
      </c>
      <c r="F21" s="455"/>
      <c r="G21" s="421"/>
      <c r="H21" s="456"/>
      <c r="I21" s="857"/>
      <c r="J21" s="857"/>
      <c r="K21" s="410"/>
      <c r="L21" s="410"/>
      <c r="M21" s="434"/>
      <c r="N21" s="434"/>
      <c r="O21" s="434"/>
      <c r="P21" s="434"/>
      <c r="Q21" s="434"/>
      <c r="R21" s="410"/>
      <c r="S21" s="410"/>
      <c r="T21" s="410"/>
      <c r="U21" s="410"/>
      <c r="V21" s="410"/>
      <c r="W21" s="410"/>
    </row>
    <row r="22" spans="1:23">
      <c r="A22" s="421">
        <v>12</v>
      </c>
      <c r="B22" s="445">
        <v>170301200022</v>
      </c>
      <c r="C22" s="446">
        <v>29</v>
      </c>
      <c r="D22" s="442"/>
      <c r="E22" s="447">
        <v>37</v>
      </c>
      <c r="F22" s="455"/>
      <c r="G22" s="421"/>
      <c r="H22" s="457"/>
      <c r="I22" s="458"/>
      <c r="J22" s="458"/>
      <c r="K22" s="410"/>
      <c r="L22" s="410"/>
      <c r="M22" s="434"/>
      <c r="N22" s="434"/>
      <c r="O22" s="434"/>
      <c r="P22" s="434"/>
      <c r="Q22" s="434"/>
      <c r="R22" s="410"/>
      <c r="S22" s="410"/>
      <c r="T22" s="410"/>
      <c r="U22" s="410"/>
      <c r="V22" s="410"/>
      <c r="W22" s="410"/>
    </row>
    <row r="23" spans="1:23">
      <c r="A23" s="421">
        <v>13</v>
      </c>
      <c r="B23" s="445">
        <v>170301200023</v>
      </c>
      <c r="C23" s="446">
        <v>33</v>
      </c>
      <c r="D23" s="442"/>
      <c r="E23" s="447">
        <v>35</v>
      </c>
      <c r="F23" s="455"/>
      <c r="G23" s="421"/>
      <c r="H23" s="421"/>
      <c r="I23" s="410"/>
      <c r="J23" s="410"/>
      <c r="K23" s="410"/>
      <c r="L23" s="410"/>
      <c r="M23" s="410"/>
      <c r="N23" s="434"/>
      <c r="O23" s="434"/>
      <c r="P23" s="434"/>
      <c r="Q23" s="434"/>
      <c r="R23" s="434"/>
      <c r="S23" s="410"/>
      <c r="T23" s="410"/>
      <c r="U23" s="410"/>
      <c r="V23" s="410"/>
      <c r="W23" s="410"/>
    </row>
    <row r="24" spans="1:23">
      <c r="A24" s="421">
        <v>14</v>
      </c>
      <c r="B24" s="445">
        <v>170301200024</v>
      </c>
      <c r="C24" s="446">
        <v>32</v>
      </c>
      <c r="D24" s="442"/>
      <c r="E24" s="447">
        <v>31</v>
      </c>
      <c r="F24" s="455"/>
      <c r="G24" s="421"/>
      <c r="H24" s="410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10"/>
    </row>
    <row r="25" spans="1:23" ht="15.5">
      <c r="A25" s="421">
        <v>15</v>
      </c>
      <c r="B25" s="445">
        <v>170301200026</v>
      </c>
      <c r="C25" s="446">
        <v>33</v>
      </c>
      <c r="D25" s="459"/>
      <c r="E25" s="447">
        <v>33</v>
      </c>
      <c r="F25" s="460"/>
      <c r="G25" s="461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10"/>
    </row>
    <row r="26" spans="1:23" ht="15.5">
      <c r="A26" s="421">
        <v>16</v>
      </c>
      <c r="B26" s="445">
        <v>170301200027</v>
      </c>
      <c r="C26" s="446">
        <v>33</v>
      </c>
      <c r="D26" s="442"/>
      <c r="E26" s="447">
        <v>35</v>
      </c>
      <c r="F26" s="455"/>
      <c r="G26" s="461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10"/>
    </row>
    <row r="27" spans="1:23" ht="15.5">
      <c r="A27" s="421">
        <v>17</v>
      </c>
      <c r="B27" s="445">
        <v>170301200001</v>
      </c>
      <c r="C27" s="446">
        <v>25</v>
      </c>
      <c r="D27" s="442"/>
      <c r="E27" s="447">
        <v>25</v>
      </c>
      <c r="F27" s="455"/>
      <c r="G27" s="461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10"/>
    </row>
    <row r="28" spans="1:23" ht="15.5">
      <c r="A28" s="421">
        <v>18</v>
      </c>
      <c r="B28" s="445">
        <v>170301200002</v>
      </c>
      <c r="C28" s="446">
        <v>23</v>
      </c>
      <c r="D28" s="442"/>
      <c r="E28" s="447">
        <v>32</v>
      </c>
      <c r="F28" s="455"/>
      <c r="G28" s="461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10"/>
    </row>
    <row r="29" spans="1:23" ht="15.5">
      <c r="A29" s="421">
        <v>19</v>
      </c>
      <c r="B29" s="445">
        <v>170301200009</v>
      </c>
      <c r="C29" s="446">
        <v>32</v>
      </c>
      <c r="D29" s="442"/>
      <c r="E29" s="447">
        <v>31</v>
      </c>
      <c r="F29" s="455"/>
      <c r="G29" s="461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10"/>
    </row>
    <row r="30" spans="1:23" ht="15.5">
      <c r="A30" s="421">
        <v>20</v>
      </c>
      <c r="B30" s="445">
        <v>170301200025</v>
      </c>
      <c r="C30" s="446">
        <v>23</v>
      </c>
      <c r="D30" s="442"/>
      <c r="E30" s="447">
        <v>35</v>
      </c>
      <c r="F30" s="455"/>
      <c r="G30" s="461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10"/>
    </row>
    <row r="31" spans="1:23" ht="15.5">
      <c r="A31" s="421">
        <v>21</v>
      </c>
      <c r="B31" s="445">
        <v>170301200032</v>
      </c>
      <c r="C31" s="446">
        <v>26</v>
      </c>
      <c r="D31" s="442"/>
      <c r="E31" s="447">
        <v>29</v>
      </c>
      <c r="F31" s="455"/>
      <c r="G31" s="461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10"/>
    </row>
    <row r="32" spans="1:23" ht="15.5">
      <c r="A32" s="421">
        <v>22</v>
      </c>
      <c r="B32" s="445">
        <v>170301200016</v>
      </c>
      <c r="C32" s="446">
        <v>26</v>
      </c>
      <c r="D32" s="442"/>
      <c r="E32" s="447">
        <v>28</v>
      </c>
      <c r="F32" s="455"/>
      <c r="G32" s="461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10"/>
    </row>
    <row r="33" spans="1:23" ht="15.5">
      <c r="A33" s="421">
        <v>23</v>
      </c>
      <c r="B33" s="445">
        <v>170301200011</v>
      </c>
      <c r="C33" s="446">
        <v>39</v>
      </c>
      <c r="D33" s="442"/>
      <c r="E33" s="447">
        <v>40</v>
      </c>
      <c r="F33" s="455"/>
      <c r="G33" s="461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10"/>
    </row>
    <row r="34" spans="1:23" ht="15.5">
      <c r="A34" s="421">
        <v>24</v>
      </c>
      <c r="B34" s="445">
        <v>170301200013</v>
      </c>
      <c r="C34" s="446">
        <v>39</v>
      </c>
      <c r="D34" s="442"/>
      <c r="E34" s="447">
        <v>40</v>
      </c>
      <c r="F34" s="455"/>
      <c r="G34" s="461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</row>
    <row r="35" spans="1:23">
      <c r="A35" s="421">
        <v>25</v>
      </c>
      <c r="B35" s="445">
        <v>170301200018</v>
      </c>
      <c r="C35" s="446">
        <v>39</v>
      </c>
      <c r="D35" s="442"/>
      <c r="E35" s="447">
        <v>41</v>
      </c>
      <c r="F35" s="455"/>
      <c r="G35" s="453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10"/>
    </row>
    <row r="36" spans="1:23">
      <c r="A36" s="421">
        <v>26</v>
      </c>
      <c r="B36" s="445">
        <v>170101120004</v>
      </c>
      <c r="C36" s="446">
        <v>7</v>
      </c>
      <c r="D36" s="442"/>
      <c r="E36" s="447">
        <v>6</v>
      </c>
      <c r="F36" s="455"/>
      <c r="G36" s="421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</row>
    <row r="37" spans="1:23">
      <c r="A37" s="421">
        <v>27</v>
      </c>
      <c r="B37" s="445">
        <v>170101120049</v>
      </c>
      <c r="C37" s="446">
        <v>25</v>
      </c>
      <c r="D37" s="442"/>
      <c r="E37" s="447">
        <v>15</v>
      </c>
      <c r="F37" s="455"/>
      <c r="G37" s="421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</row>
    <row r="38" spans="1:23" ht="15.5">
      <c r="A38" s="421">
        <v>28</v>
      </c>
      <c r="B38" s="445">
        <v>170101120050</v>
      </c>
      <c r="C38" s="446">
        <v>4</v>
      </c>
      <c r="D38" s="442"/>
      <c r="E38" s="447">
        <v>0</v>
      </c>
      <c r="F38" s="455"/>
      <c r="G38" s="461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10"/>
    </row>
    <row r="39" spans="1:23" ht="15.5">
      <c r="A39" s="421">
        <v>29</v>
      </c>
      <c r="B39" s="445">
        <v>170101120055</v>
      </c>
      <c r="C39" s="446">
        <v>0</v>
      </c>
      <c r="D39" s="442"/>
      <c r="E39" s="447">
        <v>5</v>
      </c>
      <c r="F39" s="455"/>
      <c r="G39" s="461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10"/>
    </row>
    <row r="40" spans="1:23" ht="15.5">
      <c r="A40" s="421">
        <v>30</v>
      </c>
      <c r="B40" s="445">
        <v>170301120153</v>
      </c>
      <c r="C40" s="446">
        <v>8</v>
      </c>
      <c r="D40" s="442"/>
      <c r="E40" s="447">
        <v>3</v>
      </c>
      <c r="F40" s="455"/>
      <c r="G40" s="461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10"/>
    </row>
    <row r="41" spans="1:23" ht="15.5">
      <c r="A41" s="421">
        <v>31</v>
      </c>
      <c r="B41" s="445">
        <v>170301120155</v>
      </c>
      <c r="C41" s="446">
        <v>28</v>
      </c>
      <c r="D41" s="442"/>
      <c r="E41" s="447">
        <v>18</v>
      </c>
      <c r="F41" s="455"/>
      <c r="G41" s="461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10"/>
    </row>
    <row r="42" spans="1:23" ht="15.5">
      <c r="A42" s="421">
        <v>32</v>
      </c>
      <c r="B42" s="445">
        <v>170301120160</v>
      </c>
      <c r="C42" s="446">
        <v>19</v>
      </c>
      <c r="D42" s="442"/>
      <c r="E42" s="447">
        <v>15</v>
      </c>
      <c r="F42" s="455"/>
      <c r="G42" s="461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10"/>
    </row>
    <row r="43" spans="1:23" ht="15.5">
      <c r="A43" s="421">
        <v>33</v>
      </c>
      <c r="B43" s="445">
        <v>170301120164</v>
      </c>
      <c r="C43" s="446">
        <v>28</v>
      </c>
      <c r="D43" s="442"/>
      <c r="E43" s="447">
        <v>14</v>
      </c>
      <c r="F43" s="455"/>
      <c r="G43" s="461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10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86" zoomScaleNormal="86" workbookViewId="0">
      <selection activeCell="H16" sqref="H16:I17"/>
    </sheetView>
  </sheetViews>
  <sheetFormatPr defaultColWidth="8.7265625" defaultRowHeight="14.5"/>
  <cols>
    <col min="2" max="2" width="17.7265625" customWidth="1"/>
  </cols>
  <sheetData>
    <row r="1" spans="1:23">
      <c r="A1" s="859" t="s">
        <v>56</v>
      </c>
      <c r="B1" s="859"/>
      <c r="C1" s="859"/>
      <c r="D1" s="859"/>
      <c r="E1" s="859"/>
      <c r="F1" s="463"/>
      <c r="G1" s="860"/>
      <c r="H1" s="860"/>
      <c r="I1" s="860"/>
      <c r="J1" s="860"/>
      <c r="K1" s="860"/>
      <c r="L1" s="860"/>
      <c r="M1" s="860"/>
      <c r="N1" s="464"/>
      <c r="O1" s="464"/>
      <c r="P1" s="464"/>
      <c r="Q1" s="464"/>
      <c r="R1" s="464"/>
      <c r="S1" s="464"/>
      <c r="T1" s="464"/>
      <c r="U1" s="464"/>
      <c r="V1" s="464"/>
      <c r="W1" s="464"/>
    </row>
    <row r="2" spans="1:23">
      <c r="A2" s="859" t="s">
        <v>1</v>
      </c>
      <c r="B2" s="859"/>
      <c r="C2" s="859"/>
      <c r="D2" s="859"/>
      <c r="E2" s="859"/>
      <c r="F2" s="465"/>
      <c r="G2" s="466" t="s">
        <v>2</v>
      </c>
      <c r="H2" s="467"/>
      <c r="I2" s="468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</row>
    <row r="3" spans="1:23" ht="58.15" customHeight="1">
      <c r="A3" s="859" t="s">
        <v>115</v>
      </c>
      <c r="B3" s="859"/>
      <c r="C3" s="859"/>
      <c r="D3" s="859"/>
      <c r="E3" s="859"/>
      <c r="F3" s="465"/>
      <c r="G3" s="466" t="s">
        <v>4</v>
      </c>
      <c r="H3" s="467"/>
      <c r="I3" s="469" t="s">
        <v>5</v>
      </c>
      <c r="J3" s="464"/>
      <c r="K3" s="470" t="s">
        <v>6</v>
      </c>
      <c r="L3" s="470" t="s">
        <v>7</v>
      </c>
      <c r="M3" s="464"/>
      <c r="N3" s="470" t="s">
        <v>8</v>
      </c>
      <c r="O3" s="861" t="s">
        <v>102</v>
      </c>
      <c r="P3" s="861"/>
      <c r="Q3" s="861"/>
      <c r="R3" s="861"/>
      <c r="S3" s="861"/>
      <c r="T3" s="861"/>
      <c r="U3" s="861"/>
      <c r="V3" s="861"/>
      <c r="W3" s="861"/>
    </row>
    <row r="4" spans="1:23" ht="21">
      <c r="A4" s="859" t="s">
        <v>116</v>
      </c>
      <c r="B4" s="859"/>
      <c r="C4" s="859"/>
      <c r="D4" s="859"/>
      <c r="E4" s="859"/>
      <c r="F4" s="465"/>
      <c r="G4" s="466" t="s">
        <v>11</v>
      </c>
      <c r="H4" s="467"/>
      <c r="I4" s="468"/>
      <c r="J4" s="464"/>
      <c r="K4" s="471" t="s">
        <v>12</v>
      </c>
      <c r="L4" s="471">
        <v>3</v>
      </c>
      <c r="M4" s="464"/>
      <c r="N4" s="472">
        <v>3</v>
      </c>
      <c r="O4" s="861"/>
      <c r="P4" s="861"/>
      <c r="Q4" s="861"/>
      <c r="R4" s="861"/>
      <c r="S4" s="861"/>
      <c r="T4" s="861"/>
      <c r="U4" s="861"/>
      <c r="V4" s="861"/>
      <c r="W4" s="861"/>
    </row>
    <row r="5" spans="1:23" ht="21">
      <c r="A5" s="462" t="s">
        <v>85</v>
      </c>
      <c r="B5" s="462"/>
      <c r="C5" s="462"/>
      <c r="D5" s="462"/>
      <c r="E5" s="462"/>
      <c r="F5" s="465"/>
      <c r="G5" s="466" t="s">
        <v>14</v>
      </c>
      <c r="H5" s="473">
        <v>100</v>
      </c>
      <c r="I5" s="468"/>
      <c r="J5" s="464"/>
      <c r="K5" s="474" t="s">
        <v>15</v>
      </c>
      <c r="L5" s="474">
        <v>2</v>
      </c>
      <c r="M5" s="464"/>
      <c r="N5" s="475">
        <v>2</v>
      </c>
      <c r="O5" s="861"/>
      <c r="P5" s="861"/>
      <c r="Q5" s="861"/>
      <c r="R5" s="861"/>
      <c r="S5" s="861"/>
      <c r="T5" s="861"/>
      <c r="U5" s="861"/>
      <c r="V5" s="861"/>
      <c r="W5" s="861"/>
    </row>
    <row r="6" spans="1:23" ht="21">
      <c r="A6" s="476"/>
      <c r="B6" s="477" t="s">
        <v>60</v>
      </c>
      <c r="C6" s="478" t="s">
        <v>16</v>
      </c>
      <c r="D6" s="478" t="s">
        <v>17</v>
      </c>
      <c r="E6" s="478" t="s">
        <v>18</v>
      </c>
      <c r="F6" s="478" t="s">
        <v>17</v>
      </c>
      <c r="G6" s="466" t="s">
        <v>18</v>
      </c>
      <c r="H6" s="479">
        <v>100</v>
      </c>
      <c r="I6" s="468"/>
      <c r="J6" s="464"/>
      <c r="K6" s="480" t="s">
        <v>19</v>
      </c>
      <c r="L6" s="480">
        <v>1</v>
      </c>
      <c r="M6" s="464"/>
      <c r="N6" s="481">
        <v>1</v>
      </c>
      <c r="O6" s="861"/>
      <c r="P6" s="861"/>
      <c r="Q6" s="861"/>
      <c r="R6" s="861"/>
      <c r="S6" s="861"/>
      <c r="T6" s="861"/>
      <c r="U6" s="861"/>
      <c r="V6" s="861"/>
      <c r="W6" s="861"/>
    </row>
    <row r="7" spans="1:23" ht="58">
      <c r="A7" s="476"/>
      <c r="B7" s="482" t="s">
        <v>20</v>
      </c>
      <c r="C7" s="483" t="s">
        <v>21</v>
      </c>
      <c r="D7" s="483"/>
      <c r="E7" s="484" t="s">
        <v>21</v>
      </c>
      <c r="F7" s="484"/>
      <c r="G7" s="485" t="s">
        <v>22</v>
      </c>
      <c r="H7" s="486">
        <v>100</v>
      </c>
      <c r="I7" s="487">
        <v>0.6</v>
      </c>
      <c r="J7" s="464"/>
      <c r="K7" s="488" t="s">
        <v>23</v>
      </c>
      <c r="L7" s="488">
        <v>0</v>
      </c>
      <c r="M7" s="464"/>
      <c r="N7" s="489"/>
      <c r="O7" s="861"/>
      <c r="P7" s="861"/>
      <c r="Q7" s="861"/>
      <c r="R7" s="861"/>
      <c r="S7" s="861"/>
      <c r="T7" s="861"/>
      <c r="U7" s="861"/>
      <c r="V7" s="861"/>
      <c r="W7" s="861"/>
    </row>
    <row r="8" spans="1:23">
      <c r="A8" s="476"/>
      <c r="B8" s="482" t="s">
        <v>24</v>
      </c>
      <c r="C8" s="484" t="s">
        <v>25</v>
      </c>
      <c r="D8" s="484"/>
      <c r="E8" s="484" t="s">
        <v>26</v>
      </c>
      <c r="F8" s="484"/>
      <c r="G8" s="485" t="s">
        <v>27</v>
      </c>
      <c r="H8" s="466" t="s">
        <v>87</v>
      </c>
      <c r="I8" s="468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</row>
    <row r="9" spans="1:23">
      <c r="A9" s="476"/>
      <c r="B9" s="482" t="s">
        <v>28</v>
      </c>
      <c r="C9" s="490" t="s">
        <v>29</v>
      </c>
      <c r="D9" s="484"/>
      <c r="E9" s="490" t="s">
        <v>29</v>
      </c>
      <c r="F9" s="491"/>
      <c r="G9" s="476"/>
      <c r="H9" s="492"/>
      <c r="I9" s="492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</row>
    <row r="10" spans="1:23" ht="15.5">
      <c r="A10" s="476"/>
      <c r="B10" s="482" t="s">
        <v>45</v>
      </c>
      <c r="C10" s="484">
        <v>50</v>
      </c>
      <c r="D10" s="493">
        <v>27.5</v>
      </c>
      <c r="E10" s="484">
        <v>50</v>
      </c>
      <c r="F10" s="494">
        <v>27.5</v>
      </c>
      <c r="G10" s="495"/>
      <c r="H10" s="496" t="s">
        <v>30</v>
      </c>
      <c r="I10" s="496" t="s">
        <v>31</v>
      </c>
      <c r="J10" s="497" t="s">
        <v>32</v>
      </c>
      <c r="K10" s="497" t="s">
        <v>33</v>
      </c>
      <c r="L10" s="497" t="s">
        <v>34</v>
      </c>
      <c r="M10" s="497" t="s">
        <v>35</v>
      </c>
      <c r="N10" s="497" t="s">
        <v>36</v>
      </c>
      <c r="O10" s="497" t="s">
        <v>37</v>
      </c>
      <c r="P10" s="497" t="s">
        <v>38</v>
      </c>
      <c r="Q10" s="497" t="s">
        <v>39</v>
      </c>
      <c r="R10" s="497" t="s">
        <v>40</v>
      </c>
      <c r="S10" s="497" t="s">
        <v>41</v>
      </c>
      <c r="T10" s="497" t="s">
        <v>42</v>
      </c>
      <c r="U10" s="497" t="s">
        <v>43</v>
      </c>
      <c r="V10" s="497" t="s">
        <v>44</v>
      </c>
      <c r="W10" s="464"/>
    </row>
    <row r="11" spans="1:23" ht="15.5">
      <c r="A11" s="476">
        <v>1</v>
      </c>
      <c r="B11" s="498">
        <v>170301120049</v>
      </c>
      <c r="C11" s="499">
        <v>45</v>
      </c>
      <c r="D11" s="500">
        <v>1</v>
      </c>
      <c r="E11" s="501">
        <v>43</v>
      </c>
      <c r="F11" s="502">
        <v>1</v>
      </c>
      <c r="G11" s="503" t="s">
        <v>46</v>
      </c>
      <c r="H11" s="193">
        <v>2</v>
      </c>
      <c r="I11" s="194">
        <v>3</v>
      </c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4">
        <v>3</v>
      </c>
      <c r="U11" s="194">
        <v>3</v>
      </c>
      <c r="V11" s="194">
        <v>3</v>
      </c>
      <c r="W11" s="464"/>
    </row>
    <row r="12" spans="1:23" ht="15.5">
      <c r="A12" s="476"/>
      <c r="B12" s="504"/>
      <c r="C12" s="505"/>
      <c r="D12" s="506">
        <v>100</v>
      </c>
      <c r="E12" s="507"/>
      <c r="F12" s="508">
        <v>100</v>
      </c>
      <c r="G12" s="503" t="s">
        <v>47</v>
      </c>
      <c r="H12" s="202">
        <v>3</v>
      </c>
      <c r="I12" s="203">
        <v>1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3">
        <v>2</v>
      </c>
      <c r="U12" s="203">
        <v>1</v>
      </c>
      <c r="V12" s="203">
        <v>2</v>
      </c>
      <c r="W12" s="464"/>
    </row>
    <row r="13" spans="1:23" ht="15.5">
      <c r="A13" s="476"/>
      <c r="B13" s="509"/>
      <c r="C13" s="505"/>
      <c r="D13" s="500"/>
      <c r="E13" s="507"/>
      <c r="F13" s="510"/>
      <c r="G13" s="503" t="s">
        <v>48</v>
      </c>
      <c r="H13" s="202">
        <v>1</v>
      </c>
      <c r="I13" s="203">
        <v>1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3">
        <v>2</v>
      </c>
      <c r="U13" s="203">
        <v>2</v>
      </c>
      <c r="V13" s="203">
        <v>1</v>
      </c>
      <c r="W13" s="464"/>
    </row>
    <row r="14" spans="1:23" s="223" customFormat="1" ht="15.5">
      <c r="A14" s="476"/>
      <c r="B14" s="509"/>
      <c r="C14" s="505"/>
      <c r="D14" s="500"/>
      <c r="E14" s="507"/>
      <c r="F14" s="510"/>
      <c r="G14" s="511" t="s">
        <v>117</v>
      </c>
      <c r="H14" s="202">
        <v>3</v>
      </c>
      <c r="I14" s="203">
        <v>1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3">
        <v>1</v>
      </c>
      <c r="U14" s="203">
        <v>2</v>
      </c>
      <c r="V14" s="203">
        <v>1</v>
      </c>
      <c r="W14" s="464"/>
    </row>
    <row r="15" spans="1:23" s="223" customFormat="1" ht="16" thickBot="1">
      <c r="A15" s="476"/>
      <c r="B15" s="509"/>
      <c r="C15" s="505"/>
      <c r="D15" s="500"/>
      <c r="E15" s="507"/>
      <c r="F15" s="510"/>
      <c r="G15" s="511" t="s">
        <v>118</v>
      </c>
      <c r="H15" s="202">
        <v>2</v>
      </c>
      <c r="I15" s="203">
        <v>1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3">
        <v>1</v>
      </c>
      <c r="U15" s="203">
        <v>1</v>
      </c>
      <c r="V15" s="203">
        <v>2</v>
      </c>
      <c r="W15" s="464"/>
    </row>
    <row r="16" spans="1:23" ht="16" thickBot="1">
      <c r="A16" s="476"/>
      <c r="B16" s="509"/>
      <c r="C16" s="505"/>
      <c r="D16" s="500"/>
      <c r="E16" s="507"/>
      <c r="F16" s="510"/>
      <c r="G16" s="512" t="s">
        <v>51</v>
      </c>
      <c r="H16" s="760">
        <f>AVERAGE(H11:H15)</f>
        <v>2.2000000000000002</v>
      </c>
      <c r="I16" s="760">
        <f>AVERAGE(I11:I15)</f>
        <v>1.4</v>
      </c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0">
        <f t="shared" ref="T16:V16" si="0">AVERAGE(T11:T15)</f>
        <v>1.8</v>
      </c>
      <c r="U16" s="760">
        <f t="shared" si="0"/>
        <v>1.8</v>
      </c>
      <c r="V16" s="760">
        <f t="shared" si="0"/>
        <v>1.8</v>
      </c>
      <c r="W16" s="464"/>
    </row>
    <row r="17" spans="1:23" ht="16" thickBot="1">
      <c r="A17" s="476"/>
      <c r="B17" s="509"/>
      <c r="C17" s="505"/>
      <c r="D17" s="500"/>
      <c r="E17" s="507"/>
      <c r="F17" s="510"/>
      <c r="G17" s="513" t="s">
        <v>52</v>
      </c>
      <c r="H17" s="211">
        <f>(H7*H16)/100</f>
        <v>2.2000000000000002</v>
      </c>
      <c r="I17" s="211">
        <f>(H7*I16)/100</f>
        <v>1.4</v>
      </c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11">
        <f>(H7*T16)/100</f>
        <v>1.8</v>
      </c>
      <c r="U17" s="211">
        <f>(H7*U16)/100</f>
        <v>1.8</v>
      </c>
      <c r="V17" s="211">
        <f>(H7*V16)/100</f>
        <v>1.8</v>
      </c>
      <c r="W17" s="464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zoomScale="86" zoomScaleNormal="86" workbookViewId="0">
      <selection activeCell="T16" sqref="T16"/>
    </sheetView>
  </sheetViews>
  <sheetFormatPr defaultColWidth="8.7265625" defaultRowHeight="14.5"/>
  <cols>
    <col min="2" max="2" width="14.453125" customWidth="1"/>
  </cols>
  <sheetData>
    <row r="1" spans="1:23">
      <c r="A1" s="867" t="s">
        <v>56</v>
      </c>
      <c r="B1" s="868"/>
      <c r="C1" s="868"/>
      <c r="D1" s="868"/>
      <c r="E1" s="869"/>
      <c r="F1" s="762"/>
      <c r="G1" s="870"/>
      <c r="H1" s="870"/>
      <c r="I1" s="870"/>
      <c r="J1" s="870"/>
      <c r="K1" s="870"/>
      <c r="L1" s="870"/>
      <c r="M1" s="870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71" t="s">
        <v>1</v>
      </c>
      <c r="B2" s="871"/>
      <c r="C2" s="871"/>
      <c r="D2" s="871"/>
      <c r="E2" s="871"/>
      <c r="F2" s="763"/>
      <c r="G2" s="764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8.15" customHeight="1">
      <c r="A3" s="871" t="s">
        <v>276</v>
      </c>
      <c r="B3" s="871"/>
      <c r="C3" s="871"/>
      <c r="D3" s="871"/>
      <c r="E3" s="871"/>
      <c r="F3" s="763"/>
      <c r="G3" s="764" t="s">
        <v>4</v>
      </c>
      <c r="H3" s="2"/>
      <c r="I3" s="765" t="s">
        <v>5</v>
      </c>
      <c r="J3" s="4"/>
      <c r="K3" s="766" t="s">
        <v>6</v>
      </c>
      <c r="L3" s="766" t="s">
        <v>7</v>
      </c>
      <c r="M3" s="4"/>
      <c r="N3" s="766" t="s">
        <v>8</v>
      </c>
      <c r="O3" s="862" t="s">
        <v>277</v>
      </c>
      <c r="P3" s="862"/>
      <c r="Q3" s="862"/>
      <c r="R3" s="862"/>
      <c r="S3" s="862"/>
      <c r="T3" s="862"/>
      <c r="U3" s="862"/>
      <c r="V3" s="862"/>
      <c r="W3" s="862"/>
    </row>
    <row r="4" spans="1:23" ht="21">
      <c r="A4" s="863" t="s">
        <v>278</v>
      </c>
      <c r="B4" s="864"/>
      <c r="C4" s="864"/>
      <c r="D4" s="864"/>
      <c r="E4" s="865"/>
      <c r="F4" s="763"/>
      <c r="G4" s="764" t="s">
        <v>11</v>
      </c>
      <c r="H4" s="2"/>
      <c r="I4" s="3"/>
      <c r="J4" s="4"/>
      <c r="K4" s="767" t="s">
        <v>12</v>
      </c>
      <c r="L4" s="767">
        <v>3</v>
      </c>
      <c r="M4" s="4"/>
      <c r="N4" s="768">
        <v>3</v>
      </c>
      <c r="O4" s="862"/>
      <c r="P4" s="862"/>
      <c r="Q4" s="862"/>
      <c r="R4" s="862"/>
      <c r="S4" s="862"/>
      <c r="T4" s="862"/>
      <c r="U4" s="862"/>
      <c r="V4" s="862"/>
      <c r="W4" s="862"/>
    </row>
    <row r="5" spans="1:23" ht="21">
      <c r="A5" s="769" t="s">
        <v>85</v>
      </c>
      <c r="B5" s="769"/>
      <c r="C5" s="769"/>
      <c r="D5" s="769"/>
      <c r="E5" s="769"/>
      <c r="F5" s="763"/>
      <c r="G5" s="764" t="s">
        <v>14</v>
      </c>
      <c r="H5" s="770">
        <f>(62/67)*100</f>
        <v>92.537313432835816</v>
      </c>
      <c r="I5" s="3"/>
      <c r="J5" s="4"/>
      <c r="K5" s="771" t="s">
        <v>15</v>
      </c>
      <c r="L5" s="771">
        <v>2</v>
      </c>
      <c r="M5" s="4"/>
      <c r="N5" s="772">
        <v>2</v>
      </c>
      <c r="O5" s="862"/>
      <c r="P5" s="862"/>
      <c r="Q5" s="862"/>
      <c r="R5" s="862"/>
      <c r="S5" s="862"/>
      <c r="T5" s="862"/>
      <c r="U5" s="862"/>
      <c r="V5" s="862"/>
      <c r="W5" s="862"/>
    </row>
    <row r="6" spans="1:23" ht="21">
      <c r="A6" s="45"/>
      <c r="B6" s="773" t="s">
        <v>60</v>
      </c>
      <c r="C6" s="774" t="s">
        <v>16</v>
      </c>
      <c r="D6" s="774" t="s">
        <v>17</v>
      </c>
      <c r="E6" s="774" t="s">
        <v>18</v>
      </c>
      <c r="F6" s="774" t="s">
        <v>17</v>
      </c>
      <c r="G6" s="764" t="s">
        <v>18</v>
      </c>
      <c r="H6" s="775">
        <f>(61/67)*100</f>
        <v>91.044776119402982</v>
      </c>
      <c r="I6" s="3"/>
      <c r="J6" s="4"/>
      <c r="K6" s="776" t="s">
        <v>19</v>
      </c>
      <c r="L6" s="776">
        <v>1</v>
      </c>
      <c r="M6" s="4"/>
      <c r="N6" s="777">
        <v>1</v>
      </c>
      <c r="O6" s="862"/>
      <c r="P6" s="862"/>
      <c r="Q6" s="862"/>
      <c r="R6" s="862"/>
      <c r="S6" s="862"/>
      <c r="T6" s="862"/>
      <c r="U6" s="862"/>
      <c r="V6" s="862"/>
      <c r="W6" s="862"/>
    </row>
    <row r="7" spans="1:23" ht="58">
      <c r="A7" s="45"/>
      <c r="B7" s="778" t="s">
        <v>20</v>
      </c>
      <c r="C7" s="779" t="s">
        <v>21</v>
      </c>
      <c r="D7" s="779"/>
      <c r="E7" s="780" t="s">
        <v>21</v>
      </c>
      <c r="F7" s="780"/>
      <c r="G7" s="781" t="s">
        <v>22</v>
      </c>
      <c r="H7" s="782">
        <f>AVERAGE(H5:H6)</f>
        <v>91.791044776119406</v>
      </c>
      <c r="I7" s="783">
        <v>0.6</v>
      </c>
      <c r="J7" s="4"/>
      <c r="K7" s="784" t="s">
        <v>23</v>
      </c>
      <c r="L7" s="784">
        <v>0</v>
      </c>
      <c r="M7" s="4"/>
      <c r="N7" s="785"/>
      <c r="O7" s="862"/>
      <c r="P7" s="862"/>
      <c r="Q7" s="862"/>
      <c r="R7" s="862"/>
      <c r="S7" s="862"/>
      <c r="T7" s="862"/>
      <c r="U7" s="862"/>
      <c r="V7" s="862"/>
      <c r="W7" s="862"/>
    </row>
    <row r="8" spans="1:23">
      <c r="A8" s="45"/>
      <c r="B8" s="778" t="s">
        <v>24</v>
      </c>
      <c r="C8" s="780" t="s">
        <v>25</v>
      </c>
      <c r="D8" s="780"/>
      <c r="E8" s="780" t="s">
        <v>26</v>
      </c>
      <c r="F8" s="780"/>
      <c r="G8" s="781" t="s">
        <v>27</v>
      </c>
      <c r="H8" s="764" t="s">
        <v>279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778" t="s">
        <v>28</v>
      </c>
      <c r="C9" s="780" t="s">
        <v>82</v>
      </c>
      <c r="D9" s="780"/>
      <c r="E9" s="780" t="s">
        <v>82</v>
      </c>
      <c r="F9" s="786"/>
      <c r="G9" s="45"/>
      <c r="H9" s="787"/>
      <c r="I9" s="78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788"/>
    </row>
    <row r="10" spans="1:23" ht="15.5">
      <c r="A10" s="789"/>
      <c r="B10" s="778" t="s">
        <v>45</v>
      </c>
      <c r="C10" s="780">
        <v>50</v>
      </c>
      <c r="D10" s="790">
        <f>(0.55*50)</f>
        <v>27.500000000000004</v>
      </c>
      <c r="E10" s="791">
        <v>50</v>
      </c>
      <c r="F10" s="792">
        <f>0.55*50</f>
        <v>27.500000000000004</v>
      </c>
      <c r="G10" s="793"/>
      <c r="H10" s="794" t="s">
        <v>30</v>
      </c>
      <c r="I10" s="794" t="s">
        <v>31</v>
      </c>
      <c r="J10" s="795" t="s">
        <v>32</v>
      </c>
      <c r="K10" s="795" t="s">
        <v>33</v>
      </c>
      <c r="L10" s="795" t="s">
        <v>34</v>
      </c>
      <c r="M10" s="795" t="s">
        <v>35</v>
      </c>
      <c r="N10" s="795" t="s">
        <v>36</v>
      </c>
      <c r="O10" s="795" t="s">
        <v>37</v>
      </c>
      <c r="P10" s="795" t="s">
        <v>38</v>
      </c>
      <c r="Q10" s="795" t="s">
        <v>39</v>
      </c>
      <c r="R10" s="795" t="s">
        <v>40</v>
      </c>
      <c r="S10" s="795" t="s">
        <v>41</v>
      </c>
      <c r="T10" s="795" t="s">
        <v>42</v>
      </c>
      <c r="U10" s="795" t="s">
        <v>43</v>
      </c>
      <c r="V10" s="795" t="s">
        <v>44</v>
      </c>
      <c r="W10" s="788"/>
    </row>
    <row r="11" spans="1:23" ht="15.5">
      <c r="A11" s="45">
        <v>1</v>
      </c>
      <c r="B11" s="796">
        <v>170301120027</v>
      </c>
      <c r="C11" s="797">
        <v>39</v>
      </c>
      <c r="D11" s="798">
        <f>COUNTIF(C11:C77,"&gt;="&amp;D10)</f>
        <v>62</v>
      </c>
      <c r="E11" s="799">
        <v>38</v>
      </c>
      <c r="F11" s="800">
        <f>COUNTIF(E11:E77,"&gt;="&amp;F10)</f>
        <v>61</v>
      </c>
      <c r="G11" s="801" t="s">
        <v>46</v>
      </c>
      <c r="H11" s="802">
        <v>3</v>
      </c>
      <c r="I11" s="803"/>
      <c r="J11" s="804"/>
      <c r="K11" s="4"/>
      <c r="L11" s="804"/>
      <c r="M11" s="804"/>
      <c r="N11" s="804"/>
      <c r="O11" s="804"/>
      <c r="P11" s="804"/>
      <c r="Q11" s="804"/>
      <c r="R11" s="804"/>
      <c r="S11" s="804"/>
      <c r="T11" s="804"/>
      <c r="U11" s="804"/>
      <c r="V11" s="804">
        <v>3</v>
      </c>
      <c r="W11" s="788"/>
    </row>
    <row r="12" spans="1:23" ht="15.5">
      <c r="A12" s="45">
        <v>2</v>
      </c>
      <c r="B12" s="805">
        <v>170301120046</v>
      </c>
      <c r="C12" s="806">
        <v>36</v>
      </c>
      <c r="D12" s="807">
        <f>(62/67)*100</f>
        <v>92.537313432835816</v>
      </c>
      <c r="E12" s="808">
        <v>44</v>
      </c>
      <c r="F12" s="809">
        <f>(61/67)*100</f>
        <v>91.044776119402982</v>
      </c>
      <c r="G12" s="801" t="s">
        <v>47</v>
      </c>
      <c r="H12" s="810"/>
      <c r="I12" s="811">
        <v>3</v>
      </c>
      <c r="J12" s="753"/>
      <c r="K12" s="804"/>
      <c r="L12" s="753"/>
      <c r="M12" s="753"/>
      <c r="N12" s="753"/>
      <c r="O12" s="753"/>
      <c r="P12" s="753"/>
      <c r="Q12" s="753"/>
      <c r="R12" s="753"/>
      <c r="S12" s="753"/>
      <c r="T12" s="753">
        <v>3</v>
      </c>
      <c r="U12" s="753">
        <v>1</v>
      </c>
      <c r="V12" s="753">
        <v>3</v>
      </c>
      <c r="W12" s="788"/>
    </row>
    <row r="13" spans="1:23" ht="15.5">
      <c r="A13" s="45">
        <v>3</v>
      </c>
      <c r="B13" s="805">
        <v>170301120107</v>
      </c>
      <c r="C13" s="806">
        <v>42</v>
      </c>
      <c r="D13" s="798"/>
      <c r="E13" s="808">
        <v>34</v>
      </c>
      <c r="F13" s="812"/>
      <c r="G13" s="801" t="s">
        <v>49</v>
      </c>
      <c r="H13" s="810"/>
      <c r="I13" s="811"/>
      <c r="J13" s="753">
        <v>3</v>
      </c>
      <c r="K13" s="753"/>
      <c r="L13" s="753"/>
      <c r="M13" s="753"/>
      <c r="N13" s="753"/>
      <c r="O13" s="753"/>
      <c r="P13" s="753"/>
      <c r="Q13" s="753"/>
      <c r="R13" s="753"/>
      <c r="S13" s="753"/>
      <c r="T13" s="753"/>
      <c r="U13" s="753"/>
      <c r="V13" s="753"/>
      <c r="W13" s="788"/>
    </row>
    <row r="14" spans="1:23" ht="15.5">
      <c r="A14" s="45">
        <v>4</v>
      </c>
      <c r="B14" s="805">
        <v>170301120145</v>
      </c>
      <c r="C14" s="806">
        <v>33</v>
      </c>
      <c r="D14" s="798"/>
      <c r="E14" s="808">
        <v>37</v>
      </c>
      <c r="F14" s="812"/>
      <c r="G14" s="813" t="s">
        <v>51</v>
      </c>
      <c r="H14" s="810">
        <f>AVERAGE(H11:H13)</f>
        <v>3</v>
      </c>
      <c r="I14" s="810">
        <f>AVERAGE(I11:I13)</f>
        <v>3</v>
      </c>
      <c r="J14" s="810">
        <f>AVERAGE(J11:J13)</f>
        <v>3</v>
      </c>
      <c r="K14" s="810"/>
      <c r="L14" s="810"/>
      <c r="M14" s="810"/>
      <c r="N14" s="810"/>
      <c r="O14" s="810"/>
      <c r="P14" s="810"/>
      <c r="Q14" s="810"/>
      <c r="R14" s="810"/>
      <c r="S14" s="810"/>
      <c r="T14" s="810">
        <f>AVERAGE(T11:T13)</f>
        <v>3</v>
      </c>
      <c r="U14" s="810">
        <f>AVERAGE(U11:U13)</f>
        <v>1</v>
      </c>
      <c r="V14" s="810">
        <f>AVERAGE(V11:V13)</f>
        <v>3</v>
      </c>
      <c r="W14" s="788"/>
    </row>
    <row r="15" spans="1:23" ht="15.5">
      <c r="A15" s="45">
        <v>5</v>
      </c>
      <c r="B15" s="805">
        <v>170301120164</v>
      </c>
      <c r="C15" s="806">
        <v>36</v>
      </c>
      <c r="D15" s="798"/>
      <c r="E15" s="808">
        <v>43</v>
      </c>
      <c r="F15" s="812"/>
      <c r="G15" s="814" t="s">
        <v>52</v>
      </c>
      <c r="H15" s="815">
        <f>(H7*H14)/100</f>
        <v>2.7537313432835822</v>
      </c>
      <c r="I15" s="815">
        <f>(H7*I14)/100</f>
        <v>2.7537313432835822</v>
      </c>
      <c r="J15" s="815">
        <f>(H7*J14)/100</f>
        <v>2.7537313432835822</v>
      </c>
      <c r="K15" s="815"/>
      <c r="L15" s="815"/>
      <c r="M15" s="815"/>
      <c r="N15" s="815"/>
      <c r="O15" s="815"/>
      <c r="P15" s="815"/>
      <c r="Q15" s="815"/>
      <c r="R15" s="815"/>
      <c r="S15" s="815"/>
      <c r="T15" s="815">
        <f>(H7*T14)/100</f>
        <v>2.7537313432835822</v>
      </c>
      <c r="U15" s="815">
        <f>(H7*U14)/100</f>
        <v>0.91791044776119401</v>
      </c>
      <c r="V15" s="815">
        <f>(H7*V14)/100</f>
        <v>2.7537313432835822</v>
      </c>
      <c r="W15" s="788"/>
    </row>
    <row r="16" spans="1:23">
      <c r="A16" s="45">
        <v>6</v>
      </c>
      <c r="B16" s="805">
        <v>170101120048</v>
      </c>
      <c r="C16" s="806">
        <v>33</v>
      </c>
      <c r="D16" s="798"/>
      <c r="E16" s="808">
        <v>31</v>
      </c>
      <c r="F16" s="812"/>
      <c r="G16" s="816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7"/>
      <c r="V16" s="817"/>
      <c r="W16" s="4"/>
    </row>
    <row r="17" spans="1:23">
      <c r="A17" s="45">
        <v>7</v>
      </c>
      <c r="B17" s="805">
        <v>170101120004</v>
      </c>
      <c r="C17" s="806">
        <v>44</v>
      </c>
      <c r="D17" s="798"/>
      <c r="E17" s="808">
        <v>43</v>
      </c>
      <c r="F17" s="798"/>
      <c r="G17" s="4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4"/>
    </row>
    <row r="18" spans="1:23">
      <c r="A18" s="45">
        <v>8</v>
      </c>
      <c r="B18" s="805">
        <v>170101120015</v>
      </c>
      <c r="C18" s="806">
        <v>42</v>
      </c>
      <c r="D18" s="798"/>
      <c r="E18" s="808">
        <v>39</v>
      </c>
      <c r="F18" s="818"/>
      <c r="G18" s="789"/>
      <c r="H18" s="788"/>
      <c r="I18" s="788"/>
      <c r="J18" s="788"/>
      <c r="K18" s="788"/>
      <c r="L18" s="788"/>
      <c r="M18" s="788"/>
      <c r="N18" s="788"/>
      <c r="O18" s="788"/>
      <c r="P18" s="788"/>
      <c r="Q18" s="98"/>
      <c r="R18" s="98"/>
      <c r="S18" s="98"/>
      <c r="T18" s="98"/>
      <c r="U18" s="98"/>
      <c r="V18" s="98"/>
      <c r="W18" s="98"/>
    </row>
    <row r="19" spans="1:23">
      <c r="A19" s="45">
        <v>9</v>
      </c>
      <c r="B19" s="805">
        <v>170101120023</v>
      </c>
      <c r="C19" s="806">
        <v>43</v>
      </c>
      <c r="D19" s="798"/>
      <c r="E19" s="808">
        <v>42</v>
      </c>
      <c r="F19" s="818"/>
      <c r="G19" s="789"/>
      <c r="H19" s="788"/>
      <c r="I19" s="788"/>
      <c r="J19" s="788"/>
      <c r="K19" s="819"/>
      <c r="L19" s="819"/>
      <c r="M19" s="819"/>
      <c r="N19" s="819"/>
      <c r="O19" s="819"/>
      <c r="P19" s="819"/>
      <c r="Q19" s="4"/>
      <c r="R19" s="4"/>
      <c r="S19" s="4"/>
      <c r="T19" s="4"/>
      <c r="U19" s="4"/>
      <c r="V19" s="4"/>
      <c r="W19" s="98"/>
    </row>
    <row r="20" spans="1:23">
      <c r="A20" s="45">
        <v>10</v>
      </c>
      <c r="B20" s="805">
        <v>170101120028</v>
      </c>
      <c r="C20" s="806">
        <v>44</v>
      </c>
      <c r="D20" s="798"/>
      <c r="E20" s="808">
        <v>44</v>
      </c>
      <c r="F20" s="818"/>
      <c r="G20" s="789"/>
      <c r="H20" s="819"/>
      <c r="I20" s="820"/>
      <c r="J20" s="821"/>
      <c r="K20" s="821"/>
      <c r="L20" s="819"/>
      <c r="M20" s="819"/>
      <c r="N20" s="819"/>
      <c r="O20" s="819"/>
      <c r="P20" s="819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805">
        <v>170101120030</v>
      </c>
      <c r="C21" s="806">
        <v>37</v>
      </c>
      <c r="D21" s="798"/>
      <c r="E21" s="808">
        <v>41</v>
      </c>
      <c r="F21" s="818"/>
      <c r="G21" s="45"/>
      <c r="H21" s="822"/>
      <c r="I21" s="866"/>
      <c r="J21" s="866"/>
      <c r="K21" s="4"/>
      <c r="L21" s="4"/>
      <c r="M21" s="787"/>
      <c r="N21" s="787"/>
      <c r="O21" s="787"/>
      <c r="P21" s="787"/>
      <c r="Q21" s="787"/>
      <c r="R21" s="4"/>
      <c r="S21" s="4"/>
      <c r="T21" s="4"/>
      <c r="U21" s="4"/>
      <c r="V21" s="4"/>
      <c r="W21" s="4"/>
    </row>
    <row r="22" spans="1:23">
      <c r="A22" s="45">
        <v>12</v>
      </c>
      <c r="B22" s="805">
        <v>170101120040</v>
      </c>
      <c r="C22" s="806">
        <v>42</v>
      </c>
      <c r="D22" s="798"/>
      <c r="E22" s="808">
        <v>42</v>
      </c>
      <c r="F22" s="818"/>
      <c r="G22" s="45"/>
      <c r="H22" s="823"/>
      <c r="I22" s="824"/>
      <c r="J22" s="824"/>
      <c r="K22" s="4"/>
      <c r="L22" s="4"/>
      <c r="M22" s="787"/>
      <c r="N22" s="787"/>
      <c r="O22" s="787"/>
      <c r="P22" s="787"/>
      <c r="Q22" s="787"/>
      <c r="R22" s="4"/>
      <c r="S22" s="4"/>
      <c r="T22" s="4"/>
      <c r="U22" s="4"/>
      <c r="V22" s="4"/>
      <c r="W22" s="4"/>
    </row>
    <row r="23" spans="1:23">
      <c r="A23" s="45">
        <v>13</v>
      </c>
      <c r="B23" s="805">
        <v>170101120055</v>
      </c>
      <c r="C23" s="806">
        <v>41</v>
      </c>
      <c r="D23" s="798"/>
      <c r="E23" s="808">
        <v>41</v>
      </c>
      <c r="F23" s="818"/>
      <c r="G23" s="45"/>
      <c r="H23" s="825"/>
      <c r="I23" s="788"/>
      <c r="J23" s="788"/>
      <c r="K23" s="788"/>
      <c r="L23" s="788"/>
      <c r="M23" s="788"/>
      <c r="N23" s="821"/>
      <c r="O23" s="821"/>
      <c r="P23" s="821"/>
      <c r="Q23" s="821"/>
      <c r="R23" s="821"/>
      <c r="S23" s="788"/>
      <c r="T23" s="788"/>
      <c r="U23" s="788"/>
      <c r="V23" s="788"/>
      <c r="W23" s="788"/>
    </row>
    <row r="24" spans="1:23">
      <c r="A24" s="45">
        <v>14</v>
      </c>
      <c r="B24" s="805">
        <v>170301120021</v>
      </c>
      <c r="C24" s="806">
        <v>42</v>
      </c>
      <c r="D24" s="798"/>
      <c r="E24" s="808">
        <v>42</v>
      </c>
      <c r="F24" s="818"/>
      <c r="G24" s="45"/>
      <c r="H24" s="4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3"/>
      <c r="W24" s="788"/>
    </row>
    <row r="25" spans="1:23" ht="15.5">
      <c r="A25" s="45">
        <v>15</v>
      </c>
      <c r="B25" s="805">
        <v>170301120043</v>
      </c>
      <c r="C25" s="806">
        <v>44</v>
      </c>
      <c r="D25" s="826"/>
      <c r="E25" s="808">
        <v>39</v>
      </c>
      <c r="F25" s="827"/>
      <c r="G25" s="828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3"/>
      <c r="V25" s="823"/>
      <c r="W25" s="788"/>
    </row>
    <row r="26" spans="1:23" ht="15.5">
      <c r="A26" s="45">
        <v>16</v>
      </c>
      <c r="B26" s="805">
        <v>170301120053</v>
      </c>
      <c r="C26" s="806">
        <v>40</v>
      </c>
      <c r="D26" s="798"/>
      <c r="E26" s="808">
        <v>41</v>
      </c>
      <c r="F26" s="818"/>
      <c r="G26" s="828"/>
      <c r="H26" s="823"/>
      <c r="I26" s="823"/>
      <c r="J26" s="823"/>
      <c r="K26" s="823"/>
      <c r="L26" s="823"/>
      <c r="M26" s="823"/>
      <c r="N26" s="823"/>
      <c r="O26" s="823"/>
      <c r="P26" s="823"/>
      <c r="Q26" s="823"/>
      <c r="R26" s="823"/>
      <c r="S26" s="823"/>
      <c r="T26" s="823"/>
      <c r="U26" s="823"/>
      <c r="V26" s="823"/>
      <c r="W26" s="788"/>
    </row>
    <row r="27" spans="1:23" ht="15.5">
      <c r="A27" s="45">
        <v>17</v>
      </c>
      <c r="B27" s="805">
        <v>170301120057</v>
      </c>
      <c r="C27" s="806">
        <v>44</v>
      </c>
      <c r="D27" s="798"/>
      <c r="E27" s="808">
        <v>38</v>
      </c>
      <c r="F27" s="818"/>
      <c r="G27" s="828"/>
      <c r="H27" s="823"/>
      <c r="I27" s="823"/>
      <c r="J27" s="823"/>
      <c r="K27" s="823"/>
      <c r="L27" s="823"/>
      <c r="M27" s="823"/>
      <c r="N27" s="823"/>
      <c r="O27" s="823"/>
      <c r="P27" s="823"/>
      <c r="Q27" s="823"/>
      <c r="R27" s="823"/>
      <c r="S27" s="823"/>
      <c r="T27" s="823"/>
      <c r="U27" s="823"/>
      <c r="V27" s="823"/>
      <c r="W27" s="788"/>
    </row>
    <row r="28" spans="1:23" ht="15.5">
      <c r="A28" s="45">
        <v>18</v>
      </c>
      <c r="B28" s="805">
        <v>170301120058</v>
      </c>
      <c r="C28" s="806">
        <v>44</v>
      </c>
      <c r="D28" s="798"/>
      <c r="E28" s="808">
        <v>46</v>
      </c>
      <c r="F28" s="818"/>
      <c r="G28" s="828"/>
      <c r="H28" s="823"/>
      <c r="I28" s="823"/>
      <c r="J28" s="823"/>
      <c r="K28" s="823"/>
      <c r="L28" s="823"/>
      <c r="M28" s="823"/>
      <c r="N28" s="823"/>
      <c r="O28" s="823"/>
      <c r="P28" s="823"/>
      <c r="Q28" s="823"/>
      <c r="R28" s="823"/>
      <c r="S28" s="823"/>
      <c r="T28" s="823"/>
      <c r="U28" s="823"/>
      <c r="V28" s="823"/>
      <c r="W28" s="788"/>
    </row>
    <row r="29" spans="1:23" ht="15.5">
      <c r="A29" s="45">
        <v>19</v>
      </c>
      <c r="B29" s="805">
        <v>170301120062</v>
      </c>
      <c r="C29" s="806">
        <v>44</v>
      </c>
      <c r="D29" s="798"/>
      <c r="E29" s="808">
        <v>41</v>
      </c>
      <c r="F29" s="818"/>
      <c r="G29" s="828"/>
      <c r="H29" s="823"/>
      <c r="I29" s="823"/>
      <c r="J29" s="823"/>
      <c r="K29" s="823"/>
      <c r="L29" s="823"/>
      <c r="M29" s="823"/>
      <c r="N29" s="823"/>
      <c r="O29" s="823"/>
      <c r="P29" s="823"/>
      <c r="Q29" s="823"/>
      <c r="R29" s="823"/>
      <c r="S29" s="823"/>
      <c r="T29" s="823"/>
      <c r="U29" s="823"/>
      <c r="V29" s="823"/>
      <c r="W29" s="788"/>
    </row>
    <row r="30" spans="1:23" ht="15.5">
      <c r="A30" s="45">
        <v>20</v>
      </c>
      <c r="B30" s="805">
        <v>170301120064</v>
      </c>
      <c r="C30" s="806">
        <v>42</v>
      </c>
      <c r="D30" s="798"/>
      <c r="E30" s="808">
        <v>42</v>
      </c>
      <c r="F30" s="818"/>
      <c r="G30" s="828"/>
      <c r="H30" s="823"/>
      <c r="I30" s="823"/>
      <c r="J30" s="823"/>
      <c r="K30" s="823"/>
      <c r="L30" s="823"/>
      <c r="M30" s="823"/>
      <c r="N30" s="823"/>
      <c r="O30" s="823"/>
      <c r="P30" s="823"/>
      <c r="Q30" s="823"/>
      <c r="R30" s="823"/>
      <c r="S30" s="823"/>
      <c r="T30" s="823"/>
      <c r="U30" s="823"/>
      <c r="V30" s="823"/>
      <c r="W30" s="788"/>
    </row>
    <row r="31" spans="1:23" ht="15.5">
      <c r="A31" s="45">
        <v>21</v>
      </c>
      <c r="B31" s="805">
        <v>170301120065</v>
      </c>
      <c r="C31" s="806">
        <v>41</v>
      </c>
      <c r="D31" s="798"/>
      <c r="E31" s="808">
        <v>40</v>
      </c>
      <c r="F31" s="818"/>
      <c r="G31" s="828"/>
      <c r="H31" s="823"/>
      <c r="I31" s="823"/>
      <c r="J31" s="823"/>
      <c r="K31" s="823"/>
      <c r="L31" s="823"/>
      <c r="M31" s="823"/>
      <c r="N31" s="823"/>
      <c r="O31" s="823"/>
      <c r="P31" s="823"/>
      <c r="Q31" s="823"/>
      <c r="R31" s="823"/>
      <c r="S31" s="823"/>
      <c r="T31" s="823"/>
      <c r="U31" s="823"/>
      <c r="V31" s="823"/>
      <c r="W31" s="788"/>
    </row>
    <row r="32" spans="1:23" ht="15.5">
      <c r="A32" s="45">
        <v>22</v>
      </c>
      <c r="B32" s="805">
        <v>170301120066</v>
      </c>
      <c r="C32" s="806">
        <v>42</v>
      </c>
      <c r="D32" s="798"/>
      <c r="E32" s="808">
        <v>38</v>
      </c>
      <c r="F32" s="818"/>
      <c r="G32" s="828"/>
      <c r="H32" s="823"/>
      <c r="I32" s="823"/>
      <c r="J32" s="823"/>
      <c r="K32" s="823"/>
      <c r="L32" s="823"/>
      <c r="M32" s="823"/>
      <c r="N32" s="823"/>
      <c r="O32" s="823"/>
      <c r="P32" s="823"/>
      <c r="Q32" s="823"/>
      <c r="R32" s="823"/>
      <c r="S32" s="823"/>
      <c r="T32" s="823"/>
      <c r="U32" s="823"/>
      <c r="V32" s="823"/>
      <c r="W32" s="788"/>
    </row>
    <row r="33" spans="1:23" ht="15.5">
      <c r="A33" s="45">
        <v>23</v>
      </c>
      <c r="B33" s="805">
        <v>170301120075</v>
      </c>
      <c r="C33" s="806">
        <v>42</v>
      </c>
      <c r="D33" s="798"/>
      <c r="E33" s="808">
        <v>44</v>
      </c>
      <c r="F33" s="818"/>
      <c r="G33" s="828"/>
      <c r="H33" s="823"/>
      <c r="I33" s="823"/>
      <c r="J33" s="823"/>
      <c r="K33" s="823"/>
      <c r="L33" s="823"/>
      <c r="M33" s="823"/>
      <c r="N33" s="823"/>
      <c r="O33" s="823"/>
      <c r="P33" s="823"/>
      <c r="Q33" s="823"/>
      <c r="R33" s="823"/>
      <c r="S33" s="823"/>
      <c r="T33" s="823"/>
      <c r="U33" s="823"/>
      <c r="V33" s="823"/>
      <c r="W33" s="788"/>
    </row>
    <row r="34" spans="1:23" ht="15.5">
      <c r="A34" s="45">
        <v>24</v>
      </c>
      <c r="B34" s="805">
        <v>170301120088</v>
      </c>
      <c r="C34" s="806">
        <v>41</v>
      </c>
      <c r="D34" s="798"/>
      <c r="E34" s="808">
        <v>42</v>
      </c>
      <c r="F34" s="818"/>
      <c r="G34" s="828"/>
      <c r="H34" s="823"/>
      <c r="I34" s="823"/>
      <c r="J34" s="823"/>
      <c r="K34" s="823"/>
      <c r="L34" s="823"/>
      <c r="M34" s="823"/>
      <c r="N34" s="823"/>
      <c r="O34" s="823"/>
      <c r="P34" s="823"/>
      <c r="Q34" s="823"/>
      <c r="R34" s="823"/>
      <c r="S34" s="823"/>
      <c r="T34" s="823"/>
      <c r="U34" s="823"/>
      <c r="V34" s="823"/>
      <c r="W34" s="823"/>
    </row>
    <row r="35" spans="1:23">
      <c r="A35" s="45">
        <v>25</v>
      </c>
      <c r="B35" s="805">
        <v>170301120095</v>
      </c>
      <c r="C35" s="806">
        <v>44</v>
      </c>
      <c r="D35" s="798"/>
      <c r="E35" s="808">
        <v>44</v>
      </c>
      <c r="F35" s="818"/>
      <c r="G35" s="816"/>
      <c r="H35" s="817"/>
      <c r="I35" s="817"/>
      <c r="J35" s="817"/>
      <c r="K35" s="817"/>
      <c r="L35" s="817"/>
      <c r="M35" s="817"/>
      <c r="N35" s="817"/>
      <c r="O35" s="817"/>
      <c r="P35" s="817"/>
      <c r="Q35" s="817"/>
      <c r="R35" s="817"/>
      <c r="S35" s="817"/>
      <c r="T35" s="817"/>
      <c r="U35" s="817"/>
      <c r="V35" s="817"/>
      <c r="W35" s="788"/>
    </row>
    <row r="36" spans="1:23">
      <c r="A36" s="45">
        <v>26</v>
      </c>
      <c r="B36" s="805">
        <v>170301120097</v>
      </c>
      <c r="C36" s="806">
        <v>44</v>
      </c>
      <c r="D36" s="798"/>
      <c r="E36" s="808">
        <v>43</v>
      </c>
      <c r="F36" s="818"/>
      <c r="G36" s="825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788"/>
    </row>
    <row r="37" spans="1:23">
      <c r="A37" s="45">
        <v>27</v>
      </c>
      <c r="B37" s="805">
        <v>170301120122</v>
      </c>
      <c r="C37" s="806">
        <v>40</v>
      </c>
      <c r="D37" s="798"/>
      <c r="E37" s="808">
        <v>41</v>
      </c>
      <c r="F37" s="818"/>
      <c r="G37" s="825"/>
      <c r="H37" s="788"/>
      <c r="I37" s="788"/>
      <c r="J37" s="788"/>
      <c r="K37" s="788"/>
      <c r="L37" s="788"/>
      <c r="M37" s="788"/>
      <c r="N37" s="788"/>
      <c r="O37" s="788"/>
      <c r="P37" s="788"/>
      <c r="Q37" s="788"/>
      <c r="R37" s="788"/>
      <c r="S37" s="788"/>
      <c r="T37" s="788"/>
      <c r="U37" s="788"/>
      <c r="V37" s="788"/>
      <c r="W37" s="788"/>
    </row>
    <row r="38" spans="1:23" ht="15.5">
      <c r="A38" s="45">
        <v>28</v>
      </c>
      <c r="B38" s="805">
        <v>170301120129</v>
      </c>
      <c r="C38" s="806">
        <v>40</v>
      </c>
      <c r="D38" s="798"/>
      <c r="E38" s="808">
        <v>41</v>
      </c>
      <c r="F38" s="818"/>
      <c r="G38" s="828"/>
      <c r="H38" s="823"/>
      <c r="I38" s="823"/>
      <c r="J38" s="823"/>
      <c r="K38" s="823"/>
      <c r="L38" s="823"/>
      <c r="M38" s="823"/>
      <c r="N38" s="823"/>
      <c r="O38" s="823"/>
      <c r="P38" s="823"/>
      <c r="Q38" s="823"/>
      <c r="R38" s="823"/>
      <c r="S38" s="823"/>
      <c r="T38" s="823"/>
      <c r="U38" s="823"/>
      <c r="V38" s="823"/>
      <c r="W38" s="788"/>
    </row>
    <row r="39" spans="1:23" ht="15.5">
      <c r="A39" s="45">
        <v>29</v>
      </c>
      <c r="B39" s="805">
        <v>170301120130</v>
      </c>
      <c r="C39" s="806">
        <v>40</v>
      </c>
      <c r="D39" s="798"/>
      <c r="E39" s="808">
        <v>43</v>
      </c>
      <c r="F39" s="818"/>
      <c r="G39" s="828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788"/>
    </row>
    <row r="40" spans="1:23" ht="15.5">
      <c r="A40" s="45">
        <v>30</v>
      </c>
      <c r="B40" s="805">
        <v>170301120132</v>
      </c>
      <c r="C40" s="806">
        <v>44</v>
      </c>
      <c r="D40" s="798"/>
      <c r="E40" s="808">
        <v>40</v>
      </c>
      <c r="F40" s="818"/>
      <c r="G40" s="828"/>
      <c r="H40" s="823"/>
      <c r="I40" s="823"/>
      <c r="J40" s="823"/>
      <c r="K40" s="823"/>
      <c r="L40" s="823"/>
      <c r="M40" s="823"/>
      <c r="N40" s="823"/>
      <c r="O40" s="823"/>
      <c r="P40" s="823"/>
      <c r="Q40" s="823"/>
      <c r="R40" s="823"/>
      <c r="S40" s="823"/>
      <c r="T40" s="823"/>
      <c r="U40" s="823"/>
      <c r="V40" s="823"/>
      <c r="W40" s="788"/>
    </row>
    <row r="41" spans="1:23" ht="15.5">
      <c r="A41" s="45">
        <v>31</v>
      </c>
      <c r="B41" s="805">
        <v>170301120146</v>
      </c>
      <c r="C41" s="806">
        <v>44</v>
      </c>
      <c r="D41" s="798"/>
      <c r="E41" s="808">
        <v>39</v>
      </c>
      <c r="F41" s="818"/>
      <c r="G41" s="828"/>
      <c r="H41" s="823"/>
      <c r="I41" s="823"/>
      <c r="J41" s="823"/>
      <c r="K41" s="823"/>
      <c r="L41" s="823"/>
      <c r="M41" s="823"/>
      <c r="N41" s="823"/>
      <c r="O41" s="823"/>
      <c r="P41" s="823"/>
      <c r="Q41" s="823"/>
      <c r="R41" s="823"/>
      <c r="S41" s="823"/>
      <c r="T41" s="823"/>
      <c r="U41" s="823"/>
      <c r="V41" s="823"/>
      <c r="W41" s="788"/>
    </row>
    <row r="42" spans="1:23" ht="15.5">
      <c r="A42" s="45">
        <v>32</v>
      </c>
      <c r="B42" s="805">
        <v>170301120153</v>
      </c>
      <c r="C42" s="806">
        <v>37</v>
      </c>
      <c r="D42" s="798"/>
      <c r="E42" s="808">
        <v>43</v>
      </c>
      <c r="F42" s="818"/>
      <c r="G42" s="828"/>
      <c r="H42" s="823"/>
      <c r="I42" s="823"/>
      <c r="J42" s="823"/>
      <c r="K42" s="823"/>
      <c r="L42" s="823"/>
      <c r="M42" s="823"/>
      <c r="N42" s="823"/>
      <c r="O42" s="823"/>
      <c r="P42" s="823"/>
      <c r="Q42" s="823"/>
      <c r="R42" s="823"/>
      <c r="S42" s="823"/>
      <c r="T42" s="823"/>
      <c r="U42" s="823"/>
      <c r="V42" s="823"/>
      <c r="W42" s="788"/>
    </row>
    <row r="43" spans="1:23" ht="15.5">
      <c r="A43" s="45">
        <v>33</v>
      </c>
      <c r="B43" s="805">
        <v>170301120155</v>
      </c>
      <c r="C43" s="806">
        <v>41</v>
      </c>
      <c r="D43" s="798"/>
      <c r="E43" s="808">
        <v>41</v>
      </c>
      <c r="F43" s="818"/>
      <c r="G43" s="828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3"/>
      <c r="W43" s="788"/>
    </row>
    <row r="44" spans="1:23" ht="15.5">
      <c r="A44" s="45">
        <v>34</v>
      </c>
      <c r="B44" s="805">
        <v>170301120156</v>
      </c>
      <c r="C44" s="806">
        <v>46</v>
      </c>
      <c r="D44" s="798"/>
      <c r="E44" s="808">
        <v>42</v>
      </c>
      <c r="F44" s="818"/>
      <c r="G44" s="828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788"/>
    </row>
    <row r="45" spans="1:23" ht="15.5">
      <c r="A45" s="45">
        <v>35</v>
      </c>
      <c r="B45" s="805">
        <v>170301120159</v>
      </c>
      <c r="C45" s="806">
        <v>40</v>
      </c>
      <c r="D45" s="798"/>
      <c r="E45" s="808">
        <v>45</v>
      </c>
      <c r="F45" s="818"/>
      <c r="G45" s="828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788"/>
    </row>
    <row r="46" spans="1:23" ht="15.5">
      <c r="A46" s="45">
        <v>36</v>
      </c>
      <c r="B46" s="805">
        <v>170301120161</v>
      </c>
      <c r="C46" s="806">
        <v>47</v>
      </c>
      <c r="D46" s="798"/>
      <c r="E46" s="808">
        <v>41</v>
      </c>
      <c r="F46" s="818"/>
      <c r="G46" s="828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788"/>
    </row>
    <row r="47" spans="1:23" ht="15.5">
      <c r="A47" s="45">
        <v>37</v>
      </c>
      <c r="B47" s="805">
        <v>170301120169</v>
      </c>
      <c r="C47" s="806">
        <v>41</v>
      </c>
      <c r="D47" s="798"/>
      <c r="E47" s="808">
        <v>41</v>
      </c>
      <c r="F47" s="818"/>
      <c r="G47" s="828"/>
      <c r="H47" s="823"/>
      <c r="I47" s="823"/>
      <c r="J47" s="823"/>
      <c r="K47" s="823"/>
      <c r="L47" s="823"/>
      <c r="M47" s="823"/>
      <c r="N47" s="823"/>
      <c r="O47" s="823"/>
      <c r="P47" s="823"/>
      <c r="Q47" s="823"/>
      <c r="R47" s="823"/>
      <c r="S47" s="823"/>
      <c r="T47" s="823"/>
      <c r="U47" s="823"/>
      <c r="V47" s="823"/>
      <c r="W47" s="788"/>
    </row>
    <row r="48" spans="1:23" ht="15.5">
      <c r="A48" s="45">
        <v>38</v>
      </c>
      <c r="B48" s="805">
        <v>170101120029</v>
      </c>
      <c r="C48" s="806">
        <v>46</v>
      </c>
      <c r="D48" s="798"/>
      <c r="E48" s="808">
        <v>46</v>
      </c>
      <c r="F48" s="818"/>
      <c r="G48" s="828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788"/>
    </row>
    <row r="49" spans="1:23">
      <c r="A49" s="45">
        <v>39</v>
      </c>
      <c r="B49" s="805">
        <v>170101120038</v>
      </c>
      <c r="C49" s="806">
        <v>48</v>
      </c>
      <c r="D49" s="798"/>
      <c r="E49" s="808">
        <v>44</v>
      </c>
      <c r="F49" s="818"/>
      <c r="G49" s="816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788"/>
    </row>
    <row r="50" spans="1:23">
      <c r="A50" s="45">
        <v>40</v>
      </c>
      <c r="B50" s="805">
        <v>170101120064</v>
      </c>
      <c r="C50" s="806">
        <v>47</v>
      </c>
      <c r="D50" s="798"/>
      <c r="E50" s="808">
        <v>46</v>
      </c>
      <c r="F50" s="818"/>
      <c r="G50" s="825"/>
      <c r="H50" s="788"/>
      <c r="I50" s="788"/>
      <c r="J50" s="788"/>
      <c r="K50" s="788"/>
      <c r="L50" s="788"/>
      <c r="M50" s="788"/>
      <c r="N50" s="788"/>
      <c r="O50" s="788"/>
      <c r="P50" s="788"/>
      <c r="Q50" s="788"/>
      <c r="R50" s="788"/>
      <c r="S50" s="788"/>
      <c r="T50" s="788"/>
      <c r="U50" s="788"/>
      <c r="V50" s="788"/>
      <c r="W50" s="788"/>
    </row>
    <row r="51" spans="1:23">
      <c r="A51" s="45">
        <v>41</v>
      </c>
      <c r="B51" s="805">
        <v>170301120006</v>
      </c>
      <c r="C51" s="806">
        <v>48</v>
      </c>
      <c r="D51" s="798"/>
      <c r="E51" s="808">
        <v>45</v>
      </c>
      <c r="F51" s="818"/>
      <c r="G51" s="825"/>
      <c r="H51" s="788"/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/>
    </row>
    <row r="52" spans="1:23" ht="15.5">
      <c r="A52" s="45">
        <v>42</v>
      </c>
      <c r="B52" s="805">
        <v>170301120024</v>
      </c>
      <c r="C52" s="806">
        <v>46</v>
      </c>
      <c r="D52" s="826"/>
      <c r="E52" s="808">
        <v>44</v>
      </c>
      <c r="F52" s="827"/>
      <c r="G52" s="828"/>
      <c r="H52" s="823"/>
      <c r="I52" s="823"/>
      <c r="J52" s="823"/>
      <c r="K52" s="823"/>
      <c r="L52" s="823"/>
      <c r="M52" s="823"/>
      <c r="N52" s="823"/>
      <c r="O52" s="823"/>
      <c r="P52" s="823"/>
      <c r="Q52" s="823"/>
      <c r="R52" s="823"/>
      <c r="S52" s="823"/>
      <c r="T52" s="823"/>
      <c r="U52" s="823"/>
      <c r="V52" s="823"/>
      <c r="W52" s="788"/>
    </row>
    <row r="53" spans="1:23" ht="15.5">
      <c r="A53" s="45">
        <v>43</v>
      </c>
      <c r="B53" s="805">
        <v>170301120054</v>
      </c>
      <c r="C53" s="806">
        <v>46</v>
      </c>
      <c r="D53" s="826"/>
      <c r="E53" s="808">
        <v>45</v>
      </c>
      <c r="F53" s="827"/>
      <c r="G53" s="828"/>
      <c r="H53" s="823"/>
      <c r="I53" s="823"/>
      <c r="J53" s="823"/>
      <c r="K53" s="823"/>
      <c r="L53" s="823"/>
      <c r="M53" s="823"/>
      <c r="N53" s="823"/>
      <c r="O53" s="823"/>
      <c r="P53" s="823"/>
      <c r="Q53" s="823"/>
      <c r="R53" s="823"/>
      <c r="S53" s="823"/>
      <c r="T53" s="823"/>
      <c r="U53" s="823"/>
      <c r="V53" s="823"/>
      <c r="W53" s="788"/>
    </row>
    <row r="54" spans="1:23" ht="15.5">
      <c r="A54" s="45">
        <v>44</v>
      </c>
      <c r="B54" s="805">
        <v>170301120098</v>
      </c>
      <c r="C54" s="806">
        <v>48</v>
      </c>
      <c r="D54" s="798"/>
      <c r="E54" s="808">
        <v>46</v>
      </c>
      <c r="F54" s="818"/>
      <c r="G54" s="828"/>
      <c r="H54" s="823"/>
      <c r="I54" s="823"/>
      <c r="J54" s="823"/>
      <c r="K54" s="823"/>
      <c r="L54" s="823"/>
      <c r="M54" s="823"/>
      <c r="N54" s="823"/>
      <c r="O54" s="823"/>
      <c r="P54" s="823"/>
      <c r="Q54" s="823"/>
      <c r="R54" s="823"/>
      <c r="S54" s="823"/>
      <c r="T54" s="823"/>
      <c r="U54" s="823"/>
      <c r="V54" s="823"/>
      <c r="W54" s="788"/>
    </row>
    <row r="55" spans="1:23" ht="15.5">
      <c r="A55" s="45">
        <v>45</v>
      </c>
      <c r="B55" s="805">
        <v>170301120105</v>
      </c>
      <c r="C55" s="806">
        <v>46</v>
      </c>
      <c r="D55" s="798"/>
      <c r="E55" s="808">
        <v>44</v>
      </c>
      <c r="F55" s="818"/>
      <c r="G55" s="828"/>
      <c r="H55" s="823"/>
      <c r="I55" s="823"/>
      <c r="J55" s="823"/>
      <c r="K55" s="823"/>
      <c r="L55" s="823"/>
      <c r="M55" s="823"/>
      <c r="N55" s="823"/>
      <c r="O55" s="823"/>
      <c r="P55" s="823"/>
      <c r="Q55" s="823"/>
      <c r="R55" s="823"/>
      <c r="S55" s="823"/>
      <c r="T55" s="823"/>
      <c r="U55" s="823"/>
      <c r="V55" s="823"/>
      <c r="W55" s="788"/>
    </row>
    <row r="56" spans="1:23" ht="15.5">
      <c r="A56" s="45">
        <v>46</v>
      </c>
      <c r="B56" s="805">
        <v>170301120112</v>
      </c>
      <c r="C56" s="806">
        <v>48</v>
      </c>
      <c r="D56" s="798"/>
      <c r="E56" s="808">
        <v>46</v>
      </c>
      <c r="F56" s="818"/>
      <c r="G56" s="828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788"/>
    </row>
    <row r="57" spans="1:23" ht="15.5">
      <c r="A57" s="45">
        <v>47</v>
      </c>
      <c r="B57" s="805">
        <v>170301120127</v>
      </c>
      <c r="C57" s="806">
        <v>46</v>
      </c>
      <c r="D57" s="798"/>
      <c r="E57" s="808">
        <v>45</v>
      </c>
      <c r="F57" s="818"/>
      <c r="G57" s="828"/>
      <c r="H57" s="823"/>
      <c r="I57" s="823"/>
      <c r="J57" s="823"/>
      <c r="K57" s="823"/>
      <c r="L57" s="823"/>
      <c r="M57" s="823"/>
      <c r="N57" s="823"/>
      <c r="O57" s="823"/>
      <c r="P57" s="823"/>
      <c r="Q57" s="823"/>
      <c r="R57" s="823"/>
      <c r="S57" s="823"/>
      <c r="T57" s="823"/>
      <c r="U57" s="823"/>
      <c r="V57" s="823"/>
      <c r="W57" s="788"/>
    </row>
    <row r="58" spans="1:23" ht="15.5">
      <c r="A58" s="45">
        <v>48</v>
      </c>
      <c r="B58" s="805">
        <v>170301120138</v>
      </c>
      <c r="C58" s="806">
        <v>47</v>
      </c>
      <c r="D58" s="798"/>
      <c r="E58" s="808">
        <v>47</v>
      </c>
      <c r="F58" s="818"/>
      <c r="G58" s="828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788"/>
    </row>
    <row r="59" spans="1:23" ht="15.5">
      <c r="A59" s="45">
        <v>49</v>
      </c>
      <c r="B59" s="805">
        <v>170301120140</v>
      </c>
      <c r="C59" s="806">
        <v>48</v>
      </c>
      <c r="D59" s="798"/>
      <c r="E59" s="808">
        <v>46</v>
      </c>
      <c r="F59" s="818"/>
      <c r="G59" s="828"/>
      <c r="H59" s="823"/>
      <c r="I59" s="823"/>
      <c r="J59" s="823"/>
      <c r="K59" s="823"/>
      <c r="L59" s="823"/>
      <c r="M59" s="823"/>
      <c r="N59" s="823"/>
      <c r="O59" s="823"/>
      <c r="P59" s="823"/>
      <c r="Q59" s="823"/>
      <c r="R59" s="823"/>
      <c r="S59" s="823"/>
      <c r="T59" s="823"/>
      <c r="U59" s="823"/>
      <c r="V59" s="823"/>
      <c r="W59" s="788"/>
    </row>
    <row r="60" spans="1:23" ht="15.5">
      <c r="A60" s="45">
        <v>50</v>
      </c>
      <c r="B60" s="805">
        <v>170301120142</v>
      </c>
      <c r="C60" s="806">
        <v>48</v>
      </c>
      <c r="D60" s="798"/>
      <c r="E60" s="808">
        <v>47</v>
      </c>
      <c r="F60" s="818"/>
      <c r="G60" s="828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788"/>
    </row>
    <row r="61" spans="1:23" ht="15.5">
      <c r="A61" s="45">
        <v>51</v>
      </c>
      <c r="B61" s="805">
        <v>170301120149</v>
      </c>
      <c r="C61" s="806">
        <v>48</v>
      </c>
      <c r="D61" s="798"/>
      <c r="E61" s="808">
        <v>46</v>
      </c>
      <c r="F61" s="818"/>
      <c r="G61" s="828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788"/>
    </row>
    <row r="62" spans="1:23" ht="15.5">
      <c r="A62" s="45">
        <v>52</v>
      </c>
      <c r="B62" s="805">
        <v>170301120166</v>
      </c>
      <c r="C62" s="806">
        <v>48</v>
      </c>
      <c r="D62" s="798"/>
      <c r="E62" s="808">
        <v>44</v>
      </c>
      <c r="F62" s="818"/>
      <c r="G62" s="828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788"/>
    </row>
    <row r="63" spans="1:23">
      <c r="A63" s="45">
        <v>53</v>
      </c>
      <c r="B63" s="805">
        <v>170301120171</v>
      </c>
      <c r="C63" s="806">
        <v>46</v>
      </c>
      <c r="D63" s="798"/>
      <c r="E63" s="808">
        <v>46</v>
      </c>
      <c r="F63" s="818"/>
      <c r="G63" s="825"/>
      <c r="H63" s="788"/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</row>
    <row r="64" spans="1:23">
      <c r="A64" s="45">
        <v>54</v>
      </c>
      <c r="B64" s="805">
        <v>170101120060</v>
      </c>
      <c r="C64" s="806">
        <v>4</v>
      </c>
      <c r="D64" s="798"/>
      <c r="E64" s="808">
        <v>14</v>
      </c>
      <c r="F64" s="818"/>
      <c r="G64" s="825"/>
      <c r="H64" s="788"/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</row>
    <row r="65" spans="1:23">
      <c r="A65" s="45">
        <v>55</v>
      </c>
      <c r="B65" s="805">
        <v>170101120061</v>
      </c>
      <c r="C65" s="806">
        <v>4</v>
      </c>
      <c r="D65" s="798"/>
      <c r="E65" s="808">
        <v>16</v>
      </c>
      <c r="F65" s="818"/>
      <c r="G65" s="825"/>
      <c r="H65" s="788"/>
      <c r="I65" s="788"/>
      <c r="J65" s="788"/>
      <c r="K65" s="788"/>
      <c r="L65" s="788"/>
      <c r="M65" s="788"/>
      <c r="N65" s="788"/>
      <c r="O65" s="788"/>
      <c r="P65" s="788"/>
      <c r="Q65" s="788"/>
      <c r="R65" s="788"/>
      <c r="S65" s="788"/>
      <c r="T65" s="788"/>
      <c r="U65" s="788"/>
      <c r="V65" s="788"/>
      <c r="W65" s="788"/>
    </row>
    <row r="66" spans="1:23">
      <c r="A66" s="45">
        <v>56</v>
      </c>
      <c r="B66" s="805">
        <v>170301120040</v>
      </c>
      <c r="C66" s="806">
        <v>3</v>
      </c>
      <c r="D66" s="798"/>
      <c r="E66" s="808">
        <v>0</v>
      </c>
      <c r="F66" s="818"/>
      <c r="G66" s="825"/>
      <c r="H66" s="788"/>
      <c r="I66" s="788"/>
      <c r="J66" s="788"/>
      <c r="K66" s="788"/>
      <c r="L66" s="788"/>
      <c r="M66" s="788"/>
      <c r="N66" s="788"/>
      <c r="O66" s="788"/>
      <c r="P66" s="788"/>
      <c r="Q66" s="788"/>
      <c r="R66" s="788"/>
      <c r="S66" s="788"/>
      <c r="T66" s="788"/>
      <c r="U66" s="788"/>
      <c r="V66" s="788"/>
      <c r="W66" s="788"/>
    </row>
    <row r="67" spans="1:23">
      <c r="A67" s="45">
        <v>57</v>
      </c>
      <c r="B67" s="805">
        <v>170101120020</v>
      </c>
      <c r="C67" s="806">
        <v>40</v>
      </c>
      <c r="D67" s="798"/>
      <c r="E67" s="808">
        <v>26</v>
      </c>
      <c r="F67" s="818"/>
      <c r="G67" s="825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</row>
    <row r="68" spans="1:23">
      <c r="A68" s="45">
        <v>58</v>
      </c>
      <c r="B68" s="805">
        <v>170101120053</v>
      </c>
      <c r="C68" s="806">
        <v>26</v>
      </c>
      <c r="D68" s="798"/>
      <c r="E68" s="808">
        <v>0</v>
      </c>
      <c r="F68" s="818"/>
      <c r="G68" s="825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</row>
    <row r="69" spans="1:23">
      <c r="A69" s="45">
        <v>59</v>
      </c>
      <c r="B69" s="805">
        <v>170101120054</v>
      </c>
      <c r="C69" s="806">
        <v>0</v>
      </c>
      <c r="D69" s="798"/>
      <c r="E69" s="808">
        <v>0</v>
      </c>
      <c r="F69" s="818"/>
      <c r="G69" s="825"/>
      <c r="H69" s="788"/>
      <c r="I69" s="788"/>
      <c r="J69" s="788"/>
      <c r="K69" s="788"/>
      <c r="L69" s="788"/>
      <c r="M69" s="788"/>
      <c r="N69" s="788"/>
      <c r="O69" s="788"/>
      <c r="P69" s="788"/>
      <c r="Q69" s="788"/>
      <c r="R69" s="788"/>
      <c r="S69" s="788"/>
      <c r="T69" s="788"/>
      <c r="U69" s="788"/>
      <c r="V69" s="788"/>
      <c r="W69" s="788"/>
    </row>
    <row r="70" spans="1:23">
      <c r="A70" s="45">
        <v>60</v>
      </c>
      <c r="B70" s="805">
        <v>170101120058</v>
      </c>
      <c r="C70" s="806">
        <v>40</v>
      </c>
      <c r="D70" s="798"/>
      <c r="E70" s="808">
        <v>28</v>
      </c>
      <c r="F70" s="818"/>
      <c r="G70" s="825"/>
      <c r="H70" s="788"/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</row>
    <row r="71" spans="1:23">
      <c r="A71" s="45">
        <v>61</v>
      </c>
      <c r="B71" s="805">
        <v>170301120019</v>
      </c>
      <c r="C71" s="806">
        <v>40</v>
      </c>
      <c r="D71" s="798"/>
      <c r="E71" s="808">
        <v>37</v>
      </c>
      <c r="F71" s="818"/>
      <c r="G71" s="825"/>
      <c r="H71" s="788"/>
      <c r="I71" s="788"/>
      <c r="J71" s="788"/>
      <c r="K71" s="788"/>
      <c r="L71" s="788"/>
      <c r="M71" s="788"/>
      <c r="N71" s="788"/>
      <c r="O71" s="788"/>
      <c r="P71" s="788"/>
      <c r="Q71" s="788"/>
      <c r="R71" s="788"/>
      <c r="S71" s="788"/>
      <c r="T71" s="788"/>
      <c r="U71" s="788"/>
      <c r="V71" s="788"/>
      <c r="W71" s="788"/>
    </row>
    <row r="72" spans="1:23">
      <c r="A72" s="45">
        <v>62</v>
      </c>
      <c r="B72" s="805">
        <v>170301120050</v>
      </c>
      <c r="C72" s="806">
        <v>37</v>
      </c>
      <c r="D72" s="798"/>
      <c r="E72" s="808">
        <v>36</v>
      </c>
      <c r="F72" s="818"/>
      <c r="G72" s="825"/>
      <c r="H72" s="788"/>
      <c r="I72" s="788"/>
      <c r="J72" s="788"/>
      <c r="K72" s="788"/>
      <c r="L72" s="788"/>
      <c r="M72" s="788"/>
      <c r="N72" s="788"/>
      <c r="O72" s="788"/>
      <c r="P72" s="788"/>
      <c r="Q72" s="788"/>
      <c r="R72" s="788"/>
      <c r="S72" s="788"/>
      <c r="T72" s="788"/>
      <c r="U72" s="788"/>
      <c r="V72" s="788"/>
      <c r="W72" s="788"/>
    </row>
    <row r="73" spans="1:23">
      <c r="A73" s="45">
        <v>63</v>
      </c>
      <c r="B73" s="805">
        <v>170301120070</v>
      </c>
      <c r="C73" s="806">
        <v>36</v>
      </c>
      <c r="D73" s="798"/>
      <c r="E73" s="808">
        <v>29</v>
      </c>
      <c r="F73" s="818"/>
      <c r="G73" s="825"/>
      <c r="H73" s="788"/>
      <c r="I73" s="788"/>
      <c r="J73" s="788"/>
      <c r="K73" s="788"/>
      <c r="L73" s="788"/>
      <c r="M73" s="788"/>
      <c r="N73" s="788"/>
      <c r="O73" s="788"/>
      <c r="P73" s="788"/>
      <c r="Q73" s="788"/>
      <c r="R73" s="788"/>
      <c r="S73" s="788"/>
      <c r="T73" s="788"/>
      <c r="U73" s="788"/>
      <c r="V73" s="788"/>
      <c r="W73" s="788"/>
    </row>
    <row r="74" spans="1:23">
      <c r="A74" s="45">
        <v>64</v>
      </c>
      <c r="B74" s="805">
        <v>170301120080</v>
      </c>
      <c r="C74" s="806">
        <v>39</v>
      </c>
      <c r="D74" s="798"/>
      <c r="E74" s="808">
        <v>33</v>
      </c>
      <c r="F74" s="818"/>
      <c r="G74" s="825"/>
      <c r="H74" s="788"/>
      <c r="I74" s="788"/>
      <c r="J74" s="788"/>
      <c r="K74" s="788"/>
      <c r="L74" s="788"/>
      <c r="M74" s="788"/>
      <c r="N74" s="788"/>
      <c r="O74" s="788"/>
      <c r="P74" s="788"/>
      <c r="Q74" s="788"/>
      <c r="R74" s="788"/>
      <c r="S74" s="788"/>
      <c r="T74" s="788"/>
      <c r="U74" s="788"/>
      <c r="V74" s="788"/>
      <c r="W74" s="788"/>
    </row>
    <row r="75" spans="1:23">
      <c r="A75" s="45">
        <v>65</v>
      </c>
      <c r="B75" s="805">
        <v>170301120103</v>
      </c>
      <c r="C75" s="806">
        <v>41</v>
      </c>
      <c r="D75" s="798"/>
      <c r="E75" s="808">
        <v>38</v>
      </c>
      <c r="F75" s="818"/>
      <c r="G75" s="825"/>
      <c r="H75" s="788"/>
      <c r="I75" s="788"/>
      <c r="J75" s="788"/>
      <c r="K75" s="788"/>
      <c r="L75" s="788"/>
      <c r="M75" s="788"/>
      <c r="N75" s="788"/>
      <c r="O75" s="788"/>
      <c r="P75" s="788"/>
      <c r="Q75" s="788"/>
      <c r="R75" s="788"/>
      <c r="S75" s="788"/>
      <c r="T75" s="788"/>
      <c r="U75" s="788"/>
      <c r="V75" s="788"/>
      <c r="W75" s="788"/>
    </row>
    <row r="76" spans="1:23">
      <c r="A76" s="45">
        <v>66</v>
      </c>
      <c r="B76" s="805">
        <v>170301120106</v>
      </c>
      <c r="C76" s="806">
        <v>37</v>
      </c>
      <c r="D76" s="798"/>
      <c r="E76" s="808">
        <v>30</v>
      </c>
      <c r="F76" s="818"/>
      <c r="G76" s="825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</row>
    <row r="77" spans="1:23">
      <c r="A77" s="45">
        <v>67</v>
      </c>
      <c r="B77" s="805">
        <v>170301120157</v>
      </c>
      <c r="C77" s="806">
        <v>36</v>
      </c>
      <c r="D77" s="798"/>
      <c r="E77" s="808">
        <v>36</v>
      </c>
      <c r="F77" s="818"/>
      <c r="G77" s="825"/>
      <c r="H77" s="788"/>
      <c r="I77" s="788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78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86" zoomScaleNormal="86" workbookViewId="0">
      <selection activeCell="H17" sqref="H17"/>
    </sheetView>
  </sheetViews>
  <sheetFormatPr defaultColWidth="8.7265625" defaultRowHeight="14.5"/>
  <cols>
    <col min="2" max="2" width="16.54296875" customWidth="1"/>
  </cols>
  <sheetData>
    <row r="1" spans="1:23">
      <c r="A1" s="872" t="s">
        <v>56</v>
      </c>
      <c r="B1" s="872"/>
      <c r="C1" s="872"/>
      <c r="D1" s="872"/>
      <c r="E1" s="872"/>
      <c r="F1" s="516"/>
      <c r="G1" s="873"/>
      <c r="H1" s="873"/>
      <c r="I1" s="873"/>
      <c r="J1" s="873"/>
      <c r="K1" s="873"/>
      <c r="L1" s="873"/>
      <c r="M1" s="873"/>
      <c r="N1" s="517"/>
      <c r="O1" s="517"/>
      <c r="P1" s="517"/>
      <c r="Q1" s="517"/>
      <c r="R1" s="517"/>
      <c r="S1" s="517"/>
      <c r="T1" s="517"/>
      <c r="U1" s="517"/>
      <c r="V1" s="517"/>
      <c r="W1" s="517"/>
    </row>
    <row r="2" spans="1:23">
      <c r="A2" s="872" t="s">
        <v>1</v>
      </c>
      <c r="B2" s="872"/>
      <c r="C2" s="872"/>
      <c r="D2" s="872"/>
      <c r="E2" s="872"/>
      <c r="F2" s="518"/>
      <c r="G2" s="519" t="s">
        <v>2</v>
      </c>
      <c r="H2" s="520"/>
      <c r="I2" s="521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3" ht="58.15" customHeight="1">
      <c r="A3" s="872" t="s">
        <v>119</v>
      </c>
      <c r="B3" s="872"/>
      <c r="C3" s="872"/>
      <c r="D3" s="872"/>
      <c r="E3" s="872"/>
      <c r="F3" s="518"/>
      <c r="G3" s="519" t="s">
        <v>4</v>
      </c>
      <c r="H3" s="520"/>
      <c r="I3" s="522" t="s">
        <v>5</v>
      </c>
      <c r="J3" s="517"/>
      <c r="K3" s="523" t="s">
        <v>6</v>
      </c>
      <c r="L3" s="523" t="s">
        <v>7</v>
      </c>
      <c r="M3" s="517"/>
      <c r="N3" s="523" t="s">
        <v>8</v>
      </c>
      <c r="O3" s="874" t="s">
        <v>102</v>
      </c>
      <c r="P3" s="874"/>
      <c r="Q3" s="874"/>
      <c r="R3" s="874"/>
      <c r="S3" s="874"/>
      <c r="T3" s="874"/>
      <c r="U3" s="874"/>
      <c r="V3" s="874"/>
      <c r="W3" s="874"/>
    </row>
    <row r="4" spans="1:23" ht="21">
      <c r="A4" s="872" t="s">
        <v>120</v>
      </c>
      <c r="B4" s="872"/>
      <c r="C4" s="872"/>
      <c r="D4" s="872"/>
      <c r="E4" s="872"/>
      <c r="F4" s="518"/>
      <c r="G4" s="519" t="s">
        <v>11</v>
      </c>
      <c r="H4" s="520"/>
      <c r="I4" s="521"/>
      <c r="J4" s="517"/>
      <c r="K4" s="524" t="s">
        <v>12</v>
      </c>
      <c r="L4" s="524">
        <v>3</v>
      </c>
      <c r="M4" s="517"/>
      <c r="N4" s="525">
        <v>3</v>
      </c>
      <c r="O4" s="874"/>
      <c r="P4" s="874"/>
      <c r="Q4" s="874"/>
      <c r="R4" s="874"/>
      <c r="S4" s="874"/>
      <c r="T4" s="874"/>
      <c r="U4" s="874"/>
      <c r="V4" s="874"/>
      <c r="W4" s="874"/>
    </row>
    <row r="5" spans="1:23" ht="21">
      <c r="A5" s="515" t="s">
        <v>85</v>
      </c>
      <c r="B5" s="515"/>
      <c r="C5" s="515"/>
      <c r="D5" s="515"/>
      <c r="E5" s="515"/>
      <c r="F5" s="518"/>
      <c r="G5" s="519" t="s">
        <v>14</v>
      </c>
      <c r="H5" s="526">
        <v>100</v>
      </c>
      <c r="I5" s="521"/>
      <c r="J5" s="517"/>
      <c r="K5" s="527" t="s">
        <v>15</v>
      </c>
      <c r="L5" s="527">
        <v>2</v>
      </c>
      <c r="M5" s="517"/>
      <c r="N5" s="528">
        <v>2</v>
      </c>
      <c r="O5" s="874"/>
      <c r="P5" s="874"/>
      <c r="Q5" s="874"/>
      <c r="R5" s="874"/>
      <c r="S5" s="874"/>
      <c r="T5" s="874"/>
      <c r="U5" s="874"/>
      <c r="V5" s="874"/>
      <c r="W5" s="874"/>
    </row>
    <row r="6" spans="1:23" ht="21">
      <c r="A6" s="529"/>
      <c r="B6" s="530" t="s">
        <v>60</v>
      </c>
      <c r="C6" s="531" t="s">
        <v>16</v>
      </c>
      <c r="D6" s="531" t="s">
        <v>17</v>
      </c>
      <c r="E6" s="531" t="s">
        <v>18</v>
      </c>
      <c r="F6" s="531" t="s">
        <v>17</v>
      </c>
      <c r="G6" s="519" t="s">
        <v>18</v>
      </c>
      <c r="H6" s="532">
        <v>100</v>
      </c>
      <c r="I6" s="521"/>
      <c r="J6" s="517"/>
      <c r="K6" s="533" t="s">
        <v>19</v>
      </c>
      <c r="L6" s="533">
        <v>1</v>
      </c>
      <c r="M6" s="517"/>
      <c r="N6" s="534">
        <v>1</v>
      </c>
      <c r="O6" s="874"/>
      <c r="P6" s="874"/>
      <c r="Q6" s="874"/>
      <c r="R6" s="874"/>
      <c r="S6" s="874"/>
      <c r="T6" s="874"/>
      <c r="U6" s="874"/>
      <c r="V6" s="874"/>
      <c r="W6" s="874"/>
    </row>
    <row r="7" spans="1:23" ht="58">
      <c r="A7" s="529"/>
      <c r="B7" s="535" t="s">
        <v>20</v>
      </c>
      <c r="C7" s="536" t="s">
        <v>21</v>
      </c>
      <c r="D7" s="536"/>
      <c r="E7" s="537" t="s">
        <v>21</v>
      </c>
      <c r="F7" s="537"/>
      <c r="G7" s="538" t="s">
        <v>22</v>
      </c>
      <c r="H7" s="539">
        <v>100</v>
      </c>
      <c r="I7" s="540">
        <v>0.6</v>
      </c>
      <c r="J7" s="517"/>
      <c r="K7" s="541" t="s">
        <v>23</v>
      </c>
      <c r="L7" s="541">
        <v>0</v>
      </c>
      <c r="M7" s="517"/>
      <c r="N7" s="542"/>
      <c r="O7" s="874"/>
      <c r="P7" s="874"/>
      <c r="Q7" s="874"/>
      <c r="R7" s="874"/>
      <c r="S7" s="874"/>
      <c r="T7" s="874"/>
      <c r="U7" s="874"/>
      <c r="V7" s="874"/>
      <c r="W7" s="874"/>
    </row>
    <row r="8" spans="1:23">
      <c r="A8" s="529"/>
      <c r="B8" s="535" t="s">
        <v>24</v>
      </c>
      <c r="C8" s="537" t="s">
        <v>25</v>
      </c>
      <c r="D8" s="537"/>
      <c r="E8" s="537" t="s">
        <v>26</v>
      </c>
      <c r="F8" s="537"/>
      <c r="G8" s="538" t="s">
        <v>27</v>
      </c>
      <c r="H8" s="519" t="s">
        <v>87</v>
      </c>
      <c r="I8" s="521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</row>
    <row r="9" spans="1:23">
      <c r="A9" s="529"/>
      <c r="B9" s="535" t="s">
        <v>28</v>
      </c>
      <c r="C9" s="543" t="s">
        <v>121</v>
      </c>
      <c r="D9" s="537"/>
      <c r="E9" s="543" t="s">
        <v>122</v>
      </c>
      <c r="F9" s="544"/>
      <c r="G9" s="529"/>
      <c r="H9" s="545"/>
      <c r="I9" s="545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</row>
    <row r="10" spans="1:23" ht="15.5">
      <c r="A10" s="529"/>
      <c r="B10" s="535" t="s">
        <v>45</v>
      </c>
      <c r="C10" s="537">
        <v>50</v>
      </c>
      <c r="D10" s="546">
        <v>27.5</v>
      </c>
      <c r="E10" s="537">
        <v>50</v>
      </c>
      <c r="F10" s="547">
        <v>27.5</v>
      </c>
      <c r="G10" s="548"/>
      <c r="H10" s="549" t="s">
        <v>30</v>
      </c>
      <c r="I10" s="549" t="s">
        <v>31</v>
      </c>
      <c r="J10" s="550" t="s">
        <v>32</v>
      </c>
      <c r="K10" s="550" t="s">
        <v>33</v>
      </c>
      <c r="L10" s="550" t="s">
        <v>34</v>
      </c>
      <c r="M10" s="550" t="s">
        <v>35</v>
      </c>
      <c r="N10" s="550" t="s">
        <v>36</v>
      </c>
      <c r="O10" s="550" t="s">
        <v>37</v>
      </c>
      <c r="P10" s="550" t="s">
        <v>38</v>
      </c>
      <c r="Q10" s="550" t="s">
        <v>39</v>
      </c>
      <c r="R10" s="550" t="s">
        <v>40</v>
      </c>
      <c r="S10" s="550" t="s">
        <v>41</v>
      </c>
      <c r="T10" s="550" t="s">
        <v>42</v>
      </c>
      <c r="U10" s="550" t="s">
        <v>43</v>
      </c>
      <c r="V10" s="550" t="s">
        <v>44</v>
      </c>
      <c r="W10" s="517"/>
    </row>
    <row r="11" spans="1:23" ht="15.5">
      <c r="A11" s="529">
        <v>1</v>
      </c>
      <c r="B11" s="551">
        <v>170101120057</v>
      </c>
      <c r="C11" s="552">
        <v>40</v>
      </c>
      <c r="D11" s="553">
        <v>1</v>
      </c>
      <c r="E11" s="554">
        <v>39</v>
      </c>
      <c r="F11" s="555">
        <v>1</v>
      </c>
      <c r="G11" s="556" t="s">
        <v>46</v>
      </c>
      <c r="H11" s="193">
        <v>2</v>
      </c>
      <c r="I11" s="194">
        <v>3</v>
      </c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6">
        <v>2</v>
      </c>
      <c r="U11" s="196">
        <v>3</v>
      </c>
      <c r="V11" s="196">
        <v>2</v>
      </c>
      <c r="W11" s="517"/>
    </row>
    <row r="12" spans="1:23" ht="15.5">
      <c r="A12" s="529"/>
      <c r="B12" s="557"/>
      <c r="C12" s="558"/>
      <c r="D12" s="559">
        <v>100</v>
      </c>
      <c r="E12" s="560"/>
      <c r="F12" s="561">
        <v>100</v>
      </c>
      <c r="G12" s="556" t="s">
        <v>47</v>
      </c>
      <c r="H12" s="202">
        <v>3</v>
      </c>
      <c r="I12" s="203">
        <v>1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5">
        <v>2</v>
      </c>
      <c r="U12" s="205">
        <v>3</v>
      </c>
      <c r="V12" s="205">
        <v>3</v>
      </c>
      <c r="W12" s="517"/>
    </row>
    <row r="13" spans="1:23" ht="15.5">
      <c r="A13" s="529"/>
      <c r="B13" s="557"/>
      <c r="C13" s="558"/>
      <c r="D13" s="553"/>
      <c r="E13" s="560"/>
      <c r="F13" s="562"/>
      <c r="G13" s="556" t="s">
        <v>48</v>
      </c>
      <c r="H13" s="202">
        <v>1</v>
      </c>
      <c r="I13" s="203">
        <v>1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5">
        <v>2</v>
      </c>
      <c r="U13" s="205">
        <v>3</v>
      </c>
      <c r="V13" s="205">
        <v>2</v>
      </c>
      <c r="W13" s="517"/>
    </row>
    <row r="14" spans="1:23" s="223" customFormat="1" ht="15.5">
      <c r="A14" s="529"/>
      <c r="B14" s="557"/>
      <c r="C14" s="558"/>
      <c r="D14" s="553"/>
      <c r="E14" s="560"/>
      <c r="F14" s="562"/>
      <c r="G14" s="563" t="s">
        <v>49</v>
      </c>
      <c r="H14" s="202">
        <v>3</v>
      </c>
      <c r="I14" s="203">
        <v>1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5">
        <v>2</v>
      </c>
      <c r="U14" s="205">
        <v>3</v>
      </c>
      <c r="V14" s="205">
        <v>2</v>
      </c>
      <c r="W14" s="517"/>
    </row>
    <row r="15" spans="1:23" s="223" customFormat="1" ht="16" thickBot="1">
      <c r="A15" s="529"/>
      <c r="B15" s="557"/>
      <c r="C15" s="558"/>
      <c r="D15" s="553"/>
      <c r="E15" s="560"/>
      <c r="F15" s="562"/>
      <c r="G15" s="563" t="s">
        <v>50</v>
      </c>
      <c r="H15" s="202">
        <v>2</v>
      </c>
      <c r="I15" s="203">
        <v>1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5">
        <v>2</v>
      </c>
      <c r="U15" s="205">
        <v>3</v>
      </c>
      <c r="V15" s="205">
        <v>3</v>
      </c>
      <c r="W15" s="517"/>
    </row>
    <row r="16" spans="1:23" ht="16" thickBot="1">
      <c r="A16" s="529"/>
      <c r="B16" s="557"/>
      <c r="C16" s="558"/>
      <c r="D16" s="553"/>
      <c r="E16" s="560"/>
      <c r="F16" s="562"/>
      <c r="G16" s="564" t="s">
        <v>51</v>
      </c>
      <c r="H16" s="760">
        <f>AVERAGE(H11:H15)</f>
        <v>2.2000000000000002</v>
      </c>
      <c r="I16" s="760">
        <f>AVERAGE(I11:I15)</f>
        <v>1.4</v>
      </c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0">
        <f t="shared" ref="T16:V16" si="0">AVERAGE(T11:T15)</f>
        <v>2</v>
      </c>
      <c r="U16" s="760">
        <f t="shared" si="0"/>
        <v>3</v>
      </c>
      <c r="V16" s="760">
        <f t="shared" si="0"/>
        <v>2.4</v>
      </c>
      <c r="W16" s="517"/>
    </row>
    <row r="17" spans="1:23" ht="16" thickBot="1">
      <c r="A17" s="529"/>
      <c r="B17" s="557"/>
      <c r="C17" s="558"/>
      <c r="D17" s="553"/>
      <c r="E17" s="560"/>
      <c r="F17" s="562"/>
      <c r="G17" s="565" t="s">
        <v>52</v>
      </c>
      <c r="H17" s="211">
        <f>(H7*H16)/100</f>
        <v>2.2000000000000002</v>
      </c>
      <c r="I17" s="211">
        <f>(H7*I16)/100</f>
        <v>1.4</v>
      </c>
      <c r="J17" s="829"/>
      <c r="K17" s="829"/>
      <c r="L17" s="829"/>
      <c r="M17" s="829"/>
      <c r="N17" s="829"/>
      <c r="O17" s="829"/>
      <c r="P17" s="829"/>
      <c r="Q17" s="829"/>
      <c r="R17" s="829"/>
      <c r="S17" s="829"/>
      <c r="T17" s="211">
        <f>(H7*T16)/100</f>
        <v>2</v>
      </c>
      <c r="U17" s="211">
        <f>(H7*U16)/100</f>
        <v>3</v>
      </c>
      <c r="V17" s="211">
        <f>(H7*V16)/100</f>
        <v>2.4</v>
      </c>
      <c r="W17" s="517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="86" zoomScaleNormal="86" workbookViewId="0">
      <selection activeCell="V17" sqref="V17"/>
    </sheetView>
  </sheetViews>
  <sheetFormatPr defaultColWidth="8.7265625" defaultRowHeight="14.5"/>
  <cols>
    <col min="2" max="2" width="14.453125" customWidth="1"/>
    <col min="3" max="3" width="12.26953125" customWidth="1"/>
  </cols>
  <sheetData>
    <row r="1" spans="1:23">
      <c r="A1" s="875" t="s">
        <v>56</v>
      </c>
      <c r="B1" s="875"/>
      <c r="C1" s="875"/>
      <c r="D1" s="875"/>
      <c r="E1" s="875"/>
      <c r="F1" s="567"/>
      <c r="G1" s="876"/>
      <c r="H1" s="876"/>
      <c r="I1" s="876"/>
      <c r="J1" s="876"/>
      <c r="K1" s="876"/>
      <c r="L1" s="876"/>
      <c r="M1" s="876"/>
      <c r="N1" s="568"/>
      <c r="O1" s="568"/>
      <c r="P1" s="568"/>
      <c r="Q1" s="568"/>
      <c r="R1" s="568"/>
      <c r="S1" s="568"/>
      <c r="T1" s="568"/>
      <c r="U1" s="568"/>
      <c r="V1" s="568"/>
      <c r="W1" s="568"/>
    </row>
    <row r="2" spans="1:23">
      <c r="A2" s="875" t="s">
        <v>1</v>
      </c>
      <c r="B2" s="875"/>
      <c r="C2" s="875"/>
      <c r="D2" s="875"/>
      <c r="E2" s="875"/>
      <c r="F2" s="569"/>
      <c r="G2" s="570" t="s">
        <v>2</v>
      </c>
      <c r="H2" s="571"/>
      <c r="I2" s="572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</row>
    <row r="3" spans="1:23" ht="58.15" customHeight="1">
      <c r="A3" s="875" t="s">
        <v>123</v>
      </c>
      <c r="B3" s="875"/>
      <c r="C3" s="875"/>
      <c r="D3" s="875"/>
      <c r="E3" s="875"/>
      <c r="F3" s="569"/>
      <c r="G3" s="570" t="s">
        <v>4</v>
      </c>
      <c r="H3" s="571"/>
      <c r="I3" s="573" t="s">
        <v>5</v>
      </c>
      <c r="J3" s="568"/>
      <c r="K3" s="574" t="s">
        <v>6</v>
      </c>
      <c r="L3" s="574" t="s">
        <v>7</v>
      </c>
      <c r="M3" s="568"/>
      <c r="N3" s="574" t="s">
        <v>8</v>
      </c>
      <c r="O3" s="877" t="s">
        <v>102</v>
      </c>
      <c r="P3" s="877"/>
      <c r="Q3" s="877"/>
      <c r="R3" s="877"/>
      <c r="S3" s="877"/>
      <c r="T3" s="877"/>
      <c r="U3" s="877"/>
      <c r="V3" s="877"/>
      <c r="W3" s="877"/>
    </row>
    <row r="4" spans="1:23" ht="21">
      <c r="A4" s="875" t="s">
        <v>124</v>
      </c>
      <c r="B4" s="875"/>
      <c r="C4" s="875"/>
      <c r="D4" s="875"/>
      <c r="E4" s="875"/>
      <c r="F4" s="569"/>
      <c r="G4" s="570" t="s">
        <v>11</v>
      </c>
      <c r="H4" s="571"/>
      <c r="I4" s="572"/>
      <c r="J4" s="568"/>
      <c r="K4" s="575" t="s">
        <v>12</v>
      </c>
      <c r="L4" s="575">
        <v>3</v>
      </c>
      <c r="M4" s="568"/>
      <c r="N4" s="576">
        <v>3</v>
      </c>
      <c r="O4" s="877"/>
      <c r="P4" s="877"/>
      <c r="Q4" s="877"/>
      <c r="R4" s="877"/>
      <c r="S4" s="877"/>
      <c r="T4" s="877"/>
      <c r="U4" s="877"/>
      <c r="V4" s="877"/>
      <c r="W4" s="877"/>
    </row>
    <row r="5" spans="1:23" ht="21">
      <c r="A5" s="566" t="s">
        <v>85</v>
      </c>
      <c r="B5" s="566"/>
      <c r="C5" s="566"/>
      <c r="D5" s="566"/>
      <c r="E5" s="566"/>
      <c r="F5" s="569"/>
      <c r="G5" s="570" t="s">
        <v>14</v>
      </c>
      <c r="H5" s="577">
        <v>100</v>
      </c>
      <c r="I5" s="572"/>
      <c r="J5" s="568"/>
      <c r="K5" s="578" t="s">
        <v>15</v>
      </c>
      <c r="L5" s="578">
        <v>2</v>
      </c>
      <c r="M5" s="568"/>
      <c r="N5" s="579">
        <v>2</v>
      </c>
      <c r="O5" s="877"/>
      <c r="P5" s="877"/>
      <c r="Q5" s="877"/>
      <c r="R5" s="877"/>
      <c r="S5" s="877"/>
      <c r="T5" s="877"/>
      <c r="U5" s="877"/>
      <c r="V5" s="877"/>
      <c r="W5" s="877"/>
    </row>
    <row r="6" spans="1:23" ht="21">
      <c r="A6" s="580"/>
      <c r="B6" s="581" t="s">
        <v>60</v>
      </c>
      <c r="C6" s="582" t="s">
        <v>16</v>
      </c>
      <c r="D6" s="582" t="s">
        <v>17</v>
      </c>
      <c r="E6" s="582" t="s">
        <v>18</v>
      </c>
      <c r="F6" s="582" t="s">
        <v>17</v>
      </c>
      <c r="G6" s="570" t="s">
        <v>18</v>
      </c>
      <c r="H6" s="583">
        <v>100</v>
      </c>
      <c r="I6" s="572"/>
      <c r="J6" s="568"/>
      <c r="K6" s="584" t="s">
        <v>19</v>
      </c>
      <c r="L6" s="584">
        <v>1</v>
      </c>
      <c r="M6" s="568"/>
      <c r="N6" s="585">
        <v>1</v>
      </c>
      <c r="O6" s="877"/>
      <c r="P6" s="877"/>
      <c r="Q6" s="877"/>
      <c r="R6" s="877"/>
      <c r="S6" s="877"/>
      <c r="T6" s="877"/>
      <c r="U6" s="877"/>
      <c r="V6" s="877"/>
      <c r="W6" s="877"/>
    </row>
    <row r="7" spans="1:23" ht="58">
      <c r="A7" s="580"/>
      <c r="B7" s="586" t="s">
        <v>20</v>
      </c>
      <c r="C7" s="587" t="s">
        <v>21</v>
      </c>
      <c r="D7" s="587"/>
      <c r="E7" s="588" t="s">
        <v>21</v>
      </c>
      <c r="F7" s="588"/>
      <c r="G7" s="589" t="s">
        <v>22</v>
      </c>
      <c r="H7" s="590">
        <v>100</v>
      </c>
      <c r="I7" s="591">
        <v>0.6</v>
      </c>
      <c r="J7" s="568"/>
      <c r="K7" s="592" t="s">
        <v>23</v>
      </c>
      <c r="L7" s="592">
        <v>0</v>
      </c>
      <c r="M7" s="568"/>
      <c r="N7" s="593"/>
      <c r="O7" s="877"/>
      <c r="P7" s="877"/>
      <c r="Q7" s="877"/>
      <c r="R7" s="877"/>
      <c r="S7" s="877"/>
      <c r="T7" s="877"/>
      <c r="U7" s="877"/>
      <c r="V7" s="877"/>
      <c r="W7" s="877"/>
    </row>
    <row r="8" spans="1:23">
      <c r="A8" s="580"/>
      <c r="B8" s="586" t="s">
        <v>24</v>
      </c>
      <c r="C8" s="588" t="s">
        <v>25</v>
      </c>
      <c r="D8" s="588"/>
      <c r="E8" s="588" t="s">
        <v>26</v>
      </c>
      <c r="F8" s="588"/>
      <c r="G8" s="589" t="s">
        <v>27</v>
      </c>
      <c r="H8" s="570" t="s">
        <v>87</v>
      </c>
      <c r="I8" s="572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</row>
    <row r="9" spans="1:23">
      <c r="A9" s="580"/>
      <c r="B9" s="586" t="s">
        <v>28</v>
      </c>
      <c r="C9" s="594" t="s">
        <v>125</v>
      </c>
      <c r="D9" s="588"/>
      <c r="E9" s="594" t="s">
        <v>125</v>
      </c>
      <c r="F9" s="595"/>
      <c r="G9" s="580"/>
      <c r="H9" s="596"/>
      <c r="I9" s="596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</row>
    <row r="10" spans="1:23" ht="15.5">
      <c r="A10" s="580"/>
      <c r="B10" s="586" t="s">
        <v>45</v>
      </c>
      <c r="C10" s="588">
        <v>50</v>
      </c>
      <c r="D10" s="597">
        <v>27.5</v>
      </c>
      <c r="E10" s="588">
        <v>50</v>
      </c>
      <c r="F10" s="598">
        <v>27.5</v>
      </c>
      <c r="G10" s="599"/>
      <c r="H10" s="600" t="s">
        <v>30</v>
      </c>
      <c r="I10" s="600" t="s">
        <v>31</v>
      </c>
      <c r="J10" s="601" t="s">
        <v>32</v>
      </c>
      <c r="K10" s="601" t="s">
        <v>33</v>
      </c>
      <c r="L10" s="601" t="s">
        <v>34</v>
      </c>
      <c r="M10" s="601" t="s">
        <v>35</v>
      </c>
      <c r="N10" s="601" t="s">
        <v>36</v>
      </c>
      <c r="O10" s="601" t="s">
        <v>37</v>
      </c>
      <c r="P10" s="601" t="s">
        <v>38</v>
      </c>
      <c r="Q10" s="601" t="s">
        <v>39</v>
      </c>
      <c r="R10" s="601" t="s">
        <v>40</v>
      </c>
      <c r="S10" s="601" t="s">
        <v>41</v>
      </c>
      <c r="T10" s="601" t="s">
        <v>42</v>
      </c>
      <c r="U10" s="601" t="s">
        <v>43</v>
      </c>
      <c r="V10" s="601" t="s">
        <v>44</v>
      </c>
      <c r="W10" s="568"/>
    </row>
    <row r="11" spans="1:23" ht="15.5">
      <c r="A11" s="580">
        <v>1</v>
      </c>
      <c r="B11" s="602">
        <v>170101120057</v>
      </c>
      <c r="C11" s="603">
        <v>41</v>
      </c>
      <c r="D11" s="604">
        <v>1</v>
      </c>
      <c r="E11" s="605">
        <v>41</v>
      </c>
      <c r="F11" s="606">
        <v>1</v>
      </c>
      <c r="G11" s="607" t="s">
        <v>46</v>
      </c>
      <c r="H11" s="193">
        <v>3</v>
      </c>
      <c r="I11" s="194">
        <v>3</v>
      </c>
      <c r="J11" s="196">
        <v>3</v>
      </c>
      <c r="K11" s="195"/>
      <c r="L11" s="195"/>
      <c r="M11" s="195"/>
      <c r="N11" s="196">
        <v>3</v>
      </c>
      <c r="O11" s="195"/>
      <c r="P11" s="195"/>
      <c r="Q11" s="195"/>
      <c r="R11" s="195"/>
      <c r="S11" s="195"/>
      <c r="T11" s="196">
        <v>3</v>
      </c>
      <c r="U11" s="196">
        <v>3</v>
      </c>
      <c r="V11" s="196">
        <v>2</v>
      </c>
      <c r="W11" s="568"/>
    </row>
    <row r="12" spans="1:23" ht="15.5">
      <c r="A12" s="580"/>
      <c r="B12" s="608"/>
      <c r="C12" s="609"/>
      <c r="D12" s="610">
        <v>100</v>
      </c>
      <c r="E12" s="611"/>
      <c r="F12" s="612">
        <v>100</v>
      </c>
      <c r="G12" s="607" t="s">
        <v>47</v>
      </c>
      <c r="H12" s="202">
        <v>3</v>
      </c>
      <c r="I12" s="203">
        <v>2</v>
      </c>
      <c r="J12" s="205">
        <v>3</v>
      </c>
      <c r="K12" s="204"/>
      <c r="L12" s="204"/>
      <c r="M12" s="204"/>
      <c r="N12" s="205">
        <v>3</v>
      </c>
      <c r="O12" s="204"/>
      <c r="P12" s="204"/>
      <c r="Q12" s="204"/>
      <c r="R12" s="204"/>
      <c r="S12" s="204"/>
      <c r="T12" s="205">
        <v>3</v>
      </c>
      <c r="U12" s="205">
        <v>3</v>
      </c>
      <c r="V12" s="205">
        <v>2</v>
      </c>
      <c r="W12" s="568"/>
    </row>
    <row r="13" spans="1:23" ht="15.5">
      <c r="A13" s="580"/>
      <c r="B13" s="613"/>
      <c r="C13" s="609"/>
      <c r="D13" s="604"/>
      <c r="E13" s="611"/>
      <c r="F13" s="614"/>
      <c r="G13" s="607" t="s">
        <v>48</v>
      </c>
      <c r="H13" s="202">
        <v>2</v>
      </c>
      <c r="I13" s="203">
        <v>2</v>
      </c>
      <c r="J13" s="205">
        <v>2</v>
      </c>
      <c r="K13" s="204"/>
      <c r="L13" s="204"/>
      <c r="M13" s="204"/>
      <c r="N13" s="205">
        <v>3</v>
      </c>
      <c r="O13" s="204"/>
      <c r="P13" s="204"/>
      <c r="Q13" s="204"/>
      <c r="R13" s="204"/>
      <c r="S13" s="204"/>
      <c r="T13" s="205">
        <v>3</v>
      </c>
      <c r="U13" s="205">
        <v>3</v>
      </c>
      <c r="V13" s="205">
        <v>2</v>
      </c>
      <c r="W13" s="568"/>
    </row>
    <row r="14" spans="1:23" s="223" customFormat="1" ht="15.5">
      <c r="A14" s="580"/>
      <c r="B14" s="613"/>
      <c r="C14" s="609"/>
      <c r="D14" s="604"/>
      <c r="E14" s="611"/>
      <c r="F14" s="614"/>
      <c r="G14" s="615" t="s">
        <v>50</v>
      </c>
      <c r="H14" s="202">
        <v>3</v>
      </c>
      <c r="I14" s="203">
        <v>2</v>
      </c>
      <c r="J14" s="205">
        <v>3</v>
      </c>
      <c r="K14" s="204"/>
      <c r="L14" s="204"/>
      <c r="M14" s="204"/>
      <c r="N14" s="205">
        <v>3</v>
      </c>
      <c r="O14" s="204"/>
      <c r="P14" s="204"/>
      <c r="Q14" s="204"/>
      <c r="R14" s="204"/>
      <c r="S14" s="204"/>
      <c r="T14" s="205">
        <v>2</v>
      </c>
      <c r="U14" s="205">
        <v>3</v>
      </c>
      <c r="V14" s="205">
        <v>3</v>
      </c>
      <c r="W14" s="568"/>
    </row>
    <row r="15" spans="1:23" ht="15.5">
      <c r="A15" s="580"/>
      <c r="B15" s="613"/>
      <c r="C15" s="609"/>
      <c r="D15" s="604"/>
      <c r="E15" s="611"/>
      <c r="F15" s="614"/>
      <c r="G15" s="616" t="s">
        <v>51</v>
      </c>
      <c r="H15" s="760">
        <f>AVERAGE(H11:H14)</f>
        <v>2.75</v>
      </c>
      <c r="I15" s="760">
        <f t="shared" ref="I15:J15" si="0">AVERAGE(I11:I14)</f>
        <v>2.25</v>
      </c>
      <c r="J15" s="760">
        <f t="shared" si="0"/>
        <v>2.75</v>
      </c>
      <c r="K15" s="761"/>
      <c r="L15" s="761"/>
      <c r="M15" s="761"/>
      <c r="N15" s="760">
        <f t="shared" ref="N15" si="1">AVERAGE(N11:N14)</f>
        <v>3</v>
      </c>
      <c r="O15" s="761"/>
      <c r="P15" s="761"/>
      <c r="Q15" s="761"/>
      <c r="R15" s="761"/>
      <c r="S15" s="761"/>
      <c r="T15" s="760">
        <f t="shared" ref="T15" si="2">AVERAGE(T11:T14)</f>
        <v>2.75</v>
      </c>
      <c r="U15" s="760">
        <f t="shared" ref="U15" si="3">AVERAGE(U11:U14)</f>
        <v>3</v>
      </c>
      <c r="V15" s="760">
        <f t="shared" ref="V15" si="4">AVERAGE(V11:V14)</f>
        <v>2.25</v>
      </c>
      <c r="W15" s="568"/>
    </row>
    <row r="16" spans="1:23" ht="15.5">
      <c r="A16" s="580"/>
      <c r="B16" s="613"/>
      <c r="C16" s="609"/>
      <c r="D16" s="604"/>
      <c r="E16" s="611"/>
      <c r="F16" s="614"/>
      <c r="G16" s="617" t="s">
        <v>52</v>
      </c>
      <c r="H16" s="211">
        <f>(H7*H15)/100</f>
        <v>2.75</v>
      </c>
      <c r="I16" s="211">
        <f>(H7*I15)/100</f>
        <v>2.25</v>
      </c>
      <c r="J16" s="211">
        <f>(H7*J15)/100</f>
        <v>2.75</v>
      </c>
      <c r="K16" s="829"/>
      <c r="L16" s="829"/>
      <c r="M16" s="829"/>
      <c r="N16" s="211">
        <f>(H7*N15)/100</f>
        <v>3</v>
      </c>
      <c r="O16" s="829"/>
      <c r="P16" s="829"/>
      <c r="Q16" s="829"/>
      <c r="R16" s="829"/>
      <c r="S16" s="829"/>
      <c r="T16" s="211">
        <f>(H7*T15)/100</f>
        <v>2.75</v>
      </c>
      <c r="U16" s="211">
        <f>(H7*U15)/100</f>
        <v>3</v>
      </c>
      <c r="V16" s="211">
        <f>(H7*V15)/100</f>
        <v>2.25</v>
      </c>
      <c r="W16" s="568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86" zoomScaleNormal="86" workbookViewId="0">
      <selection activeCell="K23" sqref="K23"/>
    </sheetView>
  </sheetViews>
  <sheetFormatPr defaultColWidth="8.7265625" defaultRowHeight="14.5"/>
  <cols>
    <col min="2" max="2" width="16" customWidth="1"/>
  </cols>
  <sheetData>
    <row r="1" spans="1:23">
      <c r="A1" s="841" t="s">
        <v>56</v>
      </c>
      <c r="B1" s="841"/>
      <c r="C1" s="841"/>
      <c r="D1" s="841"/>
      <c r="E1" s="841"/>
      <c r="F1" s="153"/>
      <c r="G1" s="843"/>
      <c r="H1" s="843"/>
      <c r="I1" s="843"/>
      <c r="J1" s="843"/>
      <c r="K1" s="843"/>
      <c r="L1" s="843"/>
      <c r="M1" s="843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>
      <c r="A2" s="841" t="s">
        <v>1</v>
      </c>
      <c r="B2" s="841"/>
      <c r="C2" s="841"/>
      <c r="D2" s="841"/>
      <c r="E2" s="841"/>
      <c r="F2" s="155"/>
      <c r="G2" s="156" t="s">
        <v>2</v>
      </c>
      <c r="H2" s="157"/>
      <c r="I2" s="158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ht="58.15" customHeight="1">
      <c r="A3" s="841" t="s">
        <v>126</v>
      </c>
      <c r="B3" s="841"/>
      <c r="C3" s="841"/>
      <c r="D3" s="841"/>
      <c r="E3" s="841"/>
      <c r="F3" s="155"/>
      <c r="G3" s="156" t="s">
        <v>4</v>
      </c>
      <c r="H3" s="157"/>
      <c r="I3" s="159" t="s">
        <v>5</v>
      </c>
      <c r="J3" s="154"/>
      <c r="K3" s="160" t="s">
        <v>6</v>
      </c>
      <c r="L3" s="160" t="s">
        <v>7</v>
      </c>
      <c r="M3" s="154"/>
      <c r="N3" s="160" t="s">
        <v>8</v>
      </c>
      <c r="O3" s="840" t="s">
        <v>102</v>
      </c>
      <c r="P3" s="840"/>
      <c r="Q3" s="840"/>
      <c r="R3" s="840"/>
      <c r="S3" s="840"/>
      <c r="T3" s="840"/>
      <c r="U3" s="840"/>
      <c r="V3" s="840"/>
      <c r="W3" s="840"/>
    </row>
    <row r="4" spans="1:23" ht="21">
      <c r="A4" s="841" t="s">
        <v>127</v>
      </c>
      <c r="B4" s="841"/>
      <c r="C4" s="841"/>
      <c r="D4" s="841"/>
      <c r="E4" s="841"/>
      <c r="F4" s="155"/>
      <c r="G4" s="156" t="s">
        <v>11</v>
      </c>
      <c r="H4" s="157"/>
      <c r="I4" s="158"/>
      <c r="J4" s="154"/>
      <c r="K4" s="161" t="s">
        <v>12</v>
      </c>
      <c r="L4" s="161">
        <v>3</v>
      </c>
      <c r="M4" s="154"/>
      <c r="N4" s="162">
        <v>3</v>
      </c>
      <c r="O4" s="840"/>
      <c r="P4" s="840"/>
      <c r="Q4" s="840"/>
      <c r="R4" s="840"/>
      <c r="S4" s="840"/>
      <c r="T4" s="840"/>
      <c r="U4" s="840"/>
      <c r="V4" s="840"/>
      <c r="W4" s="840"/>
    </row>
    <row r="5" spans="1:23" ht="21">
      <c r="A5" s="152" t="s">
        <v>85</v>
      </c>
      <c r="B5" s="152"/>
      <c r="C5" s="152"/>
      <c r="D5" s="152"/>
      <c r="E5" s="152"/>
      <c r="F5" s="155"/>
      <c r="G5" s="156" t="s">
        <v>14</v>
      </c>
      <c r="H5" s="163">
        <v>100</v>
      </c>
      <c r="I5" s="158"/>
      <c r="J5" s="154"/>
      <c r="K5" s="164" t="s">
        <v>15</v>
      </c>
      <c r="L5" s="164">
        <v>2</v>
      </c>
      <c r="M5" s="154"/>
      <c r="N5" s="165">
        <v>2</v>
      </c>
      <c r="O5" s="840"/>
      <c r="P5" s="840"/>
      <c r="Q5" s="840"/>
      <c r="R5" s="840"/>
      <c r="S5" s="840"/>
      <c r="T5" s="840"/>
      <c r="U5" s="840"/>
      <c r="V5" s="840"/>
      <c r="W5" s="840"/>
    </row>
    <row r="6" spans="1:23" ht="21">
      <c r="A6" s="166"/>
      <c r="B6" s="167" t="s">
        <v>60</v>
      </c>
      <c r="C6" s="168" t="s">
        <v>16</v>
      </c>
      <c r="D6" s="168" t="s">
        <v>17</v>
      </c>
      <c r="E6" s="168" t="s">
        <v>18</v>
      </c>
      <c r="F6" s="168" t="s">
        <v>17</v>
      </c>
      <c r="G6" s="156" t="s">
        <v>18</v>
      </c>
      <c r="H6" s="169">
        <v>100</v>
      </c>
      <c r="I6" s="158"/>
      <c r="J6" s="154"/>
      <c r="K6" s="170" t="s">
        <v>19</v>
      </c>
      <c r="L6" s="170">
        <v>1</v>
      </c>
      <c r="M6" s="154"/>
      <c r="N6" s="171">
        <v>1</v>
      </c>
      <c r="O6" s="840"/>
      <c r="P6" s="840"/>
      <c r="Q6" s="840"/>
      <c r="R6" s="840"/>
      <c r="S6" s="840"/>
      <c r="T6" s="840"/>
      <c r="U6" s="840"/>
      <c r="V6" s="840"/>
      <c r="W6" s="840"/>
    </row>
    <row r="7" spans="1:23" ht="58">
      <c r="A7" s="166"/>
      <c r="B7" s="172" t="s">
        <v>20</v>
      </c>
      <c r="C7" s="173" t="s">
        <v>21</v>
      </c>
      <c r="D7" s="173"/>
      <c r="E7" s="174" t="s">
        <v>21</v>
      </c>
      <c r="F7" s="174"/>
      <c r="G7" s="175" t="s">
        <v>22</v>
      </c>
      <c r="H7" s="176">
        <f>AVERAGE(H5:H6)</f>
        <v>100</v>
      </c>
      <c r="I7" s="177">
        <v>0.6</v>
      </c>
      <c r="J7" s="154"/>
      <c r="K7" s="178" t="s">
        <v>23</v>
      </c>
      <c r="L7" s="178">
        <v>0</v>
      </c>
      <c r="M7" s="154"/>
      <c r="N7" s="179"/>
      <c r="O7" s="840"/>
      <c r="P7" s="840"/>
      <c r="Q7" s="840"/>
      <c r="R7" s="840"/>
      <c r="S7" s="840"/>
      <c r="T7" s="840"/>
      <c r="U7" s="840"/>
      <c r="V7" s="840"/>
      <c r="W7" s="840"/>
    </row>
    <row r="8" spans="1:23">
      <c r="A8" s="166"/>
      <c r="B8" s="172" t="s">
        <v>24</v>
      </c>
      <c r="C8" s="174" t="s">
        <v>25</v>
      </c>
      <c r="D8" s="174"/>
      <c r="E8" s="174" t="s">
        <v>26</v>
      </c>
      <c r="F8" s="174"/>
      <c r="G8" s="175" t="s">
        <v>27</v>
      </c>
      <c r="H8" s="156" t="s">
        <v>87</v>
      </c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</row>
    <row r="9" spans="1:23">
      <c r="A9" s="166"/>
      <c r="B9" s="172" t="s">
        <v>28</v>
      </c>
      <c r="C9" s="124" t="s">
        <v>122</v>
      </c>
      <c r="D9" s="174"/>
      <c r="E9" s="124" t="s">
        <v>122</v>
      </c>
      <c r="F9" s="180"/>
      <c r="G9" s="166"/>
      <c r="H9" s="181"/>
      <c r="I9" s="181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</row>
    <row r="10" spans="1:23" ht="15.5">
      <c r="A10" s="166"/>
      <c r="B10" s="172" t="s">
        <v>45</v>
      </c>
      <c r="C10" s="174">
        <v>50</v>
      </c>
      <c r="D10" s="182">
        <f>(0.55*50)</f>
        <v>27.500000000000004</v>
      </c>
      <c r="E10" s="174">
        <v>50</v>
      </c>
      <c r="F10" s="183">
        <f>(0.55*50)</f>
        <v>27.500000000000004</v>
      </c>
      <c r="G10" s="184"/>
      <c r="H10" s="185" t="s">
        <v>30</v>
      </c>
      <c r="I10" s="185" t="s">
        <v>31</v>
      </c>
      <c r="J10" s="186" t="s">
        <v>32</v>
      </c>
      <c r="K10" s="186" t="s">
        <v>33</v>
      </c>
      <c r="L10" s="186" t="s">
        <v>34</v>
      </c>
      <c r="M10" s="186" t="s">
        <v>35</v>
      </c>
      <c r="N10" s="186" t="s">
        <v>36</v>
      </c>
      <c r="O10" s="186" t="s">
        <v>37</v>
      </c>
      <c r="P10" s="186" t="s">
        <v>38</v>
      </c>
      <c r="Q10" s="186" t="s">
        <v>39</v>
      </c>
      <c r="R10" s="186" t="s">
        <v>40</v>
      </c>
      <c r="S10" s="186" t="s">
        <v>41</v>
      </c>
      <c r="T10" s="186" t="s">
        <v>42</v>
      </c>
      <c r="U10" s="186" t="s">
        <v>43</v>
      </c>
      <c r="V10" s="186" t="s">
        <v>44</v>
      </c>
      <c r="W10" s="154"/>
    </row>
    <row r="11" spans="1:23" ht="15.5">
      <c r="A11" s="166">
        <v>1</v>
      </c>
      <c r="B11" s="618">
        <v>170301120049</v>
      </c>
      <c r="C11" s="619">
        <v>44</v>
      </c>
      <c r="D11" s="189">
        <v>1</v>
      </c>
      <c r="E11" s="190">
        <v>42</v>
      </c>
      <c r="F11" s="191">
        <f>COUNTIF(E11:E84,"&gt;="&amp;F10)</f>
        <v>1</v>
      </c>
      <c r="G11" s="192" t="s">
        <v>46</v>
      </c>
      <c r="H11" s="193">
        <v>2</v>
      </c>
      <c r="I11" s="194">
        <v>3</v>
      </c>
      <c r="J11" s="195"/>
      <c r="K11" s="195"/>
      <c r="L11" s="195"/>
      <c r="M11" s="194">
        <v>3</v>
      </c>
      <c r="N11" s="195"/>
      <c r="O11" s="194">
        <v>3</v>
      </c>
      <c r="P11" s="195"/>
      <c r="Q11" s="195"/>
      <c r="R11" s="195"/>
      <c r="S11" s="195"/>
      <c r="T11" s="194">
        <v>2</v>
      </c>
      <c r="U11" s="194">
        <v>2</v>
      </c>
      <c r="V11" s="194">
        <v>2</v>
      </c>
      <c r="W11" s="154"/>
    </row>
    <row r="12" spans="1:23" ht="15.5">
      <c r="A12" s="166"/>
      <c r="B12" s="197"/>
      <c r="C12" s="198"/>
      <c r="D12" s="199">
        <f>1/1*100</f>
        <v>100</v>
      </c>
      <c r="E12" s="200"/>
      <c r="F12" s="201">
        <f>1/1*100</f>
        <v>100</v>
      </c>
      <c r="G12" s="192" t="s">
        <v>47</v>
      </c>
      <c r="H12" s="202">
        <v>3</v>
      </c>
      <c r="I12" s="203">
        <v>1</v>
      </c>
      <c r="J12" s="204"/>
      <c r="K12" s="204"/>
      <c r="L12" s="204"/>
      <c r="M12" s="203">
        <v>1</v>
      </c>
      <c r="N12" s="204"/>
      <c r="O12" s="203">
        <v>1</v>
      </c>
      <c r="P12" s="204"/>
      <c r="Q12" s="204"/>
      <c r="R12" s="204"/>
      <c r="S12" s="204"/>
      <c r="T12" s="203">
        <v>2</v>
      </c>
      <c r="U12" s="203">
        <v>3</v>
      </c>
      <c r="V12" s="203">
        <v>3</v>
      </c>
      <c r="W12" s="154"/>
    </row>
    <row r="13" spans="1:23" ht="15.5">
      <c r="A13" s="166"/>
      <c r="B13" s="206"/>
      <c r="C13" s="198"/>
      <c r="D13" s="189"/>
      <c r="E13" s="200"/>
      <c r="F13" s="207"/>
      <c r="G13" s="192" t="s">
        <v>48</v>
      </c>
      <c r="H13" s="202">
        <v>1</v>
      </c>
      <c r="I13" s="203">
        <v>1</v>
      </c>
      <c r="J13" s="204"/>
      <c r="K13" s="204"/>
      <c r="L13" s="204"/>
      <c r="M13" s="203">
        <v>1</v>
      </c>
      <c r="N13" s="204"/>
      <c r="O13" s="203">
        <v>1</v>
      </c>
      <c r="P13" s="204"/>
      <c r="Q13" s="204"/>
      <c r="R13" s="204"/>
      <c r="S13" s="204"/>
      <c r="T13" s="203">
        <v>1</v>
      </c>
      <c r="U13" s="203">
        <v>2</v>
      </c>
      <c r="V13" s="203">
        <v>1</v>
      </c>
      <c r="W13" s="154"/>
    </row>
    <row r="14" spans="1:23" s="223" customFormat="1" ht="15.5">
      <c r="A14" s="166"/>
      <c r="B14" s="206"/>
      <c r="C14" s="198"/>
      <c r="D14" s="189"/>
      <c r="E14" s="200"/>
      <c r="F14" s="207"/>
      <c r="G14" s="31" t="s">
        <v>49</v>
      </c>
      <c r="H14" s="202">
        <v>3</v>
      </c>
      <c r="I14" s="203">
        <v>1</v>
      </c>
      <c r="J14" s="204"/>
      <c r="K14" s="204"/>
      <c r="L14" s="204"/>
      <c r="M14" s="203">
        <v>1</v>
      </c>
      <c r="N14" s="204"/>
      <c r="O14" s="203">
        <v>1</v>
      </c>
      <c r="P14" s="204"/>
      <c r="Q14" s="204"/>
      <c r="R14" s="204"/>
      <c r="S14" s="204"/>
      <c r="T14" s="203">
        <v>3</v>
      </c>
      <c r="U14" s="203">
        <v>3</v>
      </c>
      <c r="V14" s="203">
        <v>2</v>
      </c>
      <c r="W14" s="154"/>
    </row>
    <row r="15" spans="1:23" s="223" customFormat="1" ht="15.5">
      <c r="A15" s="166"/>
      <c r="B15" s="206"/>
      <c r="C15" s="198"/>
      <c r="D15" s="189"/>
      <c r="E15" s="200"/>
      <c r="F15" s="207"/>
      <c r="G15" s="31" t="s">
        <v>50</v>
      </c>
      <c r="H15" s="202">
        <v>2</v>
      </c>
      <c r="I15" s="203">
        <v>1</v>
      </c>
      <c r="J15" s="204"/>
      <c r="K15" s="204"/>
      <c r="L15" s="204"/>
      <c r="M15" s="203">
        <v>1</v>
      </c>
      <c r="N15" s="204"/>
      <c r="O15" s="203">
        <v>1</v>
      </c>
      <c r="P15" s="204"/>
      <c r="Q15" s="204"/>
      <c r="R15" s="204"/>
      <c r="S15" s="204"/>
      <c r="T15" s="203">
        <v>2</v>
      </c>
      <c r="U15" s="203">
        <v>2</v>
      </c>
      <c r="V15" s="203">
        <v>2</v>
      </c>
      <c r="W15" s="154"/>
    </row>
    <row r="16" spans="1:23" ht="15.5">
      <c r="A16" s="166"/>
      <c r="B16" s="206"/>
      <c r="C16" s="198"/>
      <c r="D16" s="189"/>
      <c r="E16" s="200"/>
      <c r="F16" s="207"/>
      <c r="G16" s="208" t="s">
        <v>51</v>
      </c>
      <c r="H16" s="760">
        <f>AVERAGE(H11:H15)</f>
        <v>2.2000000000000002</v>
      </c>
      <c r="I16" s="760">
        <f>AVERAGE(I11:I15)</f>
        <v>1.4</v>
      </c>
      <c r="J16" s="514"/>
      <c r="K16" s="514"/>
      <c r="L16" s="195"/>
      <c r="M16" s="760">
        <f>AVERAGE(M11:M15)</f>
        <v>1.4</v>
      </c>
      <c r="N16" s="195"/>
      <c r="O16" s="760">
        <f>AVERAGE(O11:O15)</f>
        <v>1.4</v>
      </c>
      <c r="P16" s="761"/>
      <c r="Q16" s="761"/>
      <c r="R16" s="761"/>
      <c r="S16" s="761"/>
      <c r="T16" s="760">
        <f t="shared" ref="T16:V16" si="0">AVERAGE(T11:T15)</f>
        <v>2</v>
      </c>
      <c r="U16" s="760">
        <f t="shared" si="0"/>
        <v>2.4</v>
      </c>
      <c r="V16" s="760">
        <f t="shared" si="0"/>
        <v>2</v>
      </c>
      <c r="W16" s="154"/>
    </row>
    <row r="17" spans="1:23" ht="15.5">
      <c r="A17" s="166"/>
      <c r="B17" s="206"/>
      <c r="C17" s="198"/>
      <c r="D17" s="189"/>
      <c r="E17" s="200"/>
      <c r="F17" s="207"/>
      <c r="G17" s="210" t="s">
        <v>52</v>
      </c>
      <c r="H17" s="211">
        <f>(H7*H16)/100</f>
        <v>2.2000000000000002</v>
      </c>
      <c r="I17" s="211">
        <f>(H7*I16)/100</f>
        <v>1.4</v>
      </c>
      <c r="J17" s="829"/>
      <c r="K17" s="829"/>
      <c r="L17" s="829"/>
      <c r="M17" s="211">
        <f>(H7*M16)/100</f>
        <v>1.4</v>
      </c>
      <c r="N17" s="829"/>
      <c r="O17" s="211">
        <f>(H7*O16)/100</f>
        <v>1.4</v>
      </c>
      <c r="P17" s="829"/>
      <c r="Q17" s="829"/>
      <c r="R17" s="829"/>
      <c r="S17" s="829"/>
      <c r="T17" s="211">
        <f>(H7*T16)/100</f>
        <v>2</v>
      </c>
      <c r="U17" s="211">
        <f>(H7*U16)/100</f>
        <v>2.4</v>
      </c>
      <c r="V17" s="211">
        <f>(H7*V16)/100</f>
        <v>2</v>
      </c>
      <c r="W17" s="154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G1" zoomScale="86" zoomScaleNormal="86" workbookViewId="0">
      <selection activeCell="U17" sqref="U17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81" t="s">
        <v>128</v>
      </c>
      <c r="B3" s="881"/>
      <c r="C3" s="881"/>
      <c r="D3" s="881"/>
      <c r="E3" s="623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78" t="s">
        <v>129</v>
      </c>
      <c r="B4" s="878"/>
      <c r="C4" s="878"/>
      <c r="D4" s="878"/>
      <c r="E4" s="878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93.333333333333329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93.333333333333329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93.333333333333329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80" t="s">
        <v>29</v>
      </c>
      <c r="D9" s="52"/>
      <c r="E9" s="80" t="s">
        <v>29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36">
        <v>170301120006</v>
      </c>
      <c r="C11" s="80">
        <v>47</v>
      </c>
      <c r="D11" s="626">
        <f>COUNTIF(C11:C91,"&gt;="&amp;D10)</f>
        <v>28</v>
      </c>
      <c r="E11" s="80">
        <v>45</v>
      </c>
      <c r="F11" s="627">
        <f>COUNTIF(E11:E91,"&gt;="&amp;F10)</f>
        <v>28</v>
      </c>
      <c r="G11" s="31" t="s">
        <v>46</v>
      </c>
      <c r="H11" s="41">
        <v>3</v>
      </c>
      <c r="I11" s="41">
        <v>3</v>
      </c>
      <c r="J11" s="628">
        <v>3</v>
      </c>
      <c r="K11" s="629"/>
      <c r="L11" s="41"/>
      <c r="M11" s="41"/>
      <c r="N11" s="41"/>
      <c r="O11" s="41"/>
      <c r="P11" s="41"/>
      <c r="Q11" s="41"/>
      <c r="R11" s="41"/>
      <c r="S11" s="41"/>
      <c r="T11" s="36">
        <v>3</v>
      </c>
      <c r="U11" s="36">
        <v>3</v>
      </c>
      <c r="V11" s="36">
        <v>3</v>
      </c>
      <c r="W11" s="103"/>
    </row>
    <row r="12" spans="1:23" ht="24.75" customHeight="1">
      <c r="A12" s="620">
        <v>2</v>
      </c>
      <c r="B12" s="94">
        <v>170301120019</v>
      </c>
      <c r="C12" s="80">
        <v>46</v>
      </c>
      <c r="D12" s="630">
        <f>(D11/COUNT(C11:C91))*100</f>
        <v>93.333333333333329</v>
      </c>
      <c r="E12" s="80">
        <v>44</v>
      </c>
      <c r="F12" s="631">
        <f>(F11/COUNT(E11:E91))*100</f>
        <v>93.333333333333329</v>
      </c>
      <c r="G12" s="31" t="s">
        <v>47</v>
      </c>
      <c r="H12" s="41">
        <v>2</v>
      </c>
      <c r="I12" s="41">
        <v>2</v>
      </c>
      <c r="J12" s="628">
        <v>2</v>
      </c>
      <c r="K12" s="629"/>
      <c r="L12" s="41"/>
      <c r="M12" s="41"/>
      <c r="N12" s="41"/>
      <c r="O12" s="41"/>
      <c r="P12" s="41"/>
      <c r="Q12" s="41"/>
      <c r="R12" s="41"/>
      <c r="S12" s="41"/>
      <c r="T12" s="36">
        <v>3</v>
      </c>
      <c r="U12" s="36">
        <v>3</v>
      </c>
      <c r="V12" s="36">
        <v>3</v>
      </c>
      <c r="W12" s="103"/>
    </row>
    <row r="13" spans="1:23" ht="24.75" customHeight="1">
      <c r="A13" s="620">
        <v>3</v>
      </c>
      <c r="B13" s="94">
        <v>170301120035</v>
      </c>
      <c r="C13" s="80">
        <v>46</v>
      </c>
      <c r="D13" s="626"/>
      <c r="E13" s="80">
        <v>44</v>
      </c>
      <c r="F13" s="625"/>
      <c r="G13" s="31" t="s">
        <v>48</v>
      </c>
      <c r="H13" s="41">
        <v>2</v>
      </c>
      <c r="I13" s="41">
        <v>3</v>
      </c>
      <c r="J13" s="628">
        <v>3</v>
      </c>
      <c r="K13" s="629"/>
      <c r="L13" s="41"/>
      <c r="M13" s="41"/>
      <c r="N13" s="41"/>
      <c r="O13" s="41"/>
      <c r="P13" s="41"/>
      <c r="Q13" s="41"/>
      <c r="R13" s="41"/>
      <c r="S13" s="41"/>
      <c r="T13" s="36">
        <v>3</v>
      </c>
      <c r="U13" s="36">
        <v>3</v>
      </c>
      <c r="V13" s="36">
        <v>3</v>
      </c>
      <c r="W13" s="103"/>
    </row>
    <row r="14" spans="1:23" ht="24.75" customHeight="1">
      <c r="A14" s="620">
        <v>4</v>
      </c>
      <c r="B14" s="94">
        <v>170301120036</v>
      </c>
      <c r="C14" s="80">
        <v>44</v>
      </c>
      <c r="D14" s="626"/>
      <c r="E14" s="80">
        <v>46</v>
      </c>
      <c r="F14" s="625"/>
      <c r="G14" s="31" t="s">
        <v>50</v>
      </c>
      <c r="H14" s="41">
        <v>3</v>
      </c>
      <c r="I14" s="41">
        <v>3</v>
      </c>
      <c r="J14" s="628">
        <v>2</v>
      </c>
      <c r="K14" s="629"/>
      <c r="L14" s="41"/>
      <c r="M14" s="41"/>
      <c r="N14" s="41"/>
      <c r="O14" s="41"/>
      <c r="P14" s="41"/>
      <c r="Q14" s="41"/>
      <c r="R14" s="41"/>
      <c r="S14" s="41"/>
      <c r="T14" s="36">
        <v>3</v>
      </c>
      <c r="U14" s="36">
        <v>3</v>
      </c>
      <c r="V14" s="36">
        <v>3</v>
      </c>
      <c r="W14" s="103"/>
    </row>
    <row r="15" spans="1:23" ht="35.25" customHeight="1">
      <c r="A15" s="620">
        <v>5</v>
      </c>
      <c r="B15" s="94">
        <v>170301120040</v>
      </c>
      <c r="C15" s="80">
        <v>40</v>
      </c>
      <c r="D15" s="626"/>
      <c r="E15" s="80">
        <v>30</v>
      </c>
      <c r="F15" s="625"/>
      <c r="G15" s="65" t="s">
        <v>130</v>
      </c>
      <c r="H15" s="41">
        <v>3</v>
      </c>
      <c r="I15" s="41">
        <v>2</v>
      </c>
      <c r="J15" s="628">
        <v>3</v>
      </c>
      <c r="K15" s="629"/>
      <c r="L15" s="41"/>
      <c r="M15" s="41"/>
      <c r="N15" s="41"/>
      <c r="O15" s="41"/>
      <c r="P15" s="41"/>
      <c r="Q15" s="41"/>
      <c r="R15" s="41"/>
      <c r="S15" s="41"/>
      <c r="T15" s="36">
        <v>3</v>
      </c>
      <c r="U15" s="36">
        <v>3</v>
      </c>
      <c r="V15" s="36">
        <v>3</v>
      </c>
      <c r="W15" s="103"/>
    </row>
    <row r="16" spans="1:23" ht="37.5" customHeight="1">
      <c r="A16" s="620">
        <v>6</v>
      </c>
      <c r="B16" s="94">
        <v>170301120050</v>
      </c>
      <c r="C16" s="80">
        <v>42</v>
      </c>
      <c r="D16" s="626"/>
      <c r="E16" s="80">
        <v>38</v>
      </c>
      <c r="F16" s="625"/>
      <c r="G16" s="65" t="s">
        <v>51</v>
      </c>
      <c r="H16" s="66">
        <f>AVERAGE(H11:H15)</f>
        <v>2.6</v>
      </c>
      <c r="I16" s="66">
        <f t="shared" ref="I16:J16" si="0">AVERAGE(I11:I15)</f>
        <v>2.6</v>
      </c>
      <c r="J16" s="66">
        <f t="shared" si="0"/>
        <v>2.6</v>
      </c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 t="shared" ref="U16:V16" si="1">AVERAGE(U11:U15)</f>
        <v>3</v>
      </c>
      <c r="V16" s="66">
        <f t="shared" si="1"/>
        <v>3</v>
      </c>
      <c r="W16" s="103"/>
    </row>
    <row r="17" spans="1:24" ht="24.75" customHeight="1">
      <c r="A17" s="620">
        <v>7</v>
      </c>
      <c r="B17" s="94">
        <v>170301120052</v>
      </c>
      <c r="C17" s="80">
        <v>42</v>
      </c>
      <c r="D17" s="626"/>
      <c r="E17" s="80">
        <v>41</v>
      </c>
      <c r="F17" s="625"/>
      <c r="G17" s="91" t="s">
        <v>52</v>
      </c>
      <c r="H17" s="67">
        <f>(H7*H16)/100</f>
        <v>2.4266666666666667</v>
      </c>
      <c r="I17" s="67">
        <f>(H7*I16)/100</f>
        <v>2.4266666666666667</v>
      </c>
      <c r="J17" s="67">
        <f>(H7*J16)/100</f>
        <v>2.4266666666666667</v>
      </c>
      <c r="K17" s="67"/>
      <c r="L17" s="67"/>
      <c r="M17" s="67"/>
      <c r="N17" s="67"/>
      <c r="O17" s="67"/>
      <c r="P17" s="67"/>
      <c r="Q17" s="67"/>
      <c r="R17" s="67"/>
      <c r="S17" s="67"/>
      <c r="T17" s="67">
        <f>(H7*T16)/100</f>
        <v>2.8</v>
      </c>
      <c r="U17" s="67">
        <f>(H7*U16)/100</f>
        <v>2.8</v>
      </c>
      <c r="V17" s="67">
        <f>(H7*V16)/100</f>
        <v>2.8</v>
      </c>
    </row>
    <row r="18" spans="1:24" ht="40.5" customHeight="1">
      <c r="A18" s="620">
        <v>8</v>
      </c>
      <c r="B18" s="94">
        <v>170301120054</v>
      </c>
      <c r="C18" s="80">
        <v>46</v>
      </c>
      <c r="D18" s="626"/>
      <c r="E18" s="80">
        <v>47</v>
      </c>
      <c r="F18" s="626"/>
      <c r="G18" s="63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4" ht="24.75" customHeight="1">
      <c r="A19" s="620">
        <v>9</v>
      </c>
      <c r="B19" s="94">
        <v>170301120057</v>
      </c>
      <c r="C19" s="80">
        <v>38</v>
      </c>
      <c r="D19" s="626"/>
      <c r="E19" s="80">
        <v>34</v>
      </c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1:24" ht="24.75" customHeight="1">
      <c r="A20" s="620">
        <v>10</v>
      </c>
      <c r="B20" s="94">
        <v>170301120058</v>
      </c>
      <c r="C20" s="80">
        <v>46</v>
      </c>
      <c r="D20" s="626"/>
      <c r="E20" s="80">
        <v>45</v>
      </c>
      <c r="F20" s="626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4" ht="24.75" customHeight="1">
      <c r="A21" s="620">
        <v>11</v>
      </c>
      <c r="B21" s="94">
        <v>170301120060</v>
      </c>
      <c r="C21" s="80">
        <v>41</v>
      </c>
      <c r="D21" s="626"/>
      <c r="E21" s="80">
        <v>43</v>
      </c>
      <c r="F21" s="626"/>
      <c r="H21" s="103"/>
      <c r="I21" s="103"/>
      <c r="J21" s="103"/>
    </row>
    <row r="22" spans="1:24" ht="31.5" customHeight="1">
      <c r="A22" s="620">
        <v>12</v>
      </c>
      <c r="B22" s="94">
        <v>170301120065</v>
      </c>
      <c r="C22" s="80">
        <v>47</v>
      </c>
      <c r="D22" s="626"/>
      <c r="E22" s="80">
        <v>46</v>
      </c>
      <c r="F22" s="626"/>
      <c r="I22" s="103"/>
      <c r="J22" s="104"/>
      <c r="K22" s="104"/>
    </row>
    <row r="23" spans="1:24" ht="24.75" customHeight="1">
      <c r="A23" s="620">
        <v>13</v>
      </c>
      <c r="B23" s="94">
        <v>170301120069</v>
      </c>
      <c r="C23" s="80">
        <v>47</v>
      </c>
      <c r="D23" s="626"/>
      <c r="E23" s="80">
        <v>44</v>
      </c>
      <c r="F23" s="626"/>
      <c r="H23" s="633"/>
      <c r="I23" s="879"/>
      <c r="J23" s="879"/>
      <c r="M23" s="55"/>
      <c r="N23" s="55"/>
      <c r="O23" s="55"/>
      <c r="P23" s="55"/>
      <c r="Q23" s="55"/>
    </row>
    <row r="24" spans="1:24" ht="24.75" customHeight="1">
      <c r="A24" s="620">
        <v>14</v>
      </c>
      <c r="B24" s="94">
        <v>170301120071</v>
      </c>
      <c r="C24" s="80">
        <v>42</v>
      </c>
      <c r="D24" s="626"/>
      <c r="E24" s="80">
        <v>43</v>
      </c>
      <c r="F24" s="626"/>
      <c r="H24" s="105"/>
      <c r="I24" s="634"/>
      <c r="J24" s="634"/>
      <c r="M24" s="55"/>
      <c r="N24" s="55"/>
      <c r="O24" s="55"/>
      <c r="P24" s="55"/>
      <c r="Q24" s="55"/>
      <c r="W24" s="103"/>
      <c r="X24" s="103"/>
    </row>
    <row r="25" spans="1:24" ht="24.75" customHeight="1">
      <c r="A25" s="620">
        <v>15</v>
      </c>
      <c r="B25" s="94">
        <v>170301120073</v>
      </c>
      <c r="C25" s="80">
        <v>46</v>
      </c>
      <c r="D25" s="635"/>
      <c r="E25" s="80">
        <v>47</v>
      </c>
      <c r="F25" s="626"/>
      <c r="H25" s="636"/>
      <c r="I25" s="103"/>
      <c r="J25" s="103"/>
      <c r="K25" s="103"/>
      <c r="L25" s="103"/>
      <c r="M25" s="103"/>
      <c r="N25" s="104"/>
      <c r="O25" s="104"/>
      <c r="P25" s="104"/>
      <c r="Q25" s="104"/>
      <c r="R25" s="104"/>
      <c r="S25" s="103"/>
      <c r="T25" s="103"/>
      <c r="U25" s="103"/>
      <c r="V25" s="103"/>
      <c r="W25" s="103"/>
      <c r="X25" s="103"/>
    </row>
    <row r="26" spans="1:24" ht="24.75" customHeight="1">
      <c r="A26" s="620">
        <v>16</v>
      </c>
      <c r="B26" s="94">
        <v>170301120074</v>
      </c>
      <c r="C26" s="80">
        <v>48</v>
      </c>
      <c r="D26" s="626"/>
      <c r="E26" s="80">
        <v>48</v>
      </c>
      <c r="F26" s="626"/>
      <c r="I26" s="105"/>
      <c r="J26" s="105"/>
      <c r="K26" s="105"/>
      <c r="L26" s="105"/>
      <c r="M26" s="105"/>
      <c r="N26" s="105"/>
      <c r="O26" s="105"/>
      <c r="P26" s="105"/>
      <c r="Q26" s="637"/>
      <c r="R26" s="638"/>
      <c r="S26" s="638"/>
      <c r="T26" s="638"/>
      <c r="U26" s="105"/>
      <c r="V26" s="105"/>
      <c r="W26" s="103"/>
      <c r="X26" s="103"/>
    </row>
    <row r="27" spans="1:24" ht="24.75" customHeight="1">
      <c r="A27" s="620">
        <v>17</v>
      </c>
      <c r="B27" s="94">
        <v>170301120075</v>
      </c>
      <c r="C27" s="80">
        <v>46</v>
      </c>
      <c r="D27" s="626"/>
      <c r="E27" s="80">
        <v>45</v>
      </c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1:24" ht="24.75" customHeight="1">
      <c r="A28" s="620">
        <v>18</v>
      </c>
      <c r="B28" s="94">
        <v>170301120078</v>
      </c>
      <c r="C28" s="80">
        <v>43</v>
      </c>
      <c r="D28" s="626"/>
      <c r="E28" s="80">
        <v>28</v>
      </c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1:24" ht="24.75" customHeight="1">
      <c r="A29" s="620">
        <v>19</v>
      </c>
      <c r="B29" s="94">
        <v>170301120079</v>
      </c>
      <c r="C29" s="80">
        <v>44</v>
      </c>
      <c r="D29" s="626"/>
      <c r="E29" s="80">
        <v>41</v>
      </c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1:24" ht="24.75" customHeight="1">
      <c r="A30" s="620">
        <v>20</v>
      </c>
      <c r="B30" s="94">
        <v>170301120080</v>
      </c>
      <c r="C30" s="80">
        <v>41</v>
      </c>
      <c r="D30" s="626"/>
      <c r="E30" s="80">
        <v>35</v>
      </c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1:24" ht="24.75" customHeight="1">
      <c r="A31" s="620">
        <v>21</v>
      </c>
      <c r="B31" s="94">
        <v>170301120081</v>
      </c>
      <c r="C31" s="80">
        <v>0</v>
      </c>
      <c r="D31" s="626"/>
      <c r="E31" s="80">
        <v>0</v>
      </c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1:24" ht="24.75" customHeight="1">
      <c r="A32" s="620">
        <v>22</v>
      </c>
      <c r="B32" s="94">
        <v>170301120088</v>
      </c>
      <c r="C32" s="80">
        <v>45</v>
      </c>
      <c r="D32" s="626"/>
      <c r="E32" s="80">
        <v>46</v>
      </c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1:24" ht="24.75" customHeight="1">
      <c r="A33" s="620">
        <v>23</v>
      </c>
      <c r="B33" s="94">
        <v>170301120096</v>
      </c>
      <c r="C33" s="80">
        <v>0</v>
      </c>
      <c r="D33" s="626"/>
      <c r="E33" s="80">
        <v>0</v>
      </c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1:24" ht="24.75" customHeight="1">
      <c r="A34" s="620">
        <v>24</v>
      </c>
      <c r="B34" s="94">
        <v>170301120121</v>
      </c>
      <c r="C34" s="80">
        <v>39</v>
      </c>
      <c r="D34" s="626"/>
      <c r="E34" s="80">
        <v>39</v>
      </c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1:24" ht="24.75" customHeight="1">
      <c r="A35" s="620">
        <v>25</v>
      </c>
      <c r="B35" s="94">
        <v>170301120145</v>
      </c>
      <c r="C35" s="80">
        <v>41</v>
      </c>
      <c r="D35" s="626"/>
      <c r="E35" s="80">
        <v>37</v>
      </c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</row>
    <row r="36" spans="1:24" ht="24.75" customHeight="1">
      <c r="A36" s="620">
        <v>26</v>
      </c>
      <c r="B36" s="94">
        <v>170301120152</v>
      </c>
      <c r="C36" s="80">
        <v>36</v>
      </c>
      <c r="D36" s="626"/>
      <c r="E36" s="80">
        <v>29</v>
      </c>
      <c r="F36" s="626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3"/>
      <c r="X36" s="103"/>
    </row>
    <row r="37" spans="1:24" ht="24.75" customHeight="1">
      <c r="A37" s="620">
        <v>27</v>
      </c>
      <c r="B37" s="94">
        <v>170301120162</v>
      </c>
      <c r="C37" s="80">
        <v>37</v>
      </c>
      <c r="D37" s="626"/>
      <c r="E37" s="80">
        <v>32</v>
      </c>
      <c r="F37" s="626"/>
      <c r="G37" s="63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3"/>
    </row>
    <row r="38" spans="1:24" ht="24.75" customHeight="1">
      <c r="A38" s="620">
        <v>28</v>
      </c>
      <c r="B38" s="94">
        <v>170301120163</v>
      </c>
      <c r="C38" s="80">
        <v>39</v>
      </c>
      <c r="D38" s="626"/>
      <c r="E38" s="80">
        <v>41</v>
      </c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4" ht="24.75" customHeight="1">
      <c r="A39" s="620">
        <v>29</v>
      </c>
      <c r="B39" s="94">
        <v>170301120170</v>
      </c>
      <c r="C39" s="80">
        <v>40</v>
      </c>
      <c r="D39" s="626"/>
      <c r="E39" s="80">
        <v>40</v>
      </c>
      <c r="F39" s="626"/>
      <c r="G39" s="636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ht="24.75" customHeight="1">
      <c r="A40" s="620">
        <v>30</v>
      </c>
      <c r="B40" s="94">
        <v>170301120174</v>
      </c>
      <c r="C40" s="80">
        <v>29</v>
      </c>
      <c r="D40" s="626"/>
      <c r="E40" s="80">
        <v>30</v>
      </c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1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1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1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1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1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1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1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1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03"/>
    </row>
    <row r="52" spans="2:24" ht="24.75" customHeight="1">
      <c r="B52" s="79"/>
      <c r="C52" s="80"/>
      <c r="D52" s="635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636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6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39"/>
      <c r="H85" s="640"/>
      <c r="I85" s="640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621"/>
    </row>
    <row r="86" spans="1:24" ht="15.5">
      <c r="B86" s="79"/>
      <c r="C86" s="80"/>
      <c r="D86" s="626"/>
      <c r="E86" s="80"/>
      <c r="F86" s="626"/>
      <c r="G86" s="641"/>
      <c r="W86" s="82"/>
    </row>
    <row r="87" spans="1:24">
      <c r="B87" s="79"/>
      <c r="C87" s="80"/>
      <c r="D87" s="626"/>
      <c r="E87" s="80"/>
      <c r="F87" s="626"/>
      <c r="G87" s="641"/>
    </row>
    <row r="88" spans="1:24" ht="15.5">
      <c r="B88" s="79"/>
      <c r="C88" s="80"/>
      <c r="D88" s="626"/>
      <c r="E88" s="80"/>
      <c r="F88" s="626"/>
      <c r="G88" s="64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W92" s="82"/>
    </row>
    <row r="93" spans="1:24">
      <c r="A93" s="641"/>
      <c r="B93" s="641"/>
      <c r="C93" s="641"/>
      <c r="D93" s="641"/>
      <c r="E93" s="641"/>
      <c r="F93" s="641"/>
      <c r="G93" s="641"/>
    </row>
    <row r="94" spans="1:24" ht="15.5">
      <c r="A94" s="641"/>
      <c r="B94" s="641"/>
      <c r="C94" s="641"/>
      <c r="D94" s="641"/>
      <c r="E94" s="641"/>
      <c r="F94" s="641"/>
      <c r="G94" s="64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W100" s="82"/>
    </row>
    <row r="101" spans="1:23">
      <c r="A101" s="641"/>
      <c r="B101" s="641"/>
      <c r="C101" s="641"/>
      <c r="D101" s="641"/>
      <c r="E101" s="641"/>
      <c r="F101" s="641"/>
      <c r="G101" s="641"/>
    </row>
    <row r="102" spans="1:23" ht="15.5">
      <c r="A102" s="641"/>
      <c r="B102" s="641"/>
      <c r="C102" s="641"/>
      <c r="D102" s="641"/>
      <c r="E102" s="641"/>
      <c r="F102" s="641"/>
      <c r="G102" s="64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G103" s="641"/>
    </row>
    <row r="104" spans="1:23">
      <c r="G104" s="641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D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topLeftCell="G1" zoomScale="86" zoomScaleNormal="86" workbookViewId="0">
      <selection activeCell="V15" sqref="V15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31" t="s">
        <v>131</v>
      </c>
      <c r="B3" s="831"/>
      <c r="C3" s="831"/>
      <c r="D3" s="831"/>
      <c r="E3" s="831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1" t="s">
        <v>132</v>
      </c>
      <c r="B4" s="831"/>
      <c r="C4" s="831"/>
      <c r="D4" s="831"/>
      <c r="E4" s="831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52" t="s">
        <v>133</v>
      </c>
      <c r="D9" s="52"/>
      <c r="E9" s="52" t="s">
        <v>133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643">
        <v>170301120144</v>
      </c>
      <c r="C11" s="117">
        <v>48</v>
      </c>
      <c r="D11" s="626">
        <f>COUNTIF(C11:C91,"&gt;="&amp;D10)</f>
        <v>1</v>
      </c>
      <c r="E11" s="80">
        <v>48</v>
      </c>
      <c r="F11" s="627">
        <f>COUNTIF(E11:E91,"&gt;="&amp;F10)</f>
        <v>1</v>
      </c>
      <c r="G11" s="31" t="s">
        <v>46</v>
      </c>
      <c r="H11" s="99">
        <v>3</v>
      </c>
      <c r="I11" s="99">
        <v>3</v>
      </c>
      <c r="J11" s="100">
        <v>3</v>
      </c>
      <c r="K11" s="100"/>
      <c r="L11" s="99"/>
      <c r="M11" s="99"/>
      <c r="N11" s="99"/>
      <c r="O11" s="99"/>
      <c r="P11" s="99"/>
      <c r="Q11" s="99"/>
      <c r="R11" s="99"/>
      <c r="S11" s="99"/>
      <c r="T11" s="642">
        <v>3</v>
      </c>
      <c r="U11" s="642">
        <v>3</v>
      </c>
      <c r="V11" s="642">
        <v>3</v>
      </c>
      <c r="W11" s="103"/>
    </row>
    <row r="12" spans="1:23" ht="24.75" customHeight="1">
      <c r="B12" s="79"/>
      <c r="C12" s="80"/>
      <c r="D12" s="630">
        <f>(D11/COUNT(C11:C91))*100</f>
        <v>100</v>
      </c>
      <c r="E12" s="80"/>
      <c r="F12" s="631">
        <f>(F11/COUNT(E11:E91))*100</f>
        <v>100</v>
      </c>
      <c r="G12" s="31" t="s">
        <v>48</v>
      </c>
      <c r="H12" s="99">
        <v>3</v>
      </c>
      <c r="I12" s="99">
        <v>2</v>
      </c>
      <c r="J12" s="100">
        <v>3</v>
      </c>
      <c r="K12" s="100"/>
      <c r="L12" s="99"/>
      <c r="M12" s="99"/>
      <c r="N12" s="99"/>
      <c r="O12" s="99"/>
      <c r="P12" s="99"/>
      <c r="Q12" s="99"/>
      <c r="R12" s="99"/>
      <c r="S12" s="99"/>
      <c r="T12" s="642">
        <v>3</v>
      </c>
      <c r="U12" s="642">
        <v>2</v>
      </c>
      <c r="V12" s="642">
        <v>3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50</v>
      </c>
      <c r="H13" s="99">
        <v>3</v>
      </c>
      <c r="I13" s="99">
        <v>3</v>
      </c>
      <c r="J13" s="100">
        <v>2</v>
      </c>
      <c r="K13" s="100"/>
      <c r="L13" s="99"/>
      <c r="M13" s="99"/>
      <c r="N13" s="99"/>
      <c r="O13" s="99"/>
      <c r="P13" s="99"/>
      <c r="Q13" s="99"/>
      <c r="R13" s="99"/>
      <c r="S13" s="99"/>
      <c r="T13" s="642">
        <v>3</v>
      </c>
      <c r="U13" s="642">
        <v>3</v>
      </c>
      <c r="V13" s="642">
        <v>3</v>
      </c>
      <c r="W13" s="103"/>
    </row>
    <row r="14" spans="1:23" ht="24.75" customHeight="1">
      <c r="B14" s="79"/>
      <c r="C14" s="80"/>
      <c r="D14" s="626"/>
      <c r="E14" s="80"/>
      <c r="F14" s="625"/>
      <c r="G14" s="65" t="s">
        <v>51</v>
      </c>
      <c r="H14" s="66">
        <f>AVERAGE(H11:H13)</f>
        <v>3</v>
      </c>
      <c r="I14" s="66">
        <f>AVERAGE(I11:I13)</f>
        <v>2.6666666666666665</v>
      </c>
      <c r="J14" s="66">
        <f>AVERAGE(J11:J13)</f>
        <v>2.6666666666666665</v>
      </c>
      <c r="K14" s="66"/>
      <c r="L14" s="66"/>
      <c r="M14" s="66"/>
      <c r="N14" s="66"/>
      <c r="O14" s="66"/>
      <c r="P14" s="66"/>
      <c r="Q14" s="66"/>
      <c r="R14" s="66"/>
      <c r="S14" s="66"/>
      <c r="T14" s="66">
        <f>AVERAGE(T11:T13)</f>
        <v>3</v>
      </c>
      <c r="U14" s="66">
        <f>AVERAGE(U11:U13)</f>
        <v>2.6666666666666665</v>
      </c>
      <c r="V14" s="66">
        <f>AVERAGE(V11:V13)</f>
        <v>3</v>
      </c>
      <c r="W14" s="103"/>
    </row>
    <row r="15" spans="1:23" ht="35.25" customHeight="1">
      <c r="B15" s="79"/>
      <c r="C15" s="80"/>
      <c r="D15" s="626"/>
      <c r="E15" s="80"/>
      <c r="F15" s="625"/>
      <c r="G15" s="91" t="s">
        <v>52</v>
      </c>
      <c r="H15" s="67">
        <f>(H7*H14)/100</f>
        <v>3</v>
      </c>
      <c r="I15" s="67">
        <f>(H7*I14)/100</f>
        <v>2.6666666666666661</v>
      </c>
      <c r="J15" s="67">
        <f>(H7*J14)/100</f>
        <v>2.6666666666666661</v>
      </c>
      <c r="K15" s="67"/>
      <c r="L15" s="67"/>
      <c r="M15" s="67"/>
      <c r="N15" s="67"/>
      <c r="O15" s="67"/>
      <c r="P15" s="67"/>
      <c r="Q15" s="67"/>
      <c r="R15" s="67"/>
      <c r="S15" s="67"/>
      <c r="T15" s="67">
        <f>(H7*T14)/100</f>
        <v>3</v>
      </c>
      <c r="U15" s="67">
        <f>(H7*U14)/100</f>
        <v>2.6666666666666661</v>
      </c>
      <c r="V15" s="67">
        <f>(H7*V14)/100</f>
        <v>3</v>
      </c>
      <c r="W15" s="103"/>
    </row>
    <row r="16" spans="1:23" ht="37.5" customHeight="1">
      <c r="B16" s="79"/>
      <c r="C16" s="80"/>
      <c r="D16" s="626"/>
      <c r="E16" s="80"/>
      <c r="F16" s="625"/>
      <c r="G16" s="63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</row>
    <row r="17" spans="2:24" ht="24.75" customHeight="1">
      <c r="B17" s="79"/>
      <c r="C17" s="80"/>
      <c r="D17" s="626"/>
      <c r="E17" s="80"/>
      <c r="F17" s="625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2:24" ht="40.5" customHeight="1">
      <c r="B18" s="79"/>
      <c r="C18" s="80"/>
      <c r="D18" s="626"/>
      <c r="E18" s="80"/>
      <c r="F18" s="626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626"/>
      <c r="E19" s="80"/>
      <c r="F19" s="626"/>
      <c r="H19" s="103"/>
      <c r="I19" s="103"/>
      <c r="J19" s="103"/>
      <c r="W19" s="103"/>
    </row>
    <row r="20" spans="2:24" ht="24.75" customHeight="1">
      <c r="B20" s="79"/>
      <c r="C20" s="80"/>
      <c r="D20" s="626"/>
      <c r="E20" s="80"/>
      <c r="F20" s="626"/>
      <c r="I20" s="103"/>
      <c r="J20" s="104"/>
      <c r="K20" s="104"/>
      <c r="W20" s="103"/>
    </row>
    <row r="21" spans="2:24" ht="24.75" customHeight="1">
      <c r="B21" s="79"/>
      <c r="C21" s="80"/>
      <c r="D21" s="626"/>
      <c r="E21" s="80"/>
      <c r="F21" s="626"/>
      <c r="H21" s="633"/>
      <c r="I21" s="879"/>
      <c r="J21" s="879"/>
      <c r="M21" s="55"/>
      <c r="N21" s="55"/>
      <c r="O21" s="55"/>
      <c r="P21" s="55"/>
      <c r="Q21" s="55"/>
    </row>
    <row r="22" spans="2:24" ht="31.5" customHeight="1">
      <c r="B22" s="79"/>
      <c r="C22" s="80"/>
      <c r="D22" s="626"/>
      <c r="E22" s="80"/>
      <c r="F22" s="626"/>
      <c r="H22" s="105"/>
      <c r="I22" s="634"/>
      <c r="J22" s="634"/>
      <c r="M22" s="55"/>
      <c r="N22" s="55"/>
      <c r="O22" s="55"/>
      <c r="P22" s="55"/>
      <c r="Q22" s="55"/>
    </row>
    <row r="23" spans="2:24" ht="24.75" customHeight="1">
      <c r="B23" s="79"/>
      <c r="C23" s="80"/>
      <c r="D23" s="626"/>
      <c r="E23" s="80"/>
      <c r="F23" s="626"/>
      <c r="H23" s="636"/>
      <c r="I23" s="103"/>
      <c r="J23" s="103"/>
      <c r="K23" s="103"/>
      <c r="L23" s="103"/>
      <c r="M23" s="103"/>
      <c r="N23" s="104"/>
      <c r="O23" s="104"/>
      <c r="P23" s="104"/>
      <c r="Q23" s="104"/>
      <c r="R23" s="104"/>
      <c r="S23" s="103"/>
      <c r="T23" s="103"/>
      <c r="U23" s="103"/>
      <c r="V23" s="103"/>
    </row>
    <row r="24" spans="2:24" ht="24.75" customHeight="1">
      <c r="B24" s="79"/>
      <c r="C24" s="80"/>
      <c r="D24" s="626"/>
      <c r="E24" s="80"/>
      <c r="F24" s="626"/>
      <c r="I24" s="105"/>
      <c r="J24" s="105"/>
      <c r="K24" s="105"/>
      <c r="L24" s="105"/>
      <c r="M24" s="105"/>
      <c r="N24" s="105"/>
      <c r="O24" s="105"/>
      <c r="P24" s="105"/>
      <c r="Q24" s="637"/>
      <c r="R24" s="638"/>
      <c r="S24" s="638"/>
      <c r="T24" s="638"/>
      <c r="U24" s="105"/>
      <c r="V24" s="105"/>
      <c r="W24" s="103"/>
      <c r="X24" s="103"/>
    </row>
    <row r="25" spans="2:24" ht="24.75" customHeight="1">
      <c r="B25" s="79"/>
      <c r="C25" s="80"/>
      <c r="D25" s="635"/>
      <c r="E25" s="80"/>
      <c r="F25" s="626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3"/>
      <c r="X25" s="103"/>
    </row>
    <row r="26" spans="2:24" ht="24.75" customHeight="1">
      <c r="B26" s="79"/>
      <c r="C26" s="80"/>
      <c r="D26" s="626"/>
      <c r="E26" s="80"/>
      <c r="F26" s="626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63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5"/>
      <c r="X35" s="103"/>
    </row>
    <row r="36" spans="2:24" ht="24.75" customHeight="1">
      <c r="B36" s="79"/>
      <c r="C36" s="80"/>
      <c r="D36" s="626"/>
      <c r="E36" s="80"/>
      <c r="F36" s="626"/>
      <c r="G36" s="636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2:24" ht="24.75" customHeight="1">
      <c r="B37" s="79"/>
      <c r="C37" s="80"/>
      <c r="D37" s="626"/>
      <c r="E37" s="80"/>
      <c r="F37" s="626"/>
      <c r="G37" s="636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2:24" ht="24.75" customHeight="1">
      <c r="B38" s="79"/>
      <c r="C38" s="80"/>
      <c r="D38" s="626"/>
      <c r="E38" s="80"/>
      <c r="F38" s="626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3"/>
      <c r="X38" s="103"/>
    </row>
    <row r="39" spans="2:24" ht="24.75" customHeight="1">
      <c r="B39" s="79"/>
      <c r="C39" s="80"/>
      <c r="D39" s="626"/>
      <c r="E39" s="80"/>
      <c r="F39" s="62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63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  <c r="X49" s="103"/>
    </row>
    <row r="50" spans="2:24" ht="24.75" customHeight="1">
      <c r="B50" s="79"/>
      <c r="C50" s="80"/>
      <c r="D50" s="626"/>
      <c r="E50" s="80"/>
      <c r="F50" s="626"/>
      <c r="G50" s="636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6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2:24" ht="24.75" customHeight="1">
      <c r="B52" s="79"/>
      <c r="C52" s="80"/>
      <c r="D52" s="635"/>
      <c r="E52" s="80"/>
      <c r="F52" s="626"/>
      <c r="G52" s="108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3"/>
      <c r="X52" s="103"/>
    </row>
    <row r="53" spans="2:24" ht="24.75" customHeight="1">
      <c r="B53" s="79"/>
      <c r="C53" s="80"/>
      <c r="D53" s="635"/>
      <c r="E53" s="80"/>
      <c r="F53" s="62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636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2:24" ht="24.75" customHeight="1">
      <c r="B64" s="79"/>
      <c r="C64" s="80"/>
      <c r="D64" s="626"/>
      <c r="E64" s="80"/>
      <c r="F64" s="626"/>
      <c r="G64" s="636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9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9"/>
      <c r="H80" s="640"/>
      <c r="I80" s="640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640"/>
      <c r="I81" s="640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41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4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1"/>
      <c r="U85" s="621"/>
      <c r="V85" s="621"/>
      <c r="W85" s="621"/>
    </row>
    <row r="86" spans="1:24" ht="15.5">
      <c r="B86" s="79"/>
      <c r="C86" s="80"/>
      <c r="D86" s="626"/>
      <c r="E86" s="80"/>
      <c r="F86" s="626"/>
      <c r="G86" s="641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4">
      <c r="B87" s="79"/>
      <c r="C87" s="80"/>
      <c r="D87" s="626"/>
      <c r="E87" s="80"/>
      <c r="F87" s="626"/>
      <c r="G87" s="641"/>
    </row>
    <row r="88" spans="1:24">
      <c r="B88" s="79"/>
      <c r="C88" s="80"/>
      <c r="D88" s="626"/>
      <c r="E88" s="80"/>
      <c r="F88" s="626"/>
      <c r="G88" s="641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</row>
    <row r="93" spans="1:24">
      <c r="A93" s="641"/>
      <c r="B93" s="641"/>
      <c r="C93" s="641"/>
      <c r="D93" s="641"/>
      <c r="E93" s="641"/>
      <c r="F93" s="641"/>
      <c r="G93" s="641"/>
    </row>
    <row r="94" spans="1:24">
      <c r="A94" s="641"/>
      <c r="B94" s="641"/>
      <c r="C94" s="641"/>
      <c r="D94" s="641"/>
      <c r="E94" s="641"/>
      <c r="F94" s="641"/>
      <c r="G94" s="641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</row>
    <row r="101" spans="1:23">
      <c r="A101" s="641"/>
      <c r="B101" s="641"/>
      <c r="C101" s="641"/>
      <c r="D101" s="641"/>
      <c r="E101" s="641"/>
      <c r="F101" s="641"/>
      <c r="G101" s="641"/>
    </row>
    <row r="102" spans="1:23">
      <c r="A102" s="641"/>
      <c r="B102" s="641"/>
      <c r="C102" s="641"/>
      <c r="D102" s="641"/>
      <c r="E102" s="641"/>
      <c r="F102" s="641"/>
      <c r="G102" s="641"/>
    </row>
  </sheetData>
  <mergeCells count="9">
    <mergeCell ref="O3:W7"/>
    <mergeCell ref="A4:E4"/>
    <mergeCell ref="I21:J21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H1" zoomScale="86" zoomScaleNormal="86" workbookViewId="0">
      <selection activeCell="Z16" sqref="Z16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82" t="s">
        <v>134</v>
      </c>
      <c r="B3" s="882"/>
      <c r="C3" s="882"/>
      <c r="D3" s="882"/>
      <c r="E3" s="882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78" t="s">
        <v>135</v>
      </c>
      <c r="B4" s="878"/>
      <c r="C4" s="878"/>
      <c r="D4" s="878"/>
      <c r="E4" s="878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52" t="s">
        <v>88</v>
      </c>
      <c r="D9" s="52"/>
      <c r="E9" s="52" t="s">
        <v>88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94">
        <v>170101120057</v>
      </c>
      <c r="C11" s="117">
        <v>48</v>
      </c>
      <c r="D11" s="626">
        <f>COUNTIF(C11:C91,"&gt;="&amp;D10)</f>
        <v>1</v>
      </c>
      <c r="E11" s="80">
        <v>46</v>
      </c>
      <c r="F11" s="627">
        <f>COUNTIF(E11:E91,"&gt;="&amp;F10)</f>
        <v>1</v>
      </c>
      <c r="G11" s="31" t="s">
        <v>46</v>
      </c>
      <c r="H11" s="99">
        <v>2</v>
      </c>
      <c r="I11" s="99">
        <v>3</v>
      </c>
      <c r="J11" s="100"/>
      <c r="K11" s="100"/>
      <c r="L11" s="99"/>
      <c r="M11" s="99"/>
      <c r="N11" s="99"/>
      <c r="O11" s="99"/>
      <c r="P11" s="99"/>
      <c r="Q11" s="99"/>
      <c r="R11" s="99"/>
      <c r="S11" s="99"/>
      <c r="T11" s="642">
        <v>3</v>
      </c>
      <c r="U11" s="642">
        <v>3</v>
      </c>
      <c r="V11" s="642">
        <v>2</v>
      </c>
      <c r="W11" s="103"/>
    </row>
    <row r="12" spans="1:23" ht="24.75" customHeight="1">
      <c r="B12" s="79"/>
      <c r="C12" s="80"/>
      <c r="D12" s="630">
        <f>(D11/COUNT(C11:C91))*100</f>
        <v>100</v>
      </c>
      <c r="E12" s="80"/>
      <c r="F12" s="631">
        <f>(F11/COUNT(E11:E91))*100</f>
        <v>100</v>
      </c>
      <c r="G12" s="31" t="s">
        <v>47</v>
      </c>
      <c r="H12" s="99">
        <v>3</v>
      </c>
      <c r="I12" s="99">
        <v>2</v>
      </c>
      <c r="J12" s="100"/>
      <c r="K12" s="100"/>
      <c r="L12" s="99"/>
      <c r="M12" s="99"/>
      <c r="N12" s="99"/>
      <c r="O12" s="99"/>
      <c r="P12" s="99"/>
      <c r="Q12" s="99"/>
      <c r="R12" s="99"/>
      <c r="S12" s="99"/>
      <c r="T12" s="642">
        <v>2</v>
      </c>
      <c r="U12" s="642">
        <v>3</v>
      </c>
      <c r="V12" s="642">
        <v>3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99">
        <v>2</v>
      </c>
      <c r="I13" s="99">
        <v>3</v>
      </c>
      <c r="J13" s="100"/>
      <c r="K13" s="100"/>
      <c r="L13" s="99"/>
      <c r="M13" s="99"/>
      <c r="N13" s="99"/>
      <c r="O13" s="99"/>
      <c r="P13" s="99"/>
      <c r="Q13" s="99"/>
      <c r="R13" s="99"/>
      <c r="S13" s="99"/>
      <c r="T13" s="642">
        <v>3</v>
      </c>
      <c r="U13" s="642">
        <v>3</v>
      </c>
      <c r="V13" s="642">
        <v>2</v>
      </c>
      <c r="W13" s="103"/>
    </row>
    <row r="14" spans="1:23" ht="24.75" customHeight="1">
      <c r="B14" s="79"/>
      <c r="C14" s="80"/>
      <c r="D14" s="626"/>
      <c r="E14" s="80"/>
      <c r="F14" s="625"/>
      <c r="G14" s="31" t="s">
        <v>50</v>
      </c>
      <c r="H14" s="99">
        <v>3</v>
      </c>
      <c r="I14" s="99">
        <v>2</v>
      </c>
      <c r="J14" s="100"/>
      <c r="K14" s="100"/>
      <c r="L14" s="99"/>
      <c r="M14" s="99"/>
      <c r="N14" s="99"/>
      <c r="O14" s="99"/>
      <c r="P14" s="99"/>
      <c r="Q14" s="99"/>
      <c r="R14" s="99"/>
      <c r="S14" s="99"/>
      <c r="T14" s="642">
        <v>3</v>
      </c>
      <c r="U14" s="642">
        <v>3</v>
      </c>
      <c r="V14" s="642">
        <v>3</v>
      </c>
      <c r="W14" s="103"/>
    </row>
    <row r="15" spans="1:23" ht="35.25" customHeight="1">
      <c r="B15" s="79"/>
      <c r="C15" s="80"/>
      <c r="D15" s="626"/>
      <c r="E15" s="80"/>
      <c r="F15" s="625"/>
      <c r="G15" s="65" t="s">
        <v>51</v>
      </c>
      <c r="H15" s="66">
        <f>AVERAGE(H11:H14)</f>
        <v>2.5</v>
      </c>
      <c r="I15" s="66">
        <f>AVERAGE(I11:I14)</f>
        <v>2.5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>
        <f>AVERAGE(T11:T14)</f>
        <v>2.75</v>
      </c>
      <c r="U15" s="66">
        <f>AVERAGE(U11:U14)</f>
        <v>3</v>
      </c>
      <c r="V15" s="66">
        <f>AVERAGE(V11:V14)</f>
        <v>2.5</v>
      </c>
      <c r="W15" s="103"/>
    </row>
    <row r="16" spans="1:23" ht="37.5" customHeight="1">
      <c r="B16" s="79"/>
      <c r="C16" s="80"/>
      <c r="D16" s="626"/>
      <c r="E16" s="80"/>
      <c r="F16" s="625"/>
      <c r="G16" s="91" t="s">
        <v>52</v>
      </c>
      <c r="H16" s="67">
        <f>(H7*H15)/100</f>
        <v>2.5</v>
      </c>
      <c r="I16" s="67">
        <f>(H7*I15)/100</f>
        <v>2.5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>
        <f>(H7*T15)/100</f>
        <v>2.75</v>
      </c>
      <c r="U16" s="67">
        <f>(H7*U15)/100</f>
        <v>3</v>
      </c>
      <c r="V16" s="67">
        <f>(H7*V15)/100</f>
        <v>2.5</v>
      </c>
      <c r="W16" s="103"/>
    </row>
    <row r="17" spans="2:24" ht="24.75" customHeight="1">
      <c r="B17" s="79"/>
      <c r="C17" s="80"/>
      <c r="D17" s="626"/>
      <c r="E17" s="80"/>
      <c r="F17" s="625"/>
      <c r="G17" s="63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2:24" ht="40.5" customHeight="1">
      <c r="B18" s="79"/>
      <c r="C18" s="80"/>
      <c r="D18" s="626"/>
      <c r="E18" s="80"/>
      <c r="F18" s="626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626"/>
      <c r="E19" s="80"/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4" ht="24.75" customHeight="1">
      <c r="B20" s="79"/>
      <c r="C20" s="80"/>
      <c r="D20" s="626"/>
      <c r="E20" s="80"/>
      <c r="F20" s="626"/>
      <c r="H20" s="103"/>
      <c r="I20" s="103"/>
      <c r="J20" s="103"/>
      <c r="W20" s="103"/>
    </row>
    <row r="21" spans="2:24" ht="24.75" customHeight="1">
      <c r="B21" s="79"/>
      <c r="C21" s="80"/>
      <c r="D21" s="626"/>
      <c r="E21" s="80"/>
      <c r="F21" s="626"/>
      <c r="I21" s="103"/>
      <c r="J21" s="104"/>
      <c r="K21" s="104"/>
    </row>
    <row r="22" spans="2:24" ht="31.5" customHeight="1">
      <c r="B22" s="79"/>
      <c r="C22" s="80"/>
      <c r="D22" s="626"/>
      <c r="E22" s="80"/>
      <c r="F22" s="626"/>
      <c r="H22" s="633"/>
      <c r="I22" s="879"/>
      <c r="J22" s="879"/>
      <c r="M22" s="55"/>
      <c r="N22" s="55"/>
      <c r="O22" s="55"/>
      <c r="P22" s="55"/>
      <c r="Q22" s="55"/>
    </row>
    <row r="23" spans="2:24" ht="24.75" customHeight="1">
      <c r="B23" s="79"/>
      <c r="C23" s="80"/>
      <c r="D23" s="626"/>
      <c r="E23" s="80"/>
      <c r="F23" s="626"/>
      <c r="H23" s="105"/>
      <c r="I23" s="634"/>
      <c r="J23" s="634"/>
      <c r="M23" s="55"/>
      <c r="N23" s="55"/>
      <c r="O23" s="55"/>
      <c r="P23" s="55"/>
      <c r="Q23" s="55"/>
    </row>
    <row r="24" spans="2:24" ht="24.75" customHeight="1">
      <c r="B24" s="79"/>
      <c r="C24" s="80"/>
      <c r="D24" s="626"/>
      <c r="E24" s="80"/>
      <c r="F24" s="626"/>
      <c r="H24" s="636"/>
      <c r="I24" s="103"/>
      <c r="J24" s="103"/>
      <c r="K24" s="103"/>
      <c r="L24" s="103"/>
      <c r="M24" s="103"/>
      <c r="N24" s="104"/>
      <c r="O24" s="104"/>
      <c r="P24" s="104"/>
      <c r="Q24" s="104"/>
      <c r="R24" s="104"/>
      <c r="S24" s="103"/>
      <c r="T24" s="103"/>
      <c r="U24" s="103"/>
      <c r="V24" s="103"/>
      <c r="W24" s="103"/>
      <c r="X24" s="103"/>
    </row>
    <row r="25" spans="2:24" ht="24.75" customHeight="1">
      <c r="B25" s="79"/>
      <c r="C25" s="80"/>
      <c r="D25" s="635"/>
      <c r="E25" s="80"/>
      <c r="F25" s="626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103"/>
      <c r="X25" s="103"/>
    </row>
    <row r="26" spans="2:24" ht="24.75" customHeight="1">
      <c r="B26" s="79"/>
      <c r="C26" s="80"/>
      <c r="D26" s="626"/>
      <c r="E26" s="80"/>
      <c r="F26" s="626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</row>
    <row r="36" spans="2:24" ht="24.75" customHeight="1">
      <c r="B36" s="79"/>
      <c r="C36" s="80"/>
      <c r="D36" s="626"/>
      <c r="E36" s="80"/>
      <c r="F36" s="626"/>
      <c r="G36" s="63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3"/>
    </row>
    <row r="37" spans="2:24" ht="24.75" customHeight="1">
      <c r="B37" s="79"/>
      <c r="C37" s="80"/>
      <c r="D37" s="626"/>
      <c r="E37" s="80"/>
      <c r="F37" s="626"/>
      <c r="G37" s="636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2:24" ht="24.75" customHeight="1">
      <c r="B38" s="79"/>
      <c r="C38" s="80"/>
      <c r="D38" s="626"/>
      <c r="E38" s="80"/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2:24" ht="24.75" customHeight="1">
      <c r="B39" s="79"/>
      <c r="C39" s="80"/>
      <c r="D39" s="626"/>
      <c r="E39" s="80"/>
      <c r="F39" s="62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63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6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2:24" ht="24.75" customHeight="1">
      <c r="B52" s="79"/>
      <c r="C52" s="80"/>
      <c r="D52" s="635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636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9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640"/>
      <c r="I81" s="640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4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1"/>
      <c r="U85" s="621"/>
      <c r="V85" s="621"/>
      <c r="W85" s="621"/>
    </row>
    <row r="86" spans="1:24" ht="15.5">
      <c r="B86" s="79"/>
      <c r="C86" s="80"/>
      <c r="D86" s="626"/>
      <c r="E86" s="80"/>
      <c r="F86" s="626"/>
      <c r="G86" s="641"/>
      <c r="W86" s="82"/>
    </row>
    <row r="87" spans="1:24" ht="15.5">
      <c r="B87" s="79"/>
      <c r="C87" s="80"/>
      <c r="D87" s="626"/>
      <c r="E87" s="80"/>
      <c r="F87" s="626"/>
      <c r="G87" s="64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80"/>
      <c r="D88" s="626"/>
      <c r="E88" s="80"/>
      <c r="F88" s="626"/>
      <c r="G88" s="641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W92" s="82"/>
    </row>
    <row r="93" spans="1:24" ht="15.5">
      <c r="A93" s="641"/>
      <c r="B93" s="641"/>
      <c r="C93" s="641"/>
      <c r="D93" s="641"/>
      <c r="E93" s="641"/>
      <c r="F93" s="641"/>
      <c r="G93" s="641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641"/>
      <c r="B94" s="641"/>
      <c r="C94" s="641"/>
      <c r="D94" s="641"/>
      <c r="E94" s="641"/>
      <c r="F94" s="641"/>
      <c r="G94" s="641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W100" s="82"/>
    </row>
    <row r="101" spans="1:23" ht="15.5">
      <c r="A101" s="641"/>
      <c r="B101" s="641"/>
      <c r="C101" s="641"/>
      <c r="D101" s="641"/>
      <c r="E101" s="641"/>
      <c r="F101" s="641"/>
      <c r="G101" s="64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641"/>
      <c r="B102" s="641"/>
      <c r="C102" s="641"/>
      <c r="D102" s="641"/>
      <c r="E102" s="641"/>
      <c r="F102" s="641"/>
      <c r="G102" s="641"/>
    </row>
    <row r="103" spans="1:23">
      <c r="G103" s="641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="67" zoomScaleNormal="67" workbookViewId="0">
      <selection activeCell="D12" sqref="D12"/>
    </sheetView>
  </sheetViews>
  <sheetFormatPr defaultColWidth="8.7265625" defaultRowHeight="14.5"/>
  <cols>
    <col min="1" max="1" width="2.7265625" style="45" customWidth="1"/>
    <col min="2" max="2" width="14.81640625" style="45" customWidth="1"/>
    <col min="3" max="3" width="12.7265625" style="45" customWidth="1"/>
    <col min="4" max="4" width="8" style="45" customWidth="1"/>
    <col min="5" max="5" width="12.7265625" style="45" customWidth="1"/>
    <col min="6" max="6" width="8" style="45" customWidth="1"/>
    <col min="7" max="7" width="28.7265625" style="45" customWidth="1"/>
    <col min="8" max="8" width="8.26953125" style="4" customWidth="1"/>
    <col min="9" max="9" width="13.453125" style="4" customWidth="1"/>
    <col min="10" max="10" width="5.26953125" style="4" customWidth="1"/>
    <col min="11" max="11" width="14.54296875" style="4" customWidth="1"/>
    <col min="12" max="12" width="11.26953125" style="4" customWidth="1"/>
    <col min="13" max="13" width="5.26953125" style="4" customWidth="1"/>
    <col min="14" max="14" width="14.26953125" style="4" customWidth="1"/>
    <col min="15" max="17" width="5.26953125" style="4" customWidth="1"/>
    <col min="18" max="18" width="5.7265625" style="4" customWidth="1"/>
    <col min="19" max="19" width="5.26953125" style="4" customWidth="1"/>
    <col min="20" max="22" width="5.54296875" style="4" customWidth="1"/>
    <col min="23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2.75" customHeight="1">
      <c r="A3" s="831" t="s">
        <v>57</v>
      </c>
      <c r="B3" s="831"/>
      <c r="C3" s="831"/>
      <c r="D3" s="831"/>
      <c r="E3" s="831"/>
      <c r="F3" s="831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58</v>
      </c>
      <c r="B4" s="831"/>
      <c r="C4" s="831"/>
      <c r="D4" s="831"/>
      <c r="E4" s="831"/>
      <c r="F4" s="83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4" t="s">
        <v>59</v>
      </c>
      <c r="B5" s="834"/>
      <c r="C5" s="834"/>
      <c r="D5" s="834"/>
      <c r="E5" s="834"/>
      <c r="F5" s="834"/>
      <c r="G5" s="1" t="s">
        <v>14</v>
      </c>
      <c r="H5" s="47">
        <f>D12</f>
        <v>95.833333333333343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79.166666666666657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87.5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15.5">
      <c r="A11" s="45">
        <v>1</v>
      </c>
      <c r="B11" s="36">
        <v>170301200001</v>
      </c>
      <c r="C11" s="61">
        <v>40</v>
      </c>
      <c r="D11" s="62">
        <f>COUNTIF(C11:C34,"&gt;="&amp;D10)</f>
        <v>23</v>
      </c>
      <c r="E11" s="61">
        <v>35</v>
      </c>
      <c r="F11" s="62">
        <f>COUNTIF(E11:E34,"&gt;="&amp;F10)</f>
        <v>19</v>
      </c>
      <c r="G11" s="31" t="s">
        <v>46</v>
      </c>
      <c r="H11" s="41">
        <v>3</v>
      </c>
      <c r="I11" s="41">
        <v>3</v>
      </c>
      <c r="J11" s="41">
        <v>2</v>
      </c>
      <c r="K11" s="41">
        <v>2</v>
      </c>
      <c r="L11" s="32"/>
      <c r="M11" s="32"/>
      <c r="N11" s="32"/>
      <c r="O11" s="32"/>
      <c r="P11" s="32"/>
      <c r="Q11" s="32"/>
      <c r="R11" s="32"/>
      <c r="S11" s="32"/>
      <c r="T11" s="13">
        <v>2</v>
      </c>
      <c r="U11" s="13">
        <v>2</v>
      </c>
      <c r="V11" s="13">
        <v>2</v>
      </c>
    </row>
    <row r="12" spans="1:23" ht="15.5">
      <c r="A12" s="45">
        <v>2</v>
      </c>
      <c r="B12" s="36">
        <v>170301200002</v>
      </c>
      <c r="C12" s="61">
        <v>43</v>
      </c>
      <c r="D12" s="63">
        <f>(D11/COUNT(C11:C34))*100</f>
        <v>95.833333333333343</v>
      </c>
      <c r="E12" s="61">
        <v>41</v>
      </c>
      <c r="F12" s="64">
        <f>(F11/COUNT(E11:E34))*100</f>
        <v>79.166666666666657</v>
      </c>
      <c r="G12" s="31" t="s">
        <v>47</v>
      </c>
      <c r="H12" s="41">
        <v>2</v>
      </c>
      <c r="I12" s="41">
        <v>2</v>
      </c>
      <c r="J12" s="41">
        <v>3</v>
      </c>
      <c r="K12" s="41">
        <v>1</v>
      </c>
      <c r="L12" s="32"/>
      <c r="M12" s="32"/>
      <c r="N12" s="32"/>
      <c r="O12" s="32"/>
      <c r="P12" s="32"/>
      <c r="Q12" s="32"/>
      <c r="R12" s="32"/>
      <c r="S12" s="32"/>
      <c r="T12" s="13">
        <v>2</v>
      </c>
      <c r="U12" s="13">
        <v>2</v>
      </c>
      <c r="V12" s="13">
        <v>2</v>
      </c>
    </row>
    <row r="13" spans="1:23" ht="15.5">
      <c r="A13" s="45">
        <v>3</v>
      </c>
      <c r="B13" s="36">
        <v>170301200003</v>
      </c>
      <c r="C13" s="61">
        <v>45</v>
      </c>
      <c r="D13" s="62"/>
      <c r="E13" s="61">
        <v>41</v>
      </c>
      <c r="F13" s="62"/>
      <c r="G13" s="31" t="s">
        <v>48</v>
      </c>
      <c r="H13" s="41">
        <v>2</v>
      </c>
      <c r="I13" s="41">
        <v>1</v>
      </c>
      <c r="J13" s="41">
        <v>1</v>
      </c>
      <c r="K13" s="41">
        <v>2</v>
      </c>
      <c r="L13" s="32"/>
      <c r="M13" s="32"/>
      <c r="N13" s="32"/>
      <c r="O13" s="32"/>
      <c r="P13" s="32"/>
      <c r="Q13" s="32"/>
      <c r="R13" s="32"/>
      <c r="S13" s="32"/>
      <c r="T13" s="13">
        <v>2</v>
      </c>
      <c r="U13" s="13">
        <v>2</v>
      </c>
      <c r="V13" s="13">
        <v>2</v>
      </c>
    </row>
    <row r="14" spans="1:23" ht="15.5">
      <c r="A14" s="45">
        <v>4</v>
      </c>
      <c r="B14" s="36">
        <v>170301200004</v>
      </c>
      <c r="C14" s="61">
        <v>45</v>
      </c>
      <c r="D14" s="62"/>
      <c r="E14" s="61">
        <v>42</v>
      </c>
      <c r="F14" s="62"/>
      <c r="G14" s="31" t="s">
        <v>49</v>
      </c>
      <c r="H14" s="41">
        <v>3</v>
      </c>
      <c r="I14" s="41">
        <v>2</v>
      </c>
      <c r="J14" s="41">
        <v>1</v>
      </c>
      <c r="K14" s="41">
        <v>1</v>
      </c>
      <c r="L14" s="32"/>
      <c r="M14" s="32"/>
      <c r="N14" s="32"/>
      <c r="O14" s="32"/>
      <c r="P14" s="32"/>
      <c r="Q14" s="32"/>
      <c r="R14" s="32"/>
      <c r="S14" s="32"/>
      <c r="T14" s="13">
        <v>2</v>
      </c>
      <c r="U14" s="13">
        <v>2</v>
      </c>
      <c r="V14" s="13">
        <v>2</v>
      </c>
    </row>
    <row r="15" spans="1:23" ht="15.5">
      <c r="A15" s="45">
        <v>5</v>
      </c>
      <c r="B15" s="36">
        <v>170301200009</v>
      </c>
      <c r="C15" s="61">
        <v>42</v>
      </c>
      <c r="D15" s="62"/>
      <c r="E15" s="61">
        <v>41</v>
      </c>
      <c r="F15" s="62"/>
      <c r="G15" s="31" t="s">
        <v>50</v>
      </c>
      <c r="H15" s="41">
        <v>2</v>
      </c>
      <c r="I15" s="41">
        <v>1</v>
      </c>
      <c r="J15" s="41">
        <v>1</v>
      </c>
      <c r="K15" s="41">
        <v>2</v>
      </c>
      <c r="L15" s="32"/>
      <c r="M15" s="32"/>
      <c r="N15" s="32"/>
      <c r="O15" s="32"/>
      <c r="P15" s="32"/>
      <c r="Q15" s="32"/>
      <c r="R15" s="32"/>
      <c r="S15" s="32"/>
      <c r="T15" s="13">
        <v>2</v>
      </c>
      <c r="U15" s="13">
        <v>2</v>
      </c>
      <c r="V15" s="13">
        <v>2</v>
      </c>
    </row>
    <row r="16" spans="1:23" ht="15.5">
      <c r="A16" s="45">
        <v>6</v>
      </c>
      <c r="B16" s="36">
        <v>170301200010</v>
      </c>
      <c r="C16" s="61">
        <v>47</v>
      </c>
      <c r="D16" s="62"/>
      <c r="E16" s="61">
        <v>37</v>
      </c>
      <c r="F16" s="62"/>
      <c r="G16" s="65" t="s">
        <v>51</v>
      </c>
      <c r="H16" s="66">
        <f>AVERAGE(H11:H15)</f>
        <v>2.4</v>
      </c>
      <c r="I16" s="66">
        <f>AVERAGE(I11:I15)</f>
        <v>1.8</v>
      </c>
      <c r="J16" s="66">
        <f>AVERAGE(J11:J15)</f>
        <v>1.6</v>
      </c>
      <c r="K16" s="66">
        <f>AVERAGE(K11:K15)</f>
        <v>1.6</v>
      </c>
      <c r="L16" s="66"/>
      <c r="M16" s="66"/>
      <c r="N16" s="66"/>
      <c r="O16" s="66"/>
      <c r="P16" s="66"/>
      <c r="Q16" s="66"/>
      <c r="R16" s="66"/>
      <c r="S16" s="66"/>
      <c r="T16" s="66">
        <f>AVERAGE(T11:T15)</f>
        <v>2</v>
      </c>
      <c r="U16" s="66">
        <f>AVERAGE(U11:U15)</f>
        <v>2</v>
      </c>
      <c r="V16" s="66">
        <f>AVERAGE(V11:V15)</f>
        <v>2</v>
      </c>
    </row>
    <row r="17" spans="1:22" ht="15.5">
      <c r="A17" s="45">
        <v>7</v>
      </c>
      <c r="B17" s="36">
        <v>170301200011</v>
      </c>
      <c r="C17" s="61">
        <v>45</v>
      </c>
      <c r="D17" s="62"/>
      <c r="E17" s="61">
        <v>41</v>
      </c>
      <c r="F17" s="62"/>
      <c r="G17" s="40" t="s">
        <v>52</v>
      </c>
      <c r="H17" s="67">
        <f>(H7*H16)/100</f>
        <v>2.1</v>
      </c>
      <c r="I17" s="67">
        <f>(H7*I16)/100</f>
        <v>1.575</v>
      </c>
      <c r="J17" s="67">
        <f>(H7*J16)/100</f>
        <v>1.4</v>
      </c>
      <c r="K17" s="67">
        <f>(H7*K16)/100</f>
        <v>1.4</v>
      </c>
      <c r="L17" s="67">
        <f>(H7*L16)/100</f>
        <v>0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1.75</v>
      </c>
      <c r="U17" s="67">
        <f>(H7*U16)/100</f>
        <v>1.75</v>
      </c>
      <c r="V17" s="67">
        <f>(H7*V16)/100</f>
        <v>1.75</v>
      </c>
    </row>
    <row r="18" spans="1:22">
      <c r="A18" s="45">
        <v>8</v>
      </c>
      <c r="B18" s="36">
        <v>170301200013</v>
      </c>
      <c r="C18" s="61">
        <v>44</v>
      </c>
      <c r="D18" s="62"/>
      <c r="E18" s="61">
        <v>38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>
      <c r="A19" s="45">
        <v>9</v>
      </c>
      <c r="B19" s="36">
        <v>170301200014</v>
      </c>
      <c r="C19" s="61">
        <v>0</v>
      </c>
      <c r="D19" s="62"/>
      <c r="E19" s="61">
        <v>0</v>
      </c>
      <c r="F19" s="62"/>
    </row>
    <row r="20" spans="1:22">
      <c r="A20" s="45">
        <v>10</v>
      </c>
      <c r="B20" s="36">
        <v>170301200016</v>
      </c>
      <c r="C20" s="61">
        <v>36</v>
      </c>
      <c r="D20" s="62"/>
      <c r="E20" s="61">
        <v>24</v>
      </c>
      <c r="F20" s="62"/>
    </row>
    <row r="21" spans="1:22">
      <c r="A21" s="45">
        <v>11</v>
      </c>
      <c r="B21" s="36">
        <v>170301200018</v>
      </c>
      <c r="C21" s="61">
        <v>48</v>
      </c>
      <c r="D21" s="62"/>
      <c r="E21" s="61">
        <v>41</v>
      </c>
      <c r="F21" s="62"/>
    </row>
    <row r="22" spans="1:22">
      <c r="A22" s="45">
        <v>12</v>
      </c>
      <c r="B22" s="36">
        <v>170301200019</v>
      </c>
      <c r="C22" s="61">
        <v>49</v>
      </c>
      <c r="D22" s="62"/>
      <c r="E22" s="61">
        <v>35</v>
      </c>
      <c r="F22" s="62"/>
      <c r="J22" s="55"/>
      <c r="K22" s="55"/>
    </row>
    <row r="23" spans="1:22">
      <c r="A23" s="45">
        <v>13</v>
      </c>
      <c r="B23" s="36">
        <v>170301200020</v>
      </c>
      <c r="C23" s="61">
        <v>45</v>
      </c>
      <c r="D23" s="62"/>
      <c r="E23" s="61">
        <v>29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1:22">
      <c r="A24" s="45">
        <v>14</v>
      </c>
      <c r="B24" s="36">
        <v>170301200021</v>
      </c>
      <c r="C24" s="61">
        <v>43</v>
      </c>
      <c r="D24" s="62"/>
      <c r="E24" s="61">
        <v>34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>
      <c r="A25" s="45">
        <v>15</v>
      </c>
      <c r="B25" s="36">
        <v>170301200022</v>
      </c>
      <c r="C25" s="61">
        <v>39</v>
      </c>
      <c r="D25" s="74"/>
      <c r="E25" s="61">
        <v>40</v>
      </c>
      <c r="F25" s="62"/>
      <c r="H25" s="45"/>
      <c r="N25" s="55"/>
      <c r="O25" s="55"/>
      <c r="P25" s="55"/>
      <c r="Q25" s="55"/>
      <c r="R25" s="55"/>
    </row>
    <row r="26" spans="1:22">
      <c r="A26" s="45">
        <v>16</v>
      </c>
      <c r="B26" s="36">
        <v>170301200023</v>
      </c>
      <c r="C26" s="61">
        <v>45</v>
      </c>
      <c r="D26" s="62"/>
      <c r="E26" s="61">
        <v>41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15.5">
      <c r="A27" s="45">
        <v>17</v>
      </c>
      <c r="B27" s="36">
        <v>170301200024</v>
      </c>
      <c r="C27" s="61">
        <v>41</v>
      </c>
      <c r="D27" s="62"/>
      <c r="E27" s="61">
        <v>32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5">
      <c r="A28" s="45">
        <v>18</v>
      </c>
      <c r="B28" s="36">
        <v>170301200025</v>
      </c>
      <c r="C28" s="61">
        <v>38</v>
      </c>
      <c r="D28" s="62"/>
      <c r="E28" s="61">
        <v>24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5">
      <c r="A29" s="45">
        <v>19</v>
      </c>
      <c r="B29" s="36">
        <v>170301200026</v>
      </c>
      <c r="C29" s="61">
        <v>49</v>
      </c>
      <c r="D29" s="62"/>
      <c r="E29" s="61">
        <v>37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.5">
      <c r="A30" s="45">
        <v>20</v>
      </c>
      <c r="B30" s="36">
        <v>170301200027</v>
      </c>
      <c r="C30" s="61">
        <v>42</v>
      </c>
      <c r="D30" s="62"/>
      <c r="E30" s="61">
        <v>27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5.5">
      <c r="A31" s="45">
        <v>21</v>
      </c>
      <c r="B31" s="36">
        <v>170301200029</v>
      </c>
      <c r="C31" s="61">
        <v>40</v>
      </c>
      <c r="D31" s="62"/>
      <c r="E31" s="61">
        <v>22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5.5">
      <c r="A32" s="45">
        <v>22</v>
      </c>
      <c r="B32" s="36">
        <v>170301200030</v>
      </c>
      <c r="C32" s="61">
        <v>47</v>
      </c>
      <c r="D32" s="62"/>
      <c r="E32" s="61">
        <v>47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5.5">
      <c r="A33" s="45">
        <v>23</v>
      </c>
      <c r="B33" s="36">
        <v>170301200032</v>
      </c>
      <c r="C33" s="61">
        <v>41</v>
      </c>
      <c r="D33" s="62"/>
      <c r="E33" s="61">
        <v>34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5.5">
      <c r="A34" s="45">
        <v>24</v>
      </c>
      <c r="B34" s="36">
        <v>170301200033</v>
      </c>
      <c r="C34" s="61">
        <v>48</v>
      </c>
      <c r="D34" s="62"/>
      <c r="E34" s="61">
        <v>45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81"/>
      <c r="B35" s="81"/>
      <c r="C35" s="81"/>
      <c r="D35" s="81"/>
      <c r="E35" s="81"/>
      <c r="F35" s="81"/>
      <c r="G35" s="81"/>
    </row>
    <row r="36" spans="1:22" ht="15.5">
      <c r="A36" s="81"/>
      <c r="B36" s="81"/>
      <c r="C36" s="81"/>
      <c r="D36" s="81"/>
      <c r="E36" s="81"/>
      <c r="F36" s="81"/>
      <c r="G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>
      <c r="G37" s="81"/>
    </row>
    <row r="38" spans="1:22">
      <c r="G38" s="81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"/>
  <sheetViews>
    <sheetView topLeftCell="G1" zoomScale="86" zoomScaleNormal="86" workbookViewId="0">
      <selection activeCell="V16" sqref="V16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34" t="s">
        <v>136</v>
      </c>
      <c r="B3" s="834"/>
      <c r="C3" s="834"/>
      <c r="D3" s="834"/>
      <c r="E3" s="834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4" t="s">
        <v>137</v>
      </c>
      <c r="B4" s="834"/>
      <c r="C4" s="834"/>
      <c r="D4" s="834"/>
      <c r="E4" s="834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52" t="s">
        <v>88</v>
      </c>
      <c r="D9" s="52"/>
      <c r="E9" s="52" t="s">
        <v>88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644">
        <v>170301120049</v>
      </c>
      <c r="C11" s="117">
        <v>36</v>
      </c>
      <c r="D11" s="626">
        <f>COUNTIF(C11:C91,"&gt;="&amp;D10)</f>
        <v>1</v>
      </c>
      <c r="E11" s="80">
        <v>44</v>
      </c>
      <c r="F11" s="627">
        <f>COUNTIF(E11:E91,"&gt;="&amp;F10)</f>
        <v>1</v>
      </c>
      <c r="G11" s="31" t="s">
        <v>46</v>
      </c>
      <c r="H11" s="99">
        <v>3</v>
      </c>
      <c r="I11" s="99">
        <v>3</v>
      </c>
      <c r="J11" s="100">
        <v>3</v>
      </c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642">
        <v>3</v>
      </c>
      <c r="U11" s="642">
        <v>3</v>
      </c>
      <c r="V11" s="642">
        <v>2</v>
      </c>
      <c r="W11" s="103"/>
    </row>
    <row r="12" spans="1:23" ht="24.75" customHeight="1">
      <c r="B12" s="79"/>
      <c r="C12" s="80"/>
      <c r="D12" s="630">
        <f>(D11/COUNT(C11:C91))*100</f>
        <v>100</v>
      </c>
      <c r="E12" s="80"/>
      <c r="F12" s="631">
        <f>(F11/COUNT(E11:E91))*100</f>
        <v>100</v>
      </c>
      <c r="G12" s="31" t="s">
        <v>47</v>
      </c>
      <c r="H12" s="99">
        <v>3</v>
      </c>
      <c r="I12" s="99">
        <v>3</v>
      </c>
      <c r="J12" s="100">
        <v>2</v>
      </c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642">
        <v>3</v>
      </c>
      <c r="U12" s="642">
        <v>3</v>
      </c>
      <c r="V12" s="642">
        <v>2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99">
        <v>2</v>
      </c>
      <c r="I13" s="99">
        <v>2</v>
      </c>
      <c r="J13" s="100">
        <v>2</v>
      </c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642">
        <v>3</v>
      </c>
      <c r="U13" s="642">
        <v>3</v>
      </c>
      <c r="V13" s="642">
        <v>2</v>
      </c>
      <c r="W13" s="103"/>
    </row>
    <row r="14" spans="1:23" ht="24.75" customHeight="1">
      <c r="B14" s="79"/>
      <c r="C14" s="80"/>
      <c r="D14" s="626"/>
      <c r="E14" s="80"/>
      <c r="F14" s="625"/>
      <c r="G14" s="31" t="s">
        <v>50</v>
      </c>
      <c r="H14" s="99">
        <v>3</v>
      </c>
      <c r="I14" s="99">
        <v>3</v>
      </c>
      <c r="J14" s="100">
        <v>3</v>
      </c>
      <c r="K14" s="100"/>
      <c r="L14" s="99">
        <v>3</v>
      </c>
      <c r="M14" s="99"/>
      <c r="N14" s="99"/>
      <c r="O14" s="99"/>
      <c r="P14" s="99"/>
      <c r="Q14" s="99"/>
      <c r="R14" s="99"/>
      <c r="S14" s="99"/>
      <c r="T14" s="642">
        <v>3</v>
      </c>
      <c r="U14" s="642">
        <v>3</v>
      </c>
      <c r="V14" s="642">
        <v>2</v>
      </c>
      <c r="W14" s="103"/>
    </row>
    <row r="15" spans="1:23" ht="35.25" customHeight="1">
      <c r="B15" s="79"/>
      <c r="C15" s="80"/>
      <c r="D15" s="626"/>
      <c r="E15" s="80"/>
      <c r="F15" s="625"/>
      <c r="G15" s="65" t="s">
        <v>51</v>
      </c>
      <c r="H15" s="66">
        <f>AVERAGE(H11:H14)</f>
        <v>2.75</v>
      </c>
      <c r="I15" s="66">
        <f>AVERAGE(I11:I14)</f>
        <v>2.75</v>
      </c>
      <c r="J15" s="66">
        <f>AVERAGE(J11:J14)</f>
        <v>2.5</v>
      </c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2</v>
      </c>
      <c r="W15" s="103"/>
    </row>
    <row r="16" spans="1:23" ht="37.5" customHeight="1">
      <c r="B16" s="79"/>
      <c r="C16" s="80"/>
      <c r="D16" s="626"/>
      <c r="E16" s="80"/>
      <c r="F16" s="625"/>
      <c r="G16" s="91" t="s">
        <v>52</v>
      </c>
      <c r="H16" s="67">
        <f>(H7*H15)/100</f>
        <v>2.75</v>
      </c>
      <c r="I16" s="67">
        <f>(H7*I15)/100</f>
        <v>2.75</v>
      </c>
      <c r="J16" s="67">
        <f>(H7*J15)/100</f>
        <v>2.5</v>
      </c>
      <c r="K16" s="67"/>
      <c r="L16" s="67">
        <f>(H7*L15)/100</f>
        <v>2.75</v>
      </c>
      <c r="M16" s="67"/>
      <c r="N16" s="67"/>
      <c r="O16" s="67"/>
      <c r="P16" s="67"/>
      <c r="Q16" s="67"/>
      <c r="R16" s="67"/>
      <c r="S16" s="67"/>
      <c r="T16" s="67">
        <f>(H7*T15)/100</f>
        <v>3</v>
      </c>
      <c r="U16" s="67">
        <f>(H7*U15)/100</f>
        <v>3</v>
      </c>
      <c r="V16" s="67">
        <f>(H7*V15)/100</f>
        <v>2</v>
      </c>
      <c r="W16" s="103"/>
    </row>
    <row r="17" spans="2:24" ht="24.75" customHeight="1">
      <c r="B17" s="79"/>
      <c r="C17" s="80"/>
      <c r="D17" s="626"/>
      <c r="E17" s="80"/>
      <c r="F17" s="625"/>
      <c r="G17" s="63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2:24" ht="40.5" customHeight="1">
      <c r="B18" s="79"/>
      <c r="C18" s="80"/>
      <c r="D18" s="626"/>
      <c r="E18" s="80"/>
      <c r="F18" s="626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2:24" ht="24.75" customHeight="1">
      <c r="B19" s="79"/>
      <c r="C19" s="80"/>
      <c r="D19" s="626"/>
      <c r="E19" s="80"/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4" ht="24.75" customHeight="1">
      <c r="B20" s="79"/>
      <c r="C20" s="80"/>
      <c r="D20" s="626"/>
      <c r="E20" s="80"/>
      <c r="F20" s="626"/>
      <c r="H20" s="103"/>
      <c r="I20" s="103"/>
      <c r="J20" s="103"/>
      <c r="W20" s="103"/>
    </row>
    <row r="21" spans="2:24" ht="24.75" customHeight="1">
      <c r="B21" s="79"/>
      <c r="C21" s="80"/>
      <c r="D21" s="626"/>
      <c r="E21" s="80"/>
      <c r="F21" s="626"/>
      <c r="I21" s="103"/>
      <c r="J21" s="104"/>
      <c r="K21" s="104"/>
    </row>
    <row r="22" spans="2:24" ht="31.5" customHeight="1">
      <c r="B22" s="79"/>
      <c r="C22" s="80"/>
      <c r="D22" s="626"/>
      <c r="E22" s="80"/>
      <c r="F22" s="626"/>
      <c r="H22" s="633"/>
      <c r="I22" s="879"/>
      <c r="J22" s="879"/>
      <c r="M22" s="55"/>
      <c r="N22" s="55"/>
      <c r="O22" s="55"/>
      <c r="P22" s="55"/>
      <c r="Q22" s="55"/>
    </row>
    <row r="23" spans="2:24" ht="24.75" customHeight="1">
      <c r="B23" s="79"/>
      <c r="C23" s="80"/>
      <c r="D23" s="626"/>
      <c r="E23" s="80"/>
      <c r="F23" s="626"/>
      <c r="H23" s="105"/>
      <c r="I23" s="634"/>
      <c r="J23" s="634"/>
      <c r="M23" s="55"/>
      <c r="N23" s="55"/>
      <c r="O23" s="55"/>
      <c r="P23" s="55"/>
      <c r="Q23" s="55"/>
    </row>
    <row r="24" spans="2:24" ht="24.75" customHeight="1">
      <c r="B24" s="79"/>
      <c r="C24" s="80"/>
      <c r="D24" s="626"/>
      <c r="E24" s="80"/>
      <c r="F24" s="626"/>
      <c r="H24" s="636"/>
      <c r="I24" s="103"/>
      <c r="J24" s="103"/>
      <c r="K24" s="103"/>
      <c r="L24" s="103"/>
      <c r="M24" s="103"/>
      <c r="N24" s="104"/>
      <c r="O24" s="104"/>
      <c r="P24" s="104"/>
      <c r="Q24" s="104"/>
      <c r="R24" s="104"/>
      <c r="S24" s="103"/>
      <c r="T24" s="103"/>
      <c r="U24" s="103"/>
      <c r="V24" s="103"/>
      <c r="W24" s="103"/>
      <c r="X24" s="103"/>
    </row>
    <row r="25" spans="2:24" ht="24.75" customHeight="1">
      <c r="B25" s="79"/>
      <c r="C25" s="80"/>
      <c r="D25" s="635"/>
      <c r="E25" s="80"/>
      <c r="F25" s="626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103"/>
      <c r="X25" s="103"/>
    </row>
    <row r="26" spans="2:24" ht="24.75" customHeight="1">
      <c r="B26" s="79"/>
      <c r="C26" s="80"/>
      <c r="D26" s="626"/>
      <c r="E26" s="80"/>
      <c r="F26" s="626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</row>
    <row r="36" spans="2:24" ht="24.75" customHeight="1">
      <c r="B36" s="79"/>
      <c r="C36" s="80"/>
      <c r="D36" s="626"/>
      <c r="E36" s="80"/>
      <c r="F36" s="626"/>
      <c r="G36" s="63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3"/>
    </row>
    <row r="37" spans="2:24" ht="24.75" customHeight="1">
      <c r="B37" s="79"/>
      <c r="C37" s="80"/>
      <c r="D37" s="626"/>
      <c r="E37" s="80"/>
      <c r="F37" s="626"/>
      <c r="G37" s="636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2:24" ht="24.75" customHeight="1">
      <c r="B38" s="79"/>
      <c r="C38" s="80"/>
      <c r="D38" s="626"/>
      <c r="E38" s="80"/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2:24" ht="24.75" customHeight="1">
      <c r="B39" s="79"/>
      <c r="C39" s="80"/>
      <c r="D39" s="626"/>
      <c r="E39" s="80"/>
      <c r="F39" s="62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63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6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2:24" ht="24.75" customHeight="1">
      <c r="B52" s="79"/>
      <c r="C52" s="80"/>
      <c r="D52" s="635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636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9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640"/>
      <c r="I81" s="640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41"/>
      <c r="J85" s="621"/>
      <c r="K85" s="621"/>
      <c r="L85" s="621"/>
      <c r="M85" s="621"/>
      <c r="N85" s="621"/>
      <c r="O85" s="621"/>
      <c r="P85" s="621"/>
      <c r="Q85" s="621"/>
      <c r="R85" s="621"/>
      <c r="S85" s="621"/>
      <c r="T85" s="621"/>
      <c r="U85" s="621"/>
      <c r="V85" s="621"/>
      <c r="W85" s="621"/>
    </row>
    <row r="86" spans="1:24" ht="15.5">
      <c r="B86" s="79"/>
      <c r="C86" s="80"/>
      <c r="D86" s="626"/>
      <c r="E86" s="80"/>
      <c r="F86" s="626"/>
      <c r="G86" s="641"/>
      <c r="W86" s="82"/>
    </row>
    <row r="87" spans="1:24" ht="15.5">
      <c r="B87" s="79"/>
      <c r="C87" s="80"/>
      <c r="D87" s="626"/>
      <c r="E87" s="80"/>
      <c r="F87" s="626"/>
      <c r="G87" s="64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80"/>
      <c r="D88" s="626"/>
      <c r="E88" s="80"/>
      <c r="F88" s="626"/>
      <c r="G88" s="641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W92" s="82"/>
    </row>
    <row r="93" spans="1:24" ht="15.5">
      <c r="A93" s="641"/>
      <c r="B93" s="641"/>
      <c r="C93" s="641"/>
      <c r="D93" s="641"/>
      <c r="E93" s="641"/>
      <c r="F93" s="641"/>
      <c r="G93" s="641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641"/>
      <c r="B94" s="641"/>
      <c r="C94" s="641"/>
      <c r="D94" s="641"/>
      <c r="E94" s="641"/>
      <c r="F94" s="641"/>
      <c r="G94" s="641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W100" s="82"/>
    </row>
    <row r="101" spans="1:23" ht="15.5">
      <c r="A101" s="641"/>
      <c r="B101" s="641"/>
      <c r="C101" s="641"/>
      <c r="D101" s="641"/>
      <c r="E101" s="641"/>
      <c r="F101" s="641"/>
      <c r="G101" s="64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641"/>
      <c r="B102" s="641"/>
      <c r="C102" s="641"/>
      <c r="D102" s="641"/>
      <c r="E102" s="641"/>
      <c r="F102" s="641"/>
      <c r="G102" s="641"/>
    </row>
    <row r="103" spans="1:23">
      <c r="G103" s="641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I1" zoomScale="86" zoomScaleNormal="86" workbookViewId="0">
      <selection activeCell="K17" sqref="K17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34" t="s">
        <v>138</v>
      </c>
      <c r="B3" s="834"/>
      <c r="C3" s="834"/>
      <c r="D3" s="834"/>
      <c r="E3" s="834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4" t="s">
        <v>139</v>
      </c>
      <c r="B4" s="834"/>
      <c r="C4" s="834"/>
      <c r="D4" s="834"/>
      <c r="E4" s="834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52" t="s">
        <v>122</v>
      </c>
      <c r="D9" s="52"/>
      <c r="E9" s="52" t="s">
        <v>121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36">
        <v>170301120049</v>
      </c>
      <c r="C11" s="80">
        <v>34</v>
      </c>
      <c r="D11" s="626">
        <f>COUNTIF(C11:C91,"&gt;="&amp;D10)</f>
        <v>1</v>
      </c>
      <c r="E11" s="80">
        <v>34</v>
      </c>
      <c r="F11" s="627">
        <f>COUNTIF(E11:E91,"&gt;="&amp;F10)</f>
        <v>1</v>
      </c>
      <c r="G11" s="31" t="s">
        <v>46</v>
      </c>
      <c r="H11" s="99">
        <v>3</v>
      </c>
      <c r="I11" s="41">
        <v>3</v>
      </c>
      <c r="J11" s="41">
        <v>3</v>
      </c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4">
        <v>3</v>
      </c>
      <c r="U11" s="645">
        <v>3</v>
      </c>
      <c r="V11" s="645">
        <v>3</v>
      </c>
      <c r="W11" s="103"/>
    </row>
    <row r="12" spans="1:23" ht="24.75" customHeight="1">
      <c r="B12" s="79"/>
      <c r="C12" s="80"/>
      <c r="D12" s="630">
        <f>(D11/COUNT(C11:C91))*100</f>
        <v>100</v>
      </c>
      <c r="E12" s="80"/>
      <c r="F12" s="631">
        <f>(F11/COUNT(E11:E91))*100</f>
        <v>100</v>
      </c>
      <c r="G12" s="31" t="s">
        <v>47</v>
      </c>
      <c r="H12" s="99">
        <v>2</v>
      </c>
      <c r="I12" s="41">
        <v>2</v>
      </c>
      <c r="J12" s="41">
        <v>3</v>
      </c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4">
        <v>2</v>
      </c>
      <c r="U12" s="645">
        <v>3</v>
      </c>
      <c r="V12" s="645">
        <v>2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99">
        <v>2</v>
      </c>
      <c r="I13" s="41">
        <v>2</v>
      </c>
      <c r="J13" s="41">
        <v>3</v>
      </c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4">
        <v>3</v>
      </c>
      <c r="U13" s="645">
        <v>3</v>
      </c>
      <c r="V13" s="645">
        <v>2</v>
      </c>
      <c r="W13" s="103"/>
    </row>
    <row r="14" spans="1:23" ht="24.75" customHeight="1">
      <c r="B14" s="79"/>
      <c r="C14" s="80"/>
      <c r="D14" s="626"/>
      <c r="E14" s="80"/>
      <c r="F14" s="625"/>
      <c r="G14" s="31" t="s">
        <v>49</v>
      </c>
      <c r="H14" s="99">
        <v>3</v>
      </c>
      <c r="I14" s="41">
        <v>3</v>
      </c>
      <c r="J14" s="41">
        <v>2</v>
      </c>
      <c r="K14" s="100"/>
      <c r="L14" s="99"/>
      <c r="M14" s="99"/>
      <c r="N14" s="99"/>
      <c r="O14" s="99"/>
      <c r="P14" s="99"/>
      <c r="Q14" s="99"/>
      <c r="R14" s="99"/>
      <c r="S14" s="99"/>
      <c r="T14" s="645">
        <v>2</v>
      </c>
      <c r="U14" s="645">
        <v>2</v>
      </c>
      <c r="V14" s="645">
        <v>3</v>
      </c>
      <c r="W14" s="103"/>
    </row>
    <row r="15" spans="1:23" ht="35.25" customHeight="1">
      <c r="B15" s="79"/>
      <c r="C15" s="80"/>
      <c r="D15" s="626"/>
      <c r="E15" s="80"/>
      <c r="F15" s="625"/>
      <c r="G15" s="31" t="s">
        <v>50</v>
      </c>
      <c r="H15" s="99">
        <v>3</v>
      </c>
      <c r="I15" s="41">
        <v>2</v>
      </c>
      <c r="J15" s="41">
        <v>2</v>
      </c>
      <c r="K15" s="100"/>
      <c r="L15" s="99">
        <v>3</v>
      </c>
      <c r="M15" s="99"/>
      <c r="N15" s="99"/>
      <c r="O15" s="99"/>
      <c r="P15" s="99"/>
      <c r="Q15" s="99"/>
      <c r="R15" s="99"/>
      <c r="S15" s="99"/>
      <c r="T15" s="645">
        <v>3</v>
      </c>
      <c r="U15" s="645">
        <v>2</v>
      </c>
      <c r="V15" s="645">
        <v>2</v>
      </c>
      <c r="W15" s="103"/>
    </row>
    <row r="16" spans="1:23" ht="37.5" customHeight="1">
      <c r="B16" s="79"/>
      <c r="C16" s="80"/>
      <c r="D16" s="626"/>
      <c r="E16" s="80"/>
      <c r="F16" s="625"/>
      <c r="G16" s="65" t="s">
        <v>51</v>
      </c>
      <c r="H16" s="66">
        <f>AVERAGE(H11:H15)</f>
        <v>2.6</v>
      </c>
      <c r="I16" s="66">
        <f>AVERAGE(I11:I15)</f>
        <v>2.4</v>
      </c>
      <c r="J16" s="66">
        <f>AVERAGE(J11:J15)</f>
        <v>2.6</v>
      </c>
      <c r="K16" s="66"/>
      <c r="L16" s="66">
        <f>AVERAGE(L11:L15)</f>
        <v>2.75</v>
      </c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2.6</v>
      </c>
      <c r="V16" s="66">
        <f>AVERAGE(V11:V15)</f>
        <v>2.4</v>
      </c>
      <c r="W16" s="103"/>
    </row>
    <row r="17" spans="2:24" ht="24.75" customHeight="1">
      <c r="B17" s="79"/>
      <c r="C17" s="80"/>
      <c r="D17" s="626"/>
      <c r="E17" s="80"/>
      <c r="F17" s="625"/>
      <c r="G17" s="91" t="s">
        <v>52</v>
      </c>
      <c r="H17" s="67">
        <f>(H7*H16)/100</f>
        <v>2.6</v>
      </c>
      <c r="I17" s="67">
        <f>(H7*I16)/100</f>
        <v>2.4</v>
      </c>
      <c r="J17" s="67">
        <f>(H7*J16)/100</f>
        <v>2.6</v>
      </c>
      <c r="K17" s="67"/>
      <c r="L17" s="67">
        <f>(H7*L16)/100</f>
        <v>2.75</v>
      </c>
      <c r="M17" s="67"/>
      <c r="N17" s="67"/>
      <c r="O17" s="67"/>
      <c r="P17" s="67"/>
      <c r="Q17" s="67"/>
      <c r="R17" s="67"/>
      <c r="S17" s="67"/>
      <c r="T17" s="67">
        <f>(H7*T16)/100</f>
        <v>2.6</v>
      </c>
      <c r="U17" s="67">
        <f>(H7*U16)/100</f>
        <v>2.6</v>
      </c>
      <c r="V17" s="67">
        <f>(H7*V16)/100</f>
        <v>2.4</v>
      </c>
    </row>
    <row r="18" spans="2:24" ht="40.5" customHeight="1">
      <c r="B18" s="79"/>
      <c r="C18" s="80"/>
      <c r="D18" s="626"/>
      <c r="E18" s="80"/>
      <c r="F18" s="626"/>
      <c r="G18" s="63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2:24" ht="24.75" customHeight="1">
      <c r="B19" s="79"/>
      <c r="C19" s="80"/>
      <c r="D19" s="626"/>
      <c r="E19" s="80"/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4" ht="24.75" customHeight="1">
      <c r="B20" s="79"/>
      <c r="C20" s="80"/>
      <c r="D20" s="626"/>
      <c r="E20" s="80"/>
      <c r="F20" s="626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2:24" ht="24.75" customHeight="1">
      <c r="B21" s="79"/>
      <c r="C21" s="80"/>
      <c r="D21" s="626"/>
      <c r="E21" s="80"/>
      <c r="F21" s="626"/>
      <c r="H21" s="103"/>
      <c r="I21" s="103"/>
      <c r="J21" s="103"/>
    </row>
    <row r="22" spans="2:24" ht="31.5" customHeight="1">
      <c r="B22" s="79"/>
      <c r="C22" s="80"/>
      <c r="D22" s="626"/>
      <c r="E22" s="80"/>
      <c r="F22" s="626"/>
      <c r="I22" s="103"/>
      <c r="J22" s="104"/>
      <c r="K22" s="104"/>
    </row>
    <row r="23" spans="2:24" ht="24.75" customHeight="1">
      <c r="B23" s="79"/>
      <c r="C23" s="80"/>
      <c r="D23" s="626"/>
      <c r="E23" s="80"/>
      <c r="F23" s="626"/>
      <c r="H23" s="633"/>
      <c r="I23" s="879"/>
      <c r="J23" s="879"/>
      <c r="M23" s="55"/>
      <c r="N23" s="55"/>
      <c r="O23" s="55"/>
      <c r="P23" s="55"/>
      <c r="Q23" s="55"/>
    </row>
    <row r="24" spans="2:24" ht="24.75" customHeight="1">
      <c r="B24" s="79"/>
      <c r="C24" s="80"/>
      <c r="D24" s="626"/>
      <c r="E24" s="80"/>
      <c r="F24" s="626"/>
      <c r="H24" s="105"/>
      <c r="I24" s="634"/>
      <c r="J24" s="634"/>
      <c r="M24" s="55"/>
      <c r="N24" s="55"/>
      <c r="O24" s="55"/>
      <c r="P24" s="55"/>
      <c r="Q24" s="55"/>
      <c r="W24" s="103"/>
      <c r="X24" s="103"/>
    </row>
    <row r="25" spans="2:24" ht="24.75" customHeight="1">
      <c r="B25" s="79"/>
      <c r="C25" s="80"/>
      <c r="D25" s="635"/>
      <c r="E25" s="80"/>
      <c r="F25" s="626"/>
      <c r="H25" s="636"/>
      <c r="I25" s="103"/>
      <c r="J25" s="103"/>
      <c r="K25" s="103"/>
      <c r="L25" s="103"/>
      <c r="M25" s="103"/>
      <c r="N25" s="104"/>
      <c r="O25" s="104"/>
      <c r="P25" s="104"/>
      <c r="Q25" s="104"/>
      <c r="R25" s="104"/>
      <c r="S25" s="103"/>
      <c r="T25" s="103"/>
      <c r="U25" s="103"/>
      <c r="V25" s="103"/>
      <c r="W25" s="103"/>
      <c r="X25" s="103"/>
    </row>
    <row r="26" spans="2:24" ht="24.75" customHeight="1">
      <c r="B26" s="79"/>
      <c r="C26" s="80"/>
      <c r="D26" s="626"/>
      <c r="E26" s="80"/>
      <c r="F26" s="626"/>
      <c r="I26" s="105"/>
      <c r="J26" s="105"/>
      <c r="K26" s="105"/>
      <c r="L26" s="105"/>
      <c r="M26" s="105"/>
      <c r="N26" s="105"/>
      <c r="O26" s="105"/>
      <c r="P26" s="105"/>
      <c r="Q26" s="637"/>
      <c r="R26" s="638"/>
      <c r="S26" s="638"/>
      <c r="T26" s="638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</row>
    <row r="36" spans="2:24" ht="24.75" customHeight="1">
      <c r="B36" s="79"/>
      <c r="C36" s="80"/>
      <c r="D36" s="626"/>
      <c r="E36" s="80"/>
      <c r="F36" s="626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3"/>
      <c r="X36" s="103"/>
    </row>
    <row r="37" spans="2:24" ht="24.75" customHeight="1">
      <c r="B37" s="79"/>
      <c r="C37" s="80"/>
      <c r="D37" s="626"/>
      <c r="E37" s="80"/>
      <c r="F37" s="626"/>
      <c r="G37" s="63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3"/>
    </row>
    <row r="38" spans="2:24" ht="24.75" customHeight="1">
      <c r="B38" s="79"/>
      <c r="C38" s="80"/>
      <c r="D38" s="626"/>
      <c r="E38" s="80"/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2:24" ht="24.75" customHeight="1">
      <c r="B39" s="79"/>
      <c r="C39" s="80"/>
      <c r="D39" s="626"/>
      <c r="E39" s="80"/>
      <c r="F39" s="626"/>
      <c r="G39" s="636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03"/>
    </row>
    <row r="52" spans="2:24" ht="24.75" customHeight="1">
      <c r="B52" s="79"/>
      <c r="C52" s="80"/>
      <c r="D52" s="635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636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6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39"/>
      <c r="H85" s="640"/>
      <c r="I85" s="640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621"/>
    </row>
    <row r="86" spans="1:24" ht="15.5">
      <c r="B86" s="79"/>
      <c r="C86" s="80"/>
      <c r="D86" s="626"/>
      <c r="E86" s="80"/>
      <c r="F86" s="626"/>
      <c r="G86" s="641"/>
      <c r="W86" s="82"/>
    </row>
    <row r="87" spans="1:24">
      <c r="B87" s="79"/>
      <c r="C87" s="80"/>
      <c r="D87" s="626"/>
      <c r="E87" s="80"/>
      <c r="F87" s="626"/>
      <c r="G87" s="641"/>
    </row>
    <row r="88" spans="1:24" ht="15.5">
      <c r="B88" s="79"/>
      <c r="C88" s="80"/>
      <c r="D88" s="626"/>
      <c r="E88" s="80"/>
      <c r="F88" s="626"/>
      <c r="G88" s="64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W92" s="82"/>
    </row>
    <row r="93" spans="1:24">
      <c r="A93" s="641"/>
      <c r="B93" s="641"/>
      <c r="C93" s="641"/>
      <c r="D93" s="641"/>
      <c r="E93" s="641"/>
      <c r="F93" s="641"/>
      <c r="G93" s="641"/>
    </row>
    <row r="94" spans="1:24" ht="15.5">
      <c r="A94" s="641"/>
      <c r="B94" s="641"/>
      <c r="C94" s="641"/>
      <c r="D94" s="641"/>
      <c r="E94" s="641"/>
      <c r="F94" s="641"/>
      <c r="G94" s="64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W100" s="82"/>
    </row>
    <row r="101" spans="1:23">
      <c r="A101" s="641"/>
      <c r="B101" s="641"/>
      <c r="C101" s="641"/>
      <c r="D101" s="641"/>
      <c r="E101" s="641"/>
      <c r="F101" s="641"/>
      <c r="G101" s="641"/>
    </row>
    <row r="102" spans="1:23" ht="15.5">
      <c r="A102" s="641"/>
      <c r="B102" s="641"/>
      <c r="C102" s="641"/>
      <c r="D102" s="641"/>
      <c r="E102" s="641"/>
      <c r="F102" s="641"/>
      <c r="G102" s="64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G103" s="641"/>
    </row>
    <row r="104" spans="1:23">
      <c r="G104" s="641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G1" zoomScale="86" zoomScaleNormal="86" workbookViewId="0">
      <selection activeCell="P16" sqref="P16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82" t="s">
        <v>140</v>
      </c>
      <c r="B3" s="882"/>
      <c r="C3" s="882"/>
      <c r="D3" s="882"/>
      <c r="E3" s="882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78" t="s">
        <v>141</v>
      </c>
      <c r="B4" s="878"/>
      <c r="C4" s="878"/>
      <c r="D4" s="878"/>
      <c r="E4" s="878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52" t="s">
        <v>121</v>
      </c>
      <c r="D9" s="52"/>
      <c r="E9" s="52" t="s">
        <v>121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36">
        <v>170301120049</v>
      </c>
      <c r="C11" s="117">
        <v>36</v>
      </c>
      <c r="D11" s="626">
        <f>COUNTIF(C11:C91,"&gt;="&amp;D10)</f>
        <v>1</v>
      </c>
      <c r="E11" s="80">
        <v>40</v>
      </c>
      <c r="F11" s="627">
        <f>COUNTIF(E11:E91,"&gt;="&amp;F10)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4">
        <v>3</v>
      </c>
      <c r="U11" s="645">
        <v>3</v>
      </c>
      <c r="V11" s="645">
        <v>3</v>
      </c>
      <c r="W11" s="103"/>
    </row>
    <row r="12" spans="1:23" ht="24.75" customHeight="1">
      <c r="B12" s="79"/>
      <c r="C12" s="80"/>
      <c r="D12" s="630">
        <f>(D11/COUNT(C11:C91))*100</f>
        <v>100</v>
      </c>
      <c r="E12" s="80"/>
      <c r="F12" s="631">
        <f>(F11/COUNT(E11:E91))*100</f>
        <v>100</v>
      </c>
      <c r="G12" s="31" t="s">
        <v>47</v>
      </c>
      <c r="H12" s="41">
        <v>2</v>
      </c>
      <c r="I12" s="41">
        <v>2</v>
      </c>
      <c r="J12" s="41">
        <v>2</v>
      </c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4">
        <v>2</v>
      </c>
      <c r="U12" s="645">
        <v>3</v>
      </c>
      <c r="V12" s="645">
        <v>2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41">
        <v>2</v>
      </c>
      <c r="I13" s="41">
        <v>2</v>
      </c>
      <c r="J13" s="41">
        <v>3</v>
      </c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4">
        <v>3</v>
      </c>
      <c r="U13" s="645">
        <v>2</v>
      </c>
      <c r="V13" s="645">
        <v>2</v>
      </c>
      <c r="W13" s="103"/>
    </row>
    <row r="14" spans="1:23" ht="24.75" customHeight="1">
      <c r="B14" s="79"/>
      <c r="C14" s="80"/>
      <c r="D14" s="626"/>
      <c r="E14" s="80"/>
      <c r="F14" s="625"/>
      <c r="G14" s="31"/>
      <c r="H14" s="41">
        <v>2</v>
      </c>
      <c r="I14" s="41">
        <v>3</v>
      </c>
      <c r="J14" s="41">
        <v>2</v>
      </c>
      <c r="K14" s="100"/>
      <c r="L14" s="99"/>
      <c r="M14" s="99"/>
      <c r="N14" s="99"/>
      <c r="O14" s="99"/>
      <c r="P14" s="99"/>
      <c r="Q14" s="99"/>
      <c r="R14" s="99"/>
      <c r="S14" s="99"/>
      <c r="T14" s="645">
        <v>2</v>
      </c>
      <c r="U14" s="645">
        <v>2</v>
      </c>
      <c r="V14" s="645">
        <v>3</v>
      </c>
      <c r="W14" s="103"/>
    </row>
    <row r="15" spans="1:23" ht="35.25" customHeight="1">
      <c r="B15" s="79"/>
      <c r="C15" s="80"/>
      <c r="D15" s="626"/>
      <c r="E15" s="80"/>
      <c r="F15" s="625"/>
      <c r="G15" s="31" t="s">
        <v>50</v>
      </c>
      <c r="H15" s="41">
        <v>3</v>
      </c>
      <c r="I15" s="41">
        <v>2</v>
      </c>
      <c r="J15" s="41">
        <v>2</v>
      </c>
      <c r="K15" s="100"/>
      <c r="L15" s="99">
        <v>3</v>
      </c>
      <c r="M15" s="99"/>
      <c r="N15" s="99"/>
      <c r="O15" s="99"/>
      <c r="P15" s="99"/>
      <c r="Q15" s="99"/>
      <c r="R15" s="99"/>
      <c r="S15" s="99"/>
      <c r="T15" s="645">
        <v>3</v>
      </c>
      <c r="U15" s="645">
        <v>2</v>
      </c>
      <c r="V15" s="645">
        <v>2</v>
      </c>
      <c r="W15" s="103"/>
    </row>
    <row r="16" spans="1:23" ht="37.5" customHeight="1">
      <c r="B16" s="79"/>
      <c r="C16" s="80"/>
      <c r="D16" s="626"/>
      <c r="E16" s="80"/>
      <c r="F16" s="625"/>
      <c r="G16" s="65" t="s">
        <v>51</v>
      </c>
      <c r="H16" s="66">
        <f>AVERAGE(H11:H15)</f>
        <v>2.4</v>
      </c>
      <c r="I16" s="66">
        <f>AVERAGE(I11:I15)</f>
        <v>2.4</v>
      </c>
      <c r="J16" s="66">
        <f>AVERAGE(J11:J15)</f>
        <v>2.4</v>
      </c>
      <c r="K16" s="66"/>
      <c r="L16" s="66">
        <f>AVERAGE(L11:L15)</f>
        <v>2.75</v>
      </c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2.4</v>
      </c>
      <c r="V16" s="66">
        <f>AVERAGE(V11:V15)</f>
        <v>2.4</v>
      </c>
      <c r="W16" s="103"/>
    </row>
    <row r="17" spans="2:24" ht="24.75" customHeight="1">
      <c r="B17" s="79"/>
      <c r="C17" s="80"/>
      <c r="D17" s="626"/>
      <c r="E17" s="80"/>
      <c r="F17" s="625"/>
      <c r="G17" s="91" t="s">
        <v>52</v>
      </c>
      <c r="H17" s="67">
        <f>(H7*H16)/100</f>
        <v>2.4</v>
      </c>
      <c r="I17" s="67">
        <f>(H7*I16)/100</f>
        <v>2.4</v>
      </c>
      <c r="J17" s="67">
        <f>(H7*J16)/100</f>
        <v>2.4</v>
      </c>
      <c r="K17" s="67"/>
      <c r="L17" s="67">
        <f>(H7*L16)/100</f>
        <v>2.75</v>
      </c>
      <c r="M17" s="67"/>
      <c r="N17" s="67"/>
      <c r="O17" s="67"/>
      <c r="P17" s="67"/>
      <c r="Q17" s="67"/>
      <c r="R17" s="67"/>
      <c r="S17" s="67"/>
      <c r="T17" s="67">
        <f>(H7*T16)/100</f>
        <v>2.6</v>
      </c>
      <c r="U17" s="67">
        <f>(H7*U16)/100</f>
        <v>2.4</v>
      </c>
      <c r="V17" s="67">
        <f>(H7*V16)/100</f>
        <v>2.4</v>
      </c>
    </row>
    <row r="18" spans="2:24" ht="40.5" customHeight="1">
      <c r="B18" s="79"/>
      <c r="C18" s="80"/>
      <c r="D18" s="626"/>
      <c r="E18" s="80"/>
      <c r="F18" s="626"/>
      <c r="G18" s="63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2:24" ht="24.75" customHeight="1">
      <c r="B19" s="79"/>
      <c r="C19" s="80"/>
      <c r="D19" s="626"/>
      <c r="E19" s="80"/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4" ht="24.75" customHeight="1">
      <c r="B20" s="79"/>
      <c r="C20" s="80"/>
      <c r="D20" s="626"/>
      <c r="E20" s="80"/>
      <c r="F20" s="626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2:24" ht="24.75" customHeight="1">
      <c r="B21" s="79"/>
      <c r="C21" s="80"/>
      <c r="D21" s="626"/>
      <c r="E21" s="80"/>
      <c r="F21" s="626"/>
      <c r="H21" s="103"/>
      <c r="I21" s="103"/>
      <c r="J21" s="103"/>
    </row>
    <row r="22" spans="2:24" ht="31.5" customHeight="1">
      <c r="B22" s="79"/>
      <c r="C22" s="80"/>
      <c r="D22" s="626"/>
      <c r="E22" s="80"/>
      <c r="F22" s="626"/>
      <c r="I22" s="103"/>
      <c r="J22" s="104"/>
      <c r="K22" s="104"/>
    </row>
    <row r="23" spans="2:24" ht="24.75" customHeight="1">
      <c r="B23" s="79"/>
      <c r="C23" s="80"/>
      <c r="D23" s="626"/>
      <c r="E23" s="80"/>
      <c r="F23" s="626"/>
      <c r="H23" s="633"/>
      <c r="I23" s="879"/>
      <c r="J23" s="879"/>
      <c r="M23" s="55"/>
      <c r="N23" s="55"/>
      <c r="O23" s="55"/>
      <c r="P23" s="55"/>
      <c r="Q23" s="55"/>
    </row>
    <row r="24" spans="2:24" ht="24.75" customHeight="1">
      <c r="B24" s="79"/>
      <c r="C24" s="80"/>
      <c r="D24" s="626"/>
      <c r="E24" s="80"/>
      <c r="F24" s="626"/>
      <c r="H24" s="105"/>
      <c r="I24" s="634"/>
      <c r="J24" s="634"/>
      <c r="M24" s="55"/>
      <c r="N24" s="55"/>
      <c r="O24" s="55"/>
      <c r="P24" s="55"/>
      <c r="Q24" s="55"/>
      <c r="W24" s="103"/>
      <c r="X24" s="103"/>
    </row>
    <row r="25" spans="2:24" ht="24.75" customHeight="1">
      <c r="B25" s="79"/>
      <c r="C25" s="80"/>
      <c r="D25" s="635"/>
      <c r="E25" s="80"/>
      <c r="F25" s="626"/>
      <c r="H25" s="636"/>
      <c r="I25" s="103"/>
      <c r="J25" s="103"/>
      <c r="K25" s="103"/>
      <c r="L25" s="103"/>
      <c r="M25" s="103"/>
      <c r="N25" s="104"/>
      <c r="O25" s="104"/>
      <c r="P25" s="104"/>
      <c r="Q25" s="104"/>
      <c r="R25" s="104"/>
      <c r="S25" s="103"/>
      <c r="T25" s="103"/>
      <c r="U25" s="103"/>
      <c r="V25" s="103"/>
      <c r="W25" s="103"/>
      <c r="X25" s="103"/>
    </row>
    <row r="26" spans="2:24" ht="24.75" customHeight="1">
      <c r="B26" s="79"/>
      <c r="C26" s="80"/>
      <c r="D26" s="626"/>
      <c r="E26" s="80"/>
      <c r="F26" s="626"/>
      <c r="I26" s="105"/>
      <c r="J26" s="105"/>
      <c r="K26" s="105"/>
      <c r="L26" s="105"/>
      <c r="M26" s="105"/>
      <c r="N26" s="105"/>
      <c r="O26" s="105"/>
      <c r="P26" s="105"/>
      <c r="Q26" s="637"/>
      <c r="R26" s="638"/>
      <c r="S26" s="638"/>
      <c r="T26" s="638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</row>
    <row r="36" spans="2:24" ht="24.75" customHeight="1">
      <c r="B36" s="79"/>
      <c r="C36" s="80"/>
      <c r="D36" s="626"/>
      <c r="E36" s="80"/>
      <c r="F36" s="626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3"/>
      <c r="X36" s="103"/>
    </row>
    <row r="37" spans="2:24" ht="24.75" customHeight="1">
      <c r="B37" s="79"/>
      <c r="C37" s="80"/>
      <c r="D37" s="626"/>
      <c r="E37" s="80"/>
      <c r="F37" s="626"/>
      <c r="G37" s="63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3"/>
    </row>
    <row r="38" spans="2:24" ht="24.75" customHeight="1">
      <c r="B38" s="79"/>
      <c r="C38" s="80"/>
      <c r="D38" s="626"/>
      <c r="E38" s="80"/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2:24" ht="24.75" customHeight="1">
      <c r="B39" s="79"/>
      <c r="C39" s="80"/>
      <c r="D39" s="626"/>
      <c r="E39" s="80"/>
      <c r="F39" s="626"/>
      <c r="G39" s="636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03"/>
    </row>
    <row r="52" spans="2:24" ht="24.75" customHeight="1">
      <c r="B52" s="79"/>
      <c r="C52" s="80"/>
      <c r="D52" s="635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636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6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39"/>
      <c r="H85" s="640"/>
      <c r="I85" s="640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621"/>
    </row>
    <row r="86" spans="1:24" ht="15.5">
      <c r="B86" s="79"/>
      <c r="C86" s="80"/>
      <c r="D86" s="626"/>
      <c r="E86" s="80"/>
      <c r="F86" s="626"/>
      <c r="G86" s="641"/>
      <c r="W86" s="82"/>
    </row>
    <row r="87" spans="1:24">
      <c r="B87" s="79"/>
      <c r="C87" s="80"/>
      <c r="D87" s="626"/>
      <c r="E87" s="80"/>
      <c r="F87" s="626"/>
      <c r="G87" s="641"/>
    </row>
    <row r="88" spans="1:24" ht="15.5">
      <c r="B88" s="79"/>
      <c r="C88" s="80"/>
      <c r="D88" s="626"/>
      <c r="E88" s="80"/>
      <c r="F88" s="626"/>
      <c r="G88" s="64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W92" s="82"/>
    </row>
    <row r="93" spans="1:24">
      <c r="A93" s="641"/>
      <c r="B93" s="641"/>
      <c r="C93" s="641"/>
      <c r="D93" s="641"/>
      <c r="E93" s="641"/>
      <c r="F93" s="641"/>
      <c r="G93" s="641"/>
    </row>
    <row r="94" spans="1:24" ht="15.5">
      <c r="A94" s="641"/>
      <c r="B94" s="641"/>
      <c r="C94" s="641"/>
      <c r="D94" s="641"/>
      <c r="E94" s="641"/>
      <c r="F94" s="641"/>
      <c r="G94" s="64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W100" s="82"/>
    </row>
    <row r="101" spans="1:23">
      <c r="A101" s="641"/>
      <c r="B101" s="641"/>
      <c r="C101" s="641"/>
      <c r="D101" s="641"/>
      <c r="E101" s="641"/>
      <c r="F101" s="641"/>
      <c r="G101" s="641"/>
    </row>
    <row r="102" spans="1:23" ht="15.5">
      <c r="A102" s="641"/>
      <c r="B102" s="641"/>
      <c r="C102" s="641"/>
      <c r="D102" s="641"/>
      <c r="E102" s="641"/>
      <c r="F102" s="641"/>
      <c r="G102" s="64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G103" s="641"/>
    </row>
    <row r="104" spans="1:23">
      <c r="G104" s="641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G1" zoomScale="86" zoomScaleNormal="86" workbookViewId="0">
      <selection activeCell="K14" sqref="K14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82" t="s">
        <v>142</v>
      </c>
      <c r="B3" s="882"/>
      <c r="C3" s="882"/>
      <c r="D3" s="882"/>
      <c r="E3" s="882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78" t="s">
        <v>143</v>
      </c>
      <c r="B4" s="878"/>
      <c r="C4" s="878"/>
      <c r="D4" s="878"/>
      <c r="E4" s="878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52" t="s">
        <v>122</v>
      </c>
      <c r="D9" s="52"/>
      <c r="E9" s="52" t="s">
        <v>121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36">
        <v>170301120049</v>
      </c>
      <c r="C11" s="80">
        <v>32</v>
      </c>
      <c r="D11" s="626">
        <f>COUNTIF(C11:C92,"&gt;="&amp;D10)</f>
        <v>1</v>
      </c>
      <c r="E11" s="80">
        <v>38</v>
      </c>
      <c r="F11" s="627">
        <f>COUNTIF(E11:E92,"&gt;="&amp;F10)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0"/>
      <c r="L11" s="99"/>
      <c r="M11" s="99"/>
      <c r="N11" s="99"/>
      <c r="O11" s="99"/>
      <c r="P11" s="99"/>
      <c r="Q11" s="99"/>
      <c r="R11" s="99"/>
      <c r="S11" s="99"/>
      <c r="T11" s="94">
        <v>3</v>
      </c>
      <c r="U11" s="645">
        <v>3</v>
      </c>
      <c r="V11" s="645">
        <v>3</v>
      </c>
      <c r="W11" s="103"/>
    </row>
    <row r="12" spans="1:23" ht="24.75" customHeight="1">
      <c r="B12" s="79"/>
      <c r="C12" s="80"/>
      <c r="D12" s="630">
        <f>(D11/COUNT(C11:C92))*100</f>
        <v>100</v>
      </c>
      <c r="E12" s="80"/>
      <c r="F12" s="631">
        <f>(F11/COUNT(E11:E92))*100</f>
        <v>100</v>
      </c>
      <c r="G12" s="31" t="s">
        <v>47</v>
      </c>
      <c r="H12" s="41">
        <v>2</v>
      </c>
      <c r="I12" s="41">
        <v>2</v>
      </c>
      <c r="J12" s="41">
        <v>2</v>
      </c>
      <c r="K12" s="100"/>
      <c r="L12" s="99"/>
      <c r="M12" s="99"/>
      <c r="N12" s="99"/>
      <c r="O12" s="99"/>
      <c r="P12" s="99"/>
      <c r="Q12" s="99"/>
      <c r="R12" s="99"/>
      <c r="S12" s="99"/>
      <c r="T12" s="94">
        <v>2</v>
      </c>
      <c r="U12" s="645">
        <v>3</v>
      </c>
      <c r="V12" s="645">
        <v>2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41">
        <v>2</v>
      </c>
      <c r="I13" s="41">
        <v>2</v>
      </c>
      <c r="J13" s="41">
        <v>3</v>
      </c>
      <c r="K13" s="100"/>
      <c r="L13" s="99"/>
      <c r="M13" s="99"/>
      <c r="N13" s="99"/>
      <c r="O13" s="99"/>
      <c r="P13" s="99"/>
      <c r="Q13" s="99"/>
      <c r="R13" s="99"/>
      <c r="S13" s="99"/>
      <c r="T13" s="94">
        <v>3</v>
      </c>
      <c r="U13" s="645">
        <v>2</v>
      </c>
      <c r="V13" s="645">
        <v>3</v>
      </c>
      <c r="W13" s="103"/>
    </row>
    <row r="14" spans="1:23" ht="24.75" customHeight="1">
      <c r="B14" s="79"/>
      <c r="C14" s="80"/>
      <c r="D14" s="626"/>
      <c r="E14" s="80"/>
      <c r="F14" s="625"/>
      <c r="G14" s="31"/>
      <c r="H14" s="41">
        <v>2</v>
      </c>
      <c r="I14" s="41">
        <v>3</v>
      </c>
      <c r="J14" s="41">
        <v>2</v>
      </c>
      <c r="K14" s="100"/>
      <c r="L14" s="99"/>
      <c r="M14" s="99"/>
      <c r="N14" s="99"/>
      <c r="O14" s="99"/>
      <c r="P14" s="99"/>
      <c r="Q14" s="99"/>
      <c r="R14" s="99"/>
      <c r="S14" s="99"/>
      <c r="T14" s="645">
        <v>2</v>
      </c>
      <c r="U14" s="645">
        <v>3</v>
      </c>
      <c r="V14" s="645">
        <v>3</v>
      </c>
      <c r="W14" s="103"/>
    </row>
    <row r="15" spans="1:23" ht="24.75" customHeight="1">
      <c r="B15" s="79"/>
      <c r="C15" s="80"/>
      <c r="D15" s="626"/>
      <c r="E15" s="80"/>
      <c r="F15" s="625"/>
      <c r="G15" s="31" t="s">
        <v>50</v>
      </c>
      <c r="H15" s="41">
        <v>3</v>
      </c>
      <c r="I15" s="41">
        <v>2</v>
      </c>
      <c r="J15" s="41">
        <v>2</v>
      </c>
      <c r="K15" s="100"/>
      <c r="L15" s="99"/>
      <c r="M15" s="99"/>
      <c r="N15" s="99"/>
      <c r="O15" s="99"/>
      <c r="P15" s="99"/>
      <c r="Q15" s="99"/>
      <c r="R15" s="99"/>
      <c r="S15" s="99"/>
      <c r="T15" s="645">
        <v>3</v>
      </c>
      <c r="U15" s="645">
        <v>2</v>
      </c>
      <c r="V15" s="645">
        <v>2</v>
      </c>
      <c r="W15" s="103"/>
    </row>
    <row r="16" spans="1:23" ht="35.25" customHeight="1">
      <c r="B16" s="79"/>
      <c r="C16" s="80"/>
      <c r="D16" s="626"/>
      <c r="E16" s="80"/>
      <c r="F16" s="625"/>
      <c r="G16" s="65" t="s">
        <v>51</v>
      </c>
      <c r="H16" s="66">
        <f>AVERAGE(H11:H15)</f>
        <v>2.4</v>
      </c>
      <c r="I16" s="66">
        <f>AVERAGE(I11:I15)</f>
        <v>2.4</v>
      </c>
      <c r="J16" s="66">
        <f>AVERAGE(J11:J15)</f>
        <v>2.4</v>
      </c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2.6</v>
      </c>
      <c r="V16" s="66">
        <f>AVERAGE(V11:V15)</f>
        <v>2.6</v>
      </c>
      <c r="W16" s="103"/>
    </row>
    <row r="17" spans="2:24" ht="37.5" customHeight="1">
      <c r="B17" s="79"/>
      <c r="C17" s="80"/>
      <c r="D17" s="626"/>
      <c r="E17" s="80"/>
      <c r="F17" s="625"/>
      <c r="G17" s="91" t="s">
        <v>52</v>
      </c>
      <c r="H17" s="67">
        <f>(H7*H16)/100</f>
        <v>2.4</v>
      </c>
      <c r="I17" s="67">
        <f>(H7*I16)/100</f>
        <v>2.4</v>
      </c>
      <c r="J17" s="67">
        <f>(H7*J16)/100</f>
        <v>2.4</v>
      </c>
      <c r="K17" s="67"/>
      <c r="L17" s="67"/>
      <c r="M17" s="67"/>
      <c r="N17" s="67"/>
      <c r="O17" s="67"/>
      <c r="P17" s="67"/>
      <c r="Q17" s="67"/>
      <c r="R17" s="67"/>
      <c r="S17" s="67"/>
      <c r="T17" s="67">
        <f>(H7*T16)/100</f>
        <v>2.6</v>
      </c>
      <c r="U17" s="67">
        <f>(H7*U16)/100</f>
        <v>2.6</v>
      </c>
      <c r="V17" s="67">
        <f>(H7*V16)/100</f>
        <v>2.6</v>
      </c>
      <c r="W17" s="103"/>
    </row>
    <row r="18" spans="2:24" ht="24.75" customHeight="1">
      <c r="B18" s="79"/>
      <c r="C18" s="80"/>
      <c r="D18" s="626"/>
      <c r="E18" s="80"/>
      <c r="F18" s="625"/>
      <c r="G18" s="63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2:24" ht="40.5" customHeight="1">
      <c r="B19" s="79"/>
      <c r="C19" s="80"/>
      <c r="D19" s="626"/>
      <c r="E19" s="80"/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2:24" ht="24.75" customHeight="1">
      <c r="B20" s="79"/>
      <c r="C20" s="80"/>
      <c r="D20" s="626"/>
      <c r="E20" s="80"/>
      <c r="F20" s="626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2:24" ht="24.75" customHeight="1">
      <c r="B21" s="79"/>
      <c r="C21" s="80"/>
      <c r="D21" s="626"/>
      <c r="E21" s="80"/>
      <c r="F21" s="626"/>
      <c r="H21" s="103"/>
      <c r="I21" s="103"/>
      <c r="J21" s="103"/>
      <c r="W21" s="103"/>
    </row>
    <row r="22" spans="2:24" ht="24.75" customHeight="1">
      <c r="B22" s="79"/>
      <c r="C22" s="80"/>
      <c r="D22" s="626"/>
      <c r="E22" s="80"/>
      <c r="F22" s="626"/>
      <c r="I22" s="103"/>
      <c r="J22" s="104"/>
      <c r="K22" s="104"/>
    </row>
    <row r="23" spans="2:24" ht="31.5" customHeight="1">
      <c r="B23" s="79"/>
      <c r="C23" s="80"/>
      <c r="D23" s="626"/>
      <c r="E23" s="80"/>
      <c r="F23" s="626"/>
      <c r="H23" s="633"/>
      <c r="I23" s="879"/>
      <c r="J23" s="879"/>
      <c r="M23" s="55"/>
      <c r="N23" s="55"/>
      <c r="O23" s="55"/>
      <c r="P23" s="55"/>
      <c r="Q23" s="55"/>
    </row>
    <row r="24" spans="2:24" ht="24.75" customHeight="1">
      <c r="B24" s="79"/>
      <c r="C24" s="80"/>
      <c r="D24" s="626"/>
      <c r="E24" s="80"/>
      <c r="F24" s="626"/>
      <c r="H24" s="105"/>
      <c r="I24" s="634"/>
      <c r="J24" s="634"/>
      <c r="M24" s="55"/>
      <c r="N24" s="55"/>
      <c r="O24" s="55"/>
      <c r="P24" s="55"/>
      <c r="Q24" s="55"/>
    </row>
    <row r="25" spans="2:24" ht="24.75" customHeight="1">
      <c r="B25" s="79"/>
      <c r="C25" s="80"/>
      <c r="D25" s="626"/>
      <c r="E25" s="80"/>
      <c r="F25" s="626"/>
      <c r="H25" s="636"/>
      <c r="I25" s="103"/>
      <c r="J25" s="103"/>
      <c r="K25" s="103"/>
      <c r="L25" s="103"/>
      <c r="M25" s="103"/>
      <c r="N25" s="104"/>
      <c r="O25" s="104"/>
      <c r="P25" s="104"/>
      <c r="Q25" s="104"/>
      <c r="R25" s="104"/>
      <c r="S25" s="103"/>
      <c r="T25" s="103"/>
      <c r="U25" s="103"/>
      <c r="V25" s="103"/>
      <c r="W25" s="103"/>
      <c r="X25" s="103"/>
    </row>
    <row r="26" spans="2:24" ht="24.75" customHeight="1">
      <c r="B26" s="79"/>
      <c r="C26" s="80"/>
      <c r="D26" s="635"/>
      <c r="E26" s="80"/>
      <c r="F26" s="626"/>
      <c r="I26" s="105"/>
      <c r="J26" s="105"/>
      <c r="K26" s="105"/>
      <c r="L26" s="105"/>
      <c r="M26" s="105"/>
      <c r="N26" s="105"/>
      <c r="O26" s="105"/>
      <c r="P26" s="105"/>
      <c r="Q26" s="637"/>
      <c r="R26" s="638"/>
      <c r="S26" s="638"/>
      <c r="T26" s="638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3"/>
      <c r="X35" s="103"/>
    </row>
    <row r="36" spans="2:24" ht="24.75" customHeight="1">
      <c r="B36" s="79"/>
      <c r="C36" s="80"/>
      <c r="D36" s="626"/>
      <c r="E36" s="80"/>
      <c r="F36" s="626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3"/>
    </row>
    <row r="37" spans="2:24" ht="24.75" customHeight="1">
      <c r="B37" s="79"/>
      <c r="C37" s="80"/>
      <c r="D37" s="626"/>
      <c r="E37" s="80"/>
      <c r="F37" s="626"/>
      <c r="G37" s="63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3"/>
    </row>
    <row r="38" spans="2:24" ht="24.75" customHeight="1">
      <c r="B38" s="79"/>
      <c r="C38" s="80"/>
      <c r="D38" s="626"/>
      <c r="E38" s="80"/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2:24" ht="24.75" customHeight="1">
      <c r="B39" s="79"/>
      <c r="C39" s="80"/>
      <c r="D39" s="626"/>
      <c r="E39" s="80"/>
      <c r="F39" s="626"/>
      <c r="G39" s="636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03"/>
    </row>
    <row r="52" spans="2:24" ht="24.75" customHeight="1">
      <c r="B52" s="79"/>
      <c r="C52" s="80"/>
      <c r="D52" s="626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636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2:24" ht="24.75" customHeight="1">
      <c r="B54" s="79"/>
      <c r="C54" s="80"/>
      <c r="D54" s="635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26"/>
      <c r="E80" s="80"/>
      <c r="F80" s="626"/>
      <c r="G80" s="636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35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 ht="24.75" customHeight="1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>
      <c r="B85" s="79"/>
      <c r="C85" s="80"/>
      <c r="D85" s="626"/>
      <c r="E85" s="80"/>
      <c r="F85" s="626"/>
      <c r="G85" s="639"/>
      <c r="H85" s="640"/>
      <c r="I85" s="640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spans="1:24" s="82" customFormat="1" ht="15.5">
      <c r="A86" s="620"/>
      <c r="B86" s="79"/>
      <c r="C86" s="80"/>
      <c r="D86" s="626"/>
      <c r="E86" s="80"/>
      <c r="F86" s="626"/>
      <c r="G86" s="641"/>
      <c r="J86" s="621"/>
      <c r="K86" s="621"/>
      <c r="L86" s="621"/>
      <c r="M86" s="621"/>
      <c r="N86" s="621"/>
      <c r="O86" s="621"/>
      <c r="P86" s="621"/>
      <c r="Q86" s="621"/>
      <c r="R86" s="621"/>
      <c r="S86" s="621"/>
      <c r="T86" s="621"/>
      <c r="U86" s="621"/>
      <c r="V86" s="621"/>
      <c r="W86" s="621"/>
    </row>
    <row r="87" spans="1:24" ht="15.5">
      <c r="B87" s="79"/>
      <c r="C87" s="80"/>
      <c r="D87" s="626"/>
      <c r="E87" s="80"/>
      <c r="F87" s="626"/>
      <c r="G87" s="641"/>
      <c r="W87" s="82"/>
    </row>
    <row r="88" spans="1:24" ht="15.5">
      <c r="B88" s="79"/>
      <c r="C88" s="80"/>
      <c r="D88" s="626"/>
      <c r="E88" s="80"/>
      <c r="F88" s="626"/>
      <c r="G88" s="64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>
      <c r="B92" s="79"/>
      <c r="C92" s="80"/>
      <c r="D92" s="626"/>
      <c r="E92" s="80"/>
      <c r="F92" s="626"/>
      <c r="G92" s="641"/>
    </row>
    <row r="93" spans="1:24" ht="15.5">
      <c r="A93" s="641"/>
      <c r="B93" s="641"/>
      <c r="C93" s="641"/>
      <c r="D93" s="641"/>
      <c r="E93" s="641"/>
      <c r="F93" s="641"/>
      <c r="G93" s="641"/>
      <c r="W93" s="82"/>
    </row>
    <row r="94" spans="1:24" ht="15.5">
      <c r="A94" s="641"/>
      <c r="B94" s="641"/>
      <c r="C94" s="641"/>
      <c r="D94" s="641"/>
      <c r="E94" s="641"/>
      <c r="F94" s="641"/>
      <c r="G94" s="64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>
      <c r="A99" s="641"/>
      <c r="B99" s="641"/>
      <c r="C99" s="641"/>
      <c r="D99" s="641"/>
      <c r="E99" s="641"/>
      <c r="F99" s="641"/>
      <c r="G99" s="641"/>
    </row>
    <row r="100" spans="1:23" s="82" customFormat="1" ht="15.5">
      <c r="A100" s="641"/>
      <c r="B100" s="641"/>
      <c r="C100" s="641"/>
      <c r="D100" s="641"/>
      <c r="E100" s="641"/>
      <c r="F100" s="641"/>
      <c r="G100" s="641"/>
      <c r="J100" s="621"/>
      <c r="K100" s="621"/>
      <c r="L100" s="621"/>
      <c r="M100" s="621"/>
      <c r="N100" s="621"/>
      <c r="O100" s="621"/>
      <c r="P100" s="621"/>
      <c r="Q100" s="621"/>
      <c r="R100" s="621"/>
      <c r="S100" s="621"/>
      <c r="T100" s="621"/>
      <c r="U100" s="621"/>
      <c r="V100" s="621"/>
      <c r="W100" s="621"/>
    </row>
    <row r="101" spans="1:23" ht="15.5">
      <c r="A101" s="641"/>
      <c r="B101" s="641"/>
      <c r="C101" s="641"/>
      <c r="D101" s="641"/>
      <c r="E101" s="641"/>
      <c r="F101" s="641"/>
      <c r="G101" s="641"/>
      <c r="W101" s="82"/>
    </row>
    <row r="102" spans="1:23" ht="15.5">
      <c r="A102" s="641"/>
      <c r="B102" s="641"/>
      <c r="C102" s="641"/>
      <c r="D102" s="641"/>
      <c r="E102" s="641"/>
      <c r="F102" s="641"/>
      <c r="G102" s="64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A103" s="641"/>
      <c r="B103" s="641"/>
      <c r="C103" s="641"/>
      <c r="D103" s="641"/>
      <c r="E103" s="641"/>
      <c r="F103" s="641"/>
      <c r="G103" s="641"/>
    </row>
    <row r="104" spans="1:23">
      <c r="G104" s="641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G1" zoomScale="86" zoomScaleNormal="86" workbookViewId="0">
      <selection activeCell="V17" sqref="V17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82" t="s">
        <v>144</v>
      </c>
      <c r="B3" s="882"/>
      <c r="C3" s="882"/>
      <c r="D3" s="882"/>
      <c r="E3" s="882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78" t="s">
        <v>145</v>
      </c>
      <c r="B4" s="878"/>
      <c r="C4" s="878"/>
      <c r="D4" s="878"/>
      <c r="E4" s="878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80" t="s">
        <v>29</v>
      </c>
      <c r="D9" s="52"/>
      <c r="E9" s="80" t="s">
        <v>29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36">
        <v>170301120049</v>
      </c>
      <c r="C11" s="80">
        <v>46</v>
      </c>
      <c r="D11" s="626">
        <f>COUNTIF(C11:C91,"&gt;="&amp;D10)</f>
        <v>1</v>
      </c>
      <c r="E11" s="80">
        <v>40</v>
      </c>
      <c r="F11" s="627">
        <f>COUNTIF(E11:E91,"&gt;="&amp;F10)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0"/>
      <c r="L11" s="99"/>
      <c r="M11" s="99"/>
      <c r="N11" s="99"/>
      <c r="O11" s="99"/>
      <c r="P11" s="99"/>
      <c r="Q11" s="99"/>
      <c r="R11" s="99"/>
      <c r="S11" s="99"/>
      <c r="T11" s="94">
        <v>3</v>
      </c>
      <c r="U11" s="645">
        <v>3</v>
      </c>
      <c r="V11" s="645">
        <v>3</v>
      </c>
      <c r="W11" s="103"/>
    </row>
    <row r="12" spans="1:23" ht="24.75" customHeight="1">
      <c r="B12" s="79"/>
      <c r="C12" s="80"/>
      <c r="D12" s="630">
        <f>(D11/COUNT(C11:C91))*100</f>
        <v>100</v>
      </c>
      <c r="E12" s="80"/>
      <c r="F12" s="631">
        <f>(F11/COUNT(E11:E91))*100</f>
        <v>100</v>
      </c>
      <c r="G12" s="31" t="s">
        <v>47</v>
      </c>
      <c r="H12" s="41">
        <v>2</v>
      </c>
      <c r="I12" s="41">
        <v>3</v>
      </c>
      <c r="J12" s="41">
        <v>2</v>
      </c>
      <c r="K12" s="100"/>
      <c r="L12" s="99"/>
      <c r="M12" s="99"/>
      <c r="N12" s="99"/>
      <c r="O12" s="99"/>
      <c r="P12" s="99"/>
      <c r="Q12" s="99"/>
      <c r="R12" s="99"/>
      <c r="S12" s="99"/>
      <c r="T12" s="94">
        <v>3</v>
      </c>
      <c r="U12" s="645">
        <v>2</v>
      </c>
      <c r="V12" s="645">
        <v>3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41">
        <v>2</v>
      </c>
      <c r="I13" s="41">
        <v>2</v>
      </c>
      <c r="J13" s="41">
        <v>3</v>
      </c>
      <c r="K13" s="100"/>
      <c r="L13" s="99"/>
      <c r="M13" s="99"/>
      <c r="N13" s="99"/>
      <c r="O13" s="99"/>
      <c r="P13" s="99"/>
      <c r="Q13" s="99"/>
      <c r="R13" s="99"/>
      <c r="S13" s="99"/>
      <c r="T13" s="94">
        <v>2</v>
      </c>
      <c r="U13" s="645">
        <v>2</v>
      </c>
      <c r="V13" s="645">
        <v>3</v>
      </c>
      <c r="W13" s="103"/>
    </row>
    <row r="14" spans="1:23" ht="24.75" customHeight="1">
      <c r="B14" s="79"/>
      <c r="C14" s="80"/>
      <c r="D14" s="626"/>
      <c r="E14" s="80"/>
      <c r="F14" s="625"/>
      <c r="G14" s="31"/>
      <c r="H14" s="41">
        <v>3</v>
      </c>
      <c r="I14" s="41">
        <v>3</v>
      </c>
      <c r="J14" s="41">
        <v>2</v>
      </c>
      <c r="K14" s="100"/>
      <c r="L14" s="99"/>
      <c r="M14" s="99"/>
      <c r="N14" s="99"/>
      <c r="O14" s="99"/>
      <c r="P14" s="99"/>
      <c r="Q14" s="99"/>
      <c r="R14" s="99"/>
      <c r="S14" s="99"/>
      <c r="T14" s="645">
        <v>2</v>
      </c>
      <c r="U14" s="645">
        <v>3</v>
      </c>
      <c r="V14" s="645">
        <v>3</v>
      </c>
      <c r="W14" s="103"/>
    </row>
    <row r="15" spans="1:23" ht="35.25" customHeight="1">
      <c r="B15" s="79"/>
      <c r="C15" s="80"/>
      <c r="D15" s="626"/>
      <c r="E15" s="80"/>
      <c r="F15" s="625"/>
      <c r="G15" s="31" t="s">
        <v>50</v>
      </c>
      <c r="H15" s="41">
        <v>3</v>
      </c>
      <c r="I15" s="41">
        <v>2</v>
      </c>
      <c r="J15" s="41">
        <v>3</v>
      </c>
      <c r="K15" s="100"/>
      <c r="L15" s="99"/>
      <c r="M15" s="99"/>
      <c r="N15" s="99"/>
      <c r="O15" s="99"/>
      <c r="P15" s="99"/>
      <c r="Q15" s="99"/>
      <c r="R15" s="99"/>
      <c r="S15" s="99"/>
      <c r="T15" s="645">
        <v>3</v>
      </c>
      <c r="U15" s="645">
        <v>3</v>
      </c>
      <c r="V15" s="645">
        <v>2</v>
      </c>
      <c r="W15" s="103"/>
    </row>
    <row r="16" spans="1:23" ht="37.5" customHeight="1">
      <c r="B16" s="79"/>
      <c r="C16" s="80"/>
      <c r="D16" s="626"/>
      <c r="E16" s="80"/>
      <c r="F16" s="625"/>
      <c r="G16" s="65" t="s">
        <v>51</v>
      </c>
      <c r="H16" s="66">
        <f>AVERAGE(H11:H15)</f>
        <v>2.6</v>
      </c>
      <c r="I16" s="66">
        <f>AVERAGE(I11:I15)</f>
        <v>2.6</v>
      </c>
      <c r="J16" s="66">
        <f>AVERAGE(J11:J15)</f>
        <v>2.6</v>
      </c>
      <c r="K16" s="66"/>
      <c r="L16" s="66"/>
      <c r="M16" s="66"/>
      <c r="N16" s="66"/>
      <c r="O16" s="66"/>
      <c r="P16" s="66"/>
      <c r="Q16" s="66"/>
      <c r="R16" s="66"/>
      <c r="S16" s="66"/>
      <c r="T16" s="66">
        <f>AVERAGE(T11:T15)</f>
        <v>2.6</v>
      </c>
      <c r="U16" s="66">
        <f>AVERAGE(U11:U15)</f>
        <v>2.6</v>
      </c>
      <c r="V16" s="66">
        <f>AVERAGE(V11:V15)</f>
        <v>2.8</v>
      </c>
      <c r="W16" s="103"/>
    </row>
    <row r="17" spans="2:24" ht="24.75" customHeight="1">
      <c r="B17" s="79"/>
      <c r="C17" s="80"/>
      <c r="D17" s="626"/>
      <c r="E17" s="80"/>
      <c r="F17" s="625"/>
      <c r="G17" s="91" t="s">
        <v>52</v>
      </c>
      <c r="H17" s="67">
        <f>(H7*H16)/100</f>
        <v>2.6</v>
      </c>
      <c r="I17" s="67">
        <f>(H7*I16)/100</f>
        <v>2.6</v>
      </c>
      <c r="J17" s="67">
        <f>(H7*J16)/100</f>
        <v>2.6</v>
      </c>
      <c r="K17" s="67"/>
      <c r="L17" s="67"/>
      <c r="M17" s="67"/>
      <c r="N17" s="67"/>
      <c r="O17" s="67"/>
      <c r="P17" s="67"/>
      <c r="Q17" s="67"/>
      <c r="R17" s="67"/>
      <c r="S17" s="67"/>
      <c r="T17" s="67">
        <f>(H7*T16)/100</f>
        <v>2.6</v>
      </c>
      <c r="U17" s="67">
        <f>(H7*U16)/100</f>
        <v>2.6</v>
      </c>
      <c r="V17" s="67">
        <f>(H7*V16)/100</f>
        <v>2.8</v>
      </c>
    </row>
    <row r="18" spans="2:24" ht="40.5" customHeight="1">
      <c r="B18" s="79"/>
      <c r="C18" s="80"/>
      <c r="D18" s="626"/>
      <c r="E18" s="80"/>
      <c r="F18" s="626"/>
      <c r="G18" s="63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2:24" ht="24.75" customHeight="1">
      <c r="B19" s="79"/>
      <c r="C19" s="80"/>
      <c r="D19" s="626"/>
      <c r="E19" s="80"/>
      <c r="F19" s="626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2:24" ht="24.75" customHeight="1">
      <c r="B20" s="79"/>
      <c r="C20" s="80"/>
      <c r="D20" s="626"/>
      <c r="E20" s="80"/>
      <c r="F20" s="626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2:24" ht="24.75" customHeight="1">
      <c r="B21" s="79"/>
      <c r="C21" s="80"/>
      <c r="D21" s="626"/>
      <c r="E21" s="80"/>
      <c r="F21" s="626"/>
      <c r="H21" s="103"/>
      <c r="I21" s="103"/>
      <c r="J21" s="103"/>
    </row>
    <row r="22" spans="2:24" ht="31.5" customHeight="1">
      <c r="B22" s="79"/>
      <c r="C22" s="80"/>
      <c r="D22" s="626"/>
      <c r="E22" s="80"/>
      <c r="F22" s="626"/>
      <c r="I22" s="103"/>
      <c r="J22" s="104"/>
      <c r="K22" s="104"/>
    </row>
    <row r="23" spans="2:24" ht="24.75" customHeight="1">
      <c r="B23" s="79"/>
      <c r="C23" s="80"/>
      <c r="D23" s="626"/>
      <c r="E23" s="80"/>
      <c r="F23" s="626"/>
      <c r="H23" s="633"/>
      <c r="I23" s="879"/>
      <c r="J23" s="879"/>
      <c r="M23" s="55"/>
      <c r="N23" s="55"/>
      <c r="O23" s="55"/>
      <c r="P23" s="55"/>
      <c r="Q23" s="55"/>
    </row>
    <row r="24" spans="2:24" ht="24.75" customHeight="1">
      <c r="B24" s="79"/>
      <c r="C24" s="80"/>
      <c r="D24" s="626"/>
      <c r="E24" s="80"/>
      <c r="F24" s="626"/>
      <c r="H24" s="105"/>
      <c r="I24" s="634"/>
      <c r="J24" s="634"/>
      <c r="M24" s="55"/>
      <c r="N24" s="55"/>
      <c r="O24" s="55"/>
      <c r="P24" s="55"/>
      <c r="Q24" s="55"/>
      <c r="W24" s="103"/>
      <c r="X24" s="103"/>
    </row>
    <row r="25" spans="2:24" ht="24.75" customHeight="1">
      <c r="B25" s="79"/>
      <c r="C25" s="80"/>
      <c r="D25" s="635"/>
      <c r="E25" s="80"/>
      <c r="F25" s="626"/>
      <c r="H25" s="636"/>
      <c r="I25" s="103"/>
      <c r="J25" s="103"/>
      <c r="K25" s="103"/>
      <c r="L25" s="103"/>
      <c r="M25" s="103"/>
      <c r="N25" s="104"/>
      <c r="O25" s="104"/>
      <c r="P25" s="104"/>
      <c r="Q25" s="104"/>
      <c r="R25" s="104"/>
      <c r="S25" s="103"/>
      <c r="T25" s="103"/>
      <c r="U25" s="103"/>
      <c r="V25" s="103"/>
      <c r="W25" s="103"/>
      <c r="X25" s="103"/>
    </row>
    <row r="26" spans="2:24" ht="24.75" customHeight="1">
      <c r="B26" s="79"/>
      <c r="C26" s="80"/>
      <c r="D26" s="626"/>
      <c r="E26" s="80"/>
      <c r="F26" s="626"/>
      <c r="I26" s="105"/>
      <c r="J26" s="105"/>
      <c r="K26" s="105"/>
      <c r="L26" s="105"/>
      <c r="M26" s="105"/>
      <c r="N26" s="105"/>
      <c r="O26" s="105"/>
      <c r="P26" s="105"/>
      <c r="Q26" s="637"/>
      <c r="R26" s="638"/>
      <c r="S26" s="638"/>
      <c r="T26" s="638"/>
      <c r="U26" s="105"/>
      <c r="V26" s="105"/>
      <c r="W26" s="103"/>
      <c r="X26" s="103"/>
    </row>
    <row r="27" spans="2:24" ht="24.75" customHeight="1">
      <c r="B27" s="79"/>
      <c r="C27" s="80"/>
      <c r="D27" s="626"/>
      <c r="E27" s="80"/>
      <c r="F27" s="62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3"/>
      <c r="X27" s="103"/>
    </row>
    <row r="28" spans="2:24" ht="24.75" customHeight="1">
      <c r="B28" s="79"/>
      <c r="C28" s="80"/>
      <c r="D28" s="626"/>
      <c r="E28" s="80"/>
      <c r="F28" s="62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3"/>
      <c r="X28" s="103"/>
    </row>
    <row r="29" spans="2:24" ht="24.75" customHeight="1">
      <c r="B29" s="79"/>
      <c r="C29" s="80"/>
      <c r="D29" s="626"/>
      <c r="E29" s="80"/>
      <c r="F29" s="62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3"/>
      <c r="X29" s="103"/>
    </row>
    <row r="30" spans="2:24" ht="24.75" customHeight="1">
      <c r="B30" s="79"/>
      <c r="C30" s="80"/>
      <c r="D30" s="626"/>
      <c r="E30" s="80"/>
      <c r="F30" s="62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3"/>
      <c r="X30" s="103"/>
    </row>
    <row r="31" spans="2:24" ht="24.75" customHeight="1">
      <c r="B31" s="79"/>
      <c r="C31" s="80"/>
      <c r="D31" s="626"/>
      <c r="E31" s="80"/>
      <c r="F31" s="62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3"/>
      <c r="X31" s="103"/>
    </row>
    <row r="32" spans="2:24" ht="24.75" customHeight="1">
      <c r="B32" s="79"/>
      <c r="C32" s="80"/>
      <c r="D32" s="626"/>
      <c r="E32" s="80"/>
      <c r="F32" s="62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3"/>
      <c r="X32" s="103"/>
    </row>
    <row r="33" spans="2:24" ht="24.75" customHeight="1">
      <c r="B33" s="79"/>
      <c r="C33" s="80"/>
      <c r="D33" s="626"/>
      <c r="E33" s="80"/>
      <c r="F33" s="62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3"/>
      <c r="X33" s="103"/>
    </row>
    <row r="34" spans="2:24" ht="24.75" customHeight="1">
      <c r="B34" s="79"/>
      <c r="C34" s="80"/>
      <c r="D34" s="626"/>
      <c r="E34" s="80"/>
      <c r="F34" s="62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3"/>
      <c r="X34" s="103"/>
    </row>
    <row r="35" spans="2:24" ht="24.75" customHeight="1">
      <c r="B35" s="79"/>
      <c r="C35" s="80"/>
      <c r="D35" s="626"/>
      <c r="E35" s="80"/>
      <c r="F35" s="62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</row>
    <row r="36" spans="2:24" ht="24.75" customHeight="1">
      <c r="B36" s="79"/>
      <c r="C36" s="80"/>
      <c r="D36" s="626"/>
      <c r="E36" s="80"/>
      <c r="F36" s="626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3"/>
      <c r="X36" s="103"/>
    </row>
    <row r="37" spans="2:24" ht="24.75" customHeight="1">
      <c r="B37" s="79"/>
      <c r="C37" s="80"/>
      <c r="D37" s="626"/>
      <c r="E37" s="80"/>
      <c r="F37" s="626"/>
      <c r="G37" s="63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3"/>
    </row>
    <row r="38" spans="2:24" ht="24.75" customHeight="1">
      <c r="B38" s="79"/>
      <c r="C38" s="80"/>
      <c r="D38" s="626"/>
      <c r="E38" s="80"/>
      <c r="F38" s="626"/>
      <c r="G38" s="636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2:24" ht="24.75" customHeight="1">
      <c r="B39" s="79"/>
      <c r="C39" s="80"/>
      <c r="D39" s="626"/>
      <c r="E39" s="80"/>
      <c r="F39" s="626"/>
      <c r="G39" s="636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2:24" ht="24.75" customHeight="1">
      <c r="B40" s="79"/>
      <c r="C40" s="80"/>
      <c r="D40" s="626"/>
      <c r="E40" s="80"/>
      <c r="F40" s="62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3"/>
      <c r="X40" s="103"/>
    </row>
    <row r="41" spans="2:24" ht="24.75" customHeight="1">
      <c r="B41" s="79"/>
      <c r="C41" s="80"/>
      <c r="D41" s="626"/>
      <c r="E41" s="80"/>
      <c r="F41" s="62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3"/>
      <c r="X41" s="103"/>
    </row>
    <row r="42" spans="2:24" ht="24.75" customHeight="1">
      <c r="B42" s="79"/>
      <c r="C42" s="80"/>
      <c r="D42" s="626"/>
      <c r="E42" s="80"/>
      <c r="F42" s="62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3"/>
      <c r="X42" s="103"/>
    </row>
    <row r="43" spans="2:24" ht="24.75" customHeight="1">
      <c r="B43" s="79"/>
      <c r="C43" s="80"/>
      <c r="D43" s="626"/>
      <c r="E43" s="80"/>
      <c r="F43" s="62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3"/>
      <c r="X43" s="103"/>
    </row>
    <row r="44" spans="2:24" ht="24.75" customHeight="1">
      <c r="B44" s="79"/>
      <c r="C44" s="80"/>
      <c r="D44" s="626"/>
      <c r="E44" s="80"/>
      <c r="F44" s="62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3"/>
      <c r="X44" s="103"/>
    </row>
    <row r="45" spans="2:24" ht="24.75" customHeight="1">
      <c r="B45" s="79"/>
      <c r="C45" s="80"/>
      <c r="D45" s="626"/>
      <c r="E45" s="80"/>
      <c r="F45" s="62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3"/>
      <c r="X45" s="103"/>
    </row>
    <row r="46" spans="2:24" ht="24.75" customHeight="1">
      <c r="B46" s="79"/>
      <c r="C46" s="80"/>
      <c r="D46" s="626"/>
      <c r="E46" s="80"/>
      <c r="F46" s="62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3"/>
      <c r="X46" s="103"/>
    </row>
    <row r="47" spans="2:24" ht="24.75" customHeight="1">
      <c r="B47" s="79"/>
      <c r="C47" s="80"/>
      <c r="D47" s="626"/>
      <c r="E47" s="80"/>
      <c r="F47" s="62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3"/>
      <c r="X47" s="103"/>
    </row>
    <row r="48" spans="2:24" ht="24.75" customHeight="1">
      <c r="B48" s="79"/>
      <c r="C48" s="80"/>
      <c r="D48" s="626"/>
      <c r="E48" s="80"/>
      <c r="F48" s="62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3"/>
      <c r="X48" s="103"/>
    </row>
    <row r="49" spans="2:24" ht="24.75" customHeight="1">
      <c r="B49" s="79"/>
      <c r="C49" s="80"/>
      <c r="D49" s="626"/>
      <c r="E49" s="80"/>
      <c r="F49" s="62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3"/>
      <c r="X49" s="103"/>
    </row>
    <row r="50" spans="2:24" ht="24.75" customHeight="1">
      <c r="B50" s="79"/>
      <c r="C50" s="80"/>
      <c r="D50" s="626"/>
      <c r="E50" s="80"/>
      <c r="F50" s="626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3"/>
      <c r="X50" s="103"/>
    </row>
    <row r="51" spans="2:24" ht="24.75" customHeight="1">
      <c r="B51" s="79"/>
      <c r="C51" s="80"/>
      <c r="D51" s="626"/>
      <c r="E51" s="80"/>
      <c r="F51" s="626"/>
      <c r="G51" s="63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03"/>
    </row>
    <row r="52" spans="2:24" ht="24.75" customHeight="1">
      <c r="B52" s="79"/>
      <c r="C52" s="80"/>
      <c r="D52" s="635"/>
      <c r="E52" s="80"/>
      <c r="F52" s="626"/>
      <c r="G52" s="636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2:24" ht="24.75" customHeight="1">
      <c r="B53" s="79"/>
      <c r="C53" s="80"/>
      <c r="D53" s="635"/>
      <c r="E53" s="80"/>
      <c r="F53" s="626"/>
      <c r="G53" s="636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2:24" ht="24.75" customHeight="1">
      <c r="B54" s="79"/>
      <c r="C54" s="80"/>
      <c r="D54" s="626"/>
      <c r="E54" s="80"/>
      <c r="F54" s="62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3"/>
      <c r="X54" s="103"/>
    </row>
    <row r="55" spans="2:24" ht="24.75" customHeight="1">
      <c r="B55" s="79"/>
      <c r="C55" s="80"/>
      <c r="D55" s="626"/>
      <c r="E55" s="80"/>
      <c r="F55" s="62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3"/>
      <c r="X55" s="103"/>
    </row>
    <row r="56" spans="2:24" ht="24.75" customHeight="1">
      <c r="B56" s="79"/>
      <c r="C56" s="80"/>
      <c r="D56" s="626"/>
      <c r="E56" s="80"/>
      <c r="F56" s="62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3"/>
      <c r="X56" s="103"/>
    </row>
    <row r="57" spans="2:24" ht="24.75" customHeight="1">
      <c r="B57" s="79"/>
      <c r="C57" s="80"/>
      <c r="D57" s="626"/>
      <c r="E57" s="80"/>
      <c r="F57" s="62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3"/>
      <c r="X57" s="103"/>
    </row>
    <row r="58" spans="2:24" ht="24.75" customHeight="1">
      <c r="B58" s="79"/>
      <c r="C58" s="80"/>
      <c r="D58" s="626"/>
      <c r="E58" s="80"/>
      <c r="F58" s="62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3"/>
      <c r="X58" s="103"/>
    </row>
    <row r="59" spans="2:24" ht="24.75" customHeight="1">
      <c r="B59" s="79"/>
      <c r="C59" s="80"/>
      <c r="D59" s="626"/>
      <c r="E59" s="80"/>
      <c r="F59" s="62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3"/>
      <c r="X59" s="103"/>
    </row>
    <row r="60" spans="2:24" ht="24.75" customHeight="1">
      <c r="B60" s="79"/>
      <c r="C60" s="80"/>
      <c r="D60" s="626"/>
      <c r="E60" s="80"/>
      <c r="F60" s="62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3"/>
      <c r="X60" s="103"/>
    </row>
    <row r="61" spans="2:24" ht="24.75" customHeight="1">
      <c r="B61" s="79"/>
      <c r="C61" s="80"/>
      <c r="D61" s="626"/>
      <c r="E61" s="80"/>
      <c r="F61" s="62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3"/>
      <c r="X61" s="103"/>
    </row>
    <row r="62" spans="2:24" ht="24.75" customHeight="1">
      <c r="B62" s="79"/>
      <c r="C62" s="80"/>
      <c r="D62" s="626"/>
      <c r="E62" s="80"/>
      <c r="F62" s="62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3"/>
      <c r="X62" s="103"/>
    </row>
    <row r="63" spans="2:24" ht="24.75" customHeight="1">
      <c r="B63" s="79"/>
      <c r="C63" s="80"/>
      <c r="D63" s="626"/>
      <c r="E63" s="80"/>
      <c r="F63" s="62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3"/>
      <c r="X63" s="103"/>
    </row>
    <row r="64" spans="2:24" ht="24.75" customHeight="1">
      <c r="B64" s="79"/>
      <c r="C64" s="80"/>
      <c r="D64" s="626"/>
      <c r="E64" s="80"/>
      <c r="F64" s="626"/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3"/>
      <c r="X64" s="103"/>
    </row>
    <row r="65" spans="2:24" ht="24.75" customHeight="1">
      <c r="B65" s="79"/>
      <c r="C65" s="80"/>
      <c r="D65" s="626"/>
      <c r="E65" s="80"/>
      <c r="F65" s="626"/>
      <c r="G65" s="636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2:24" ht="24.75" customHeight="1">
      <c r="B66" s="79"/>
      <c r="C66" s="80"/>
      <c r="D66" s="626"/>
      <c r="E66" s="80"/>
      <c r="F66" s="626"/>
      <c r="G66" s="636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2:24" ht="24.75" customHeight="1">
      <c r="B67" s="79"/>
      <c r="C67" s="80"/>
      <c r="D67" s="626"/>
      <c r="E67" s="80"/>
      <c r="F67" s="626"/>
      <c r="G67" s="636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2:24" ht="24.75" customHeight="1">
      <c r="B68" s="79"/>
      <c r="C68" s="80"/>
      <c r="D68" s="626"/>
      <c r="E68" s="80"/>
      <c r="F68" s="626"/>
      <c r="G68" s="636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2:24" ht="24.75" customHeight="1">
      <c r="B69" s="79"/>
      <c r="C69" s="80"/>
      <c r="D69" s="626"/>
      <c r="E69" s="80"/>
      <c r="F69" s="626"/>
      <c r="G69" s="636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2:24" ht="24.75" customHeight="1">
      <c r="B70" s="79"/>
      <c r="C70" s="80"/>
      <c r="D70" s="626"/>
      <c r="E70" s="80"/>
      <c r="F70" s="626"/>
      <c r="G70" s="636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2:24" ht="24.75" customHeight="1">
      <c r="B71" s="79"/>
      <c r="C71" s="80"/>
      <c r="D71" s="626"/>
      <c r="E71" s="80"/>
      <c r="F71" s="626"/>
      <c r="G71" s="636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2:24" ht="24.75" customHeight="1">
      <c r="B72" s="79"/>
      <c r="C72" s="80"/>
      <c r="D72" s="626"/>
      <c r="E72" s="80"/>
      <c r="F72" s="626"/>
      <c r="G72" s="636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24.75" customHeight="1">
      <c r="B73" s="79"/>
      <c r="C73" s="80"/>
      <c r="D73" s="626"/>
      <c r="E73" s="80"/>
      <c r="F73" s="626"/>
      <c r="G73" s="636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2:24" ht="24.75" customHeight="1">
      <c r="B74" s="79"/>
      <c r="C74" s="80"/>
      <c r="D74" s="626"/>
      <c r="E74" s="80"/>
      <c r="F74" s="626"/>
      <c r="G74" s="636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2:24" ht="24.75" customHeight="1">
      <c r="B75" s="79"/>
      <c r="C75" s="80"/>
      <c r="D75" s="626"/>
      <c r="E75" s="80"/>
      <c r="F75" s="626"/>
      <c r="G75" s="636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2:24" ht="24.75" customHeight="1">
      <c r="B76" s="79"/>
      <c r="C76" s="80"/>
      <c r="D76" s="626"/>
      <c r="E76" s="80"/>
      <c r="F76" s="626"/>
      <c r="G76" s="636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24.75" customHeight="1">
      <c r="B77" s="79"/>
      <c r="C77" s="80"/>
      <c r="D77" s="626"/>
      <c r="E77" s="80"/>
      <c r="F77" s="626"/>
      <c r="G77" s="636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2:24" ht="24.75" customHeight="1">
      <c r="B78" s="79"/>
      <c r="C78" s="80"/>
      <c r="D78" s="626"/>
      <c r="E78" s="80"/>
      <c r="F78" s="626"/>
      <c r="G78" s="636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2:24" ht="24.75" customHeight="1">
      <c r="B79" s="79"/>
      <c r="C79" s="80"/>
      <c r="D79" s="626"/>
      <c r="E79" s="80"/>
      <c r="F79" s="626"/>
      <c r="G79" s="636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2:24" ht="24.75" customHeight="1">
      <c r="B80" s="79"/>
      <c r="C80" s="80"/>
      <c r="D80" s="635"/>
      <c r="E80" s="80"/>
      <c r="F80" s="626"/>
      <c r="G80" s="636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ht="24.75" customHeight="1">
      <c r="B81" s="79"/>
      <c r="C81" s="80"/>
      <c r="D81" s="635"/>
      <c r="E81" s="80"/>
      <c r="F81" s="626"/>
      <c r="G81" s="639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ht="24.75" customHeight="1">
      <c r="B82" s="79"/>
      <c r="C82" s="80"/>
      <c r="D82" s="626"/>
      <c r="E82" s="80"/>
      <c r="F82" s="626"/>
      <c r="G82" s="639"/>
      <c r="H82" s="640"/>
      <c r="I82" s="64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ht="24.75" customHeight="1">
      <c r="B83" s="79"/>
      <c r="C83" s="80"/>
      <c r="D83" s="626"/>
      <c r="E83" s="80"/>
      <c r="F83" s="626"/>
      <c r="G83" s="639"/>
      <c r="H83" s="640"/>
      <c r="I83" s="64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>
      <c r="B84" s="79"/>
      <c r="C84" s="80"/>
      <c r="D84" s="626"/>
      <c r="E84" s="80"/>
      <c r="F84" s="626"/>
      <c r="G84" s="639"/>
      <c r="H84" s="640"/>
      <c r="I84" s="64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s="82" customFormat="1" ht="15.5">
      <c r="A85" s="620"/>
      <c r="B85" s="79"/>
      <c r="C85" s="80"/>
      <c r="D85" s="626"/>
      <c r="E85" s="80"/>
      <c r="F85" s="626"/>
      <c r="G85" s="639"/>
      <c r="H85" s="640"/>
      <c r="I85" s="640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621"/>
    </row>
    <row r="86" spans="1:24" ht="15.5">
      <c r="B86" s="79"/>
      <c r="C86" s="80"/>
      <c r="D86" s="626"/>
      <c r="E86" s="80"/>
      <c r="F86" s="626"/>
      <c r="G86" s="641"/>
      <c r="W86" s="82"/>
    </row>
    <row r="87" spans="1:24">
      <c r="B87" s="79"/>
      <c r="C87" s="80"/>
      <c r="D87" s="626"/>
      <c r="E87" s="80"/>
      <c r="F87" s="626"/>
      <c r="G87" s="641"/>
    </row>
    <row r="88" spans="1:24" ht="15.5">
      <c r="B88" s="79"/>
      <c r="C88" s="80"/>
      <c r="D88" s="626"/>
      <c r="E88" s="80"/>
      <c r="F88" s="626"/>
      <c r="G88" s="64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4">
      <c r="B89" s="79"/>
      <c r="C89" s="80"/>
      <c r="D89" s="626"/>
      <c r="E89" s="80"/>
      <c r="F89" s="626"/>
      <c r="G89" s="641"/>
    </row>
    <row r="90" spans="1:24">
      <c r="B90" s="79"/>
      <c r="C90" s="80"/>
      <c r="D90" s="626"/>
      <c r="E90" s="80"/>
      <c r="F90" s="626"/>
      <c r="G90" s="641"/>
    </row>
    <row r="91" spans="1:24">
      <c r="B91" s="79"/>
      <c r="C91" s="80"/>
      <c r="D91" s="626"/>
      <c r="E91" s="80"/>
      <c r="F91" s="626"/>
      <c r="G91" s="641"/>
    </row>
    <row r="92" spans="1:24" ht="15.5">
      <c r="A92" s="641"/>
      <c r="B92" s="641"/>
      <c r="C92" s="641"/>
      <c r="D92" s="641"/>
      <c r="E92" s="641"/>
      <c r="F92" s="641"/>
      <c r="G92" s="641"/>
      <c r="W92" s="82"/>
    </row>
    <row r="93" spans="1:24">
      <c r="A93" s="641"/>
      <c r="B93" s="641"/>
      <c r="C93" s="641"/>
      <c r="D93" s="641"/>
      <c r="E93" s="641"/>
      <c r="F93" s="641"/>
      <c r="G93" s="641"/>
    </row>
    <row r="94" spans="1:24" ht="15.5">
      <c r="A94" s="641"/>
      <c r="B94" s="641"/>
      <c r="C94" s="641"/>
      <c r="D94" s="641"/>
      <c r="E94" s="641"/>
      <c r="F94" s="641"/>
      <c r="G94" s="64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4">
      <c r="A95" s="641"/>
      <c r="B95" s="641"/>
      <c r="C95" s="641"/>
      <c r="D95" s="641"/>
      <c r="E95" s="641"/>
      <c r="F95" s="641"/>
      <c r="G95" s="641"/>
    </row>
    <row r="96" spans="1:24">
      <c r="A96" s="641"/>
      <c r="B96" s="641"/>
      <c r="C96" s="641"/>
      <c r="D96" s="641"/>
      <c r="E96" s="641"/>
      <c r="F96" s="641"/>
      <c r="G96" s="641"/>
    </row>
    <row r="97" spans="1:23">
      <c r="A97" s="641"/>
      <c r="B97" s="641"/>
      <c r="C97" s="641"/>
      <c r="D97" s="641"/>
      <c r="E97" s="641"/>
      <c r="F97" s="641"/>
      <c r="G97" s="641"/>
    </row>
    <row r="98" spans="1:23">
      <c r="A98" s="641"/>
      <c r="B98" s="641"/>
      <c r="C98" s="641"/>
      <c r="D98" s="641"/>
      <c r="E98" s="641"/>
      <c r="F98" s="641"/>
      <c r="G98" s="641"/>
    </row>
    <row r="99" spans="1:23" s="82" customFormat="1" ht="15.5">
      <c r="A99" s="641"/>
      <c r="B99" s="641"/>
      <c r="C99" s="641"/>
      <c r="D99" s="641"/>
      <c r="E99" s="641"/>
      <c r="F99" s="641"/>
      <c r="G99" s="641"/>
      <c r="J99" s="621"/>
      <c r="K99" s="621"/>
      <c r="L99" s="621"/>
      <c r="M99" s="621"/>
      <c r="N99" s="621"/>
      <c r="O99" s="621"/>
      <c r="P99" s="621"/>
      <c r="Q99" s="621"/>
      <c r="R99" s="621"/>
      <c r="S99" s="621"/>
      <c r="T99" s="621"/>
      <c r="U99" s="621"/>
      <c r="V99" s="621"/>
      <c r="W99" s="621"/>
    </row>
    <row r="100" spans="1:23" ht="15.5">
      <c r="A100" s="641"/>
      <c r="B100" s="641"/>
      <c r="C100" s="641"/>
      <c r="D100" s="641"/>
      <c r="E100" s="641"/>
      <c r="F100" s="641"/>
      <c r="G100" s="641"/>
      <c r="W100" s="82"/>
    </row>
    <row r="101" spans="1:23">
      <c r="A101" s="641"/>
      <c r="B101" s="641"/>
      <c r="C101" s="641"/>
      <c r="D101" s="641"/>
      <c r="E101" s="641"/>
      <c r="F101" s="641"/>
      <c r="G101" s="641"/>
    </row>
    <row r="102" spans="1:23" ht="15.5">
      <c r="A102" s="641"/>
      <c r="B102" s="641"/>
      <c r="C102" s="641"/>
      <c r="D102" s="641"/>
      <c r="E102" s="641"/>
      <c r="F102" s="641"/>
      <c r="G102" s="64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G103" s="641"/>
    </row>
    <row r="104" spans="1:23">
      <c r="G104" s="641"/>
    </row>
  </sheetData>
  <mergeCells count="9">
    <mergeCell ref="O3:W7"/>
    <mergeCell ref="A4:E4"/>
    <mergeCell ref="I23:J23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8" zoomScale="86" zoomScaleNormal="86" workbookViewId="0">
      <selection activeCell="F24" sqref="F24"/>
    </sheetView>
  </sheetViews>
  <sheetFormatPr defaultColWidth="5.7265625" defaultRowHeight="14.5"/>
  <cols>
    <col min="1" max="1" width="12.7265625" style="620" customWidth="1"/>
    <col min="2" max="2" width="20.7265625" style="620" customWidth="1"/>
    <col min="3" max="4" width="17.26953125" style="620" customWidth="1"/>
    <col min="5" max="5" width="25.7265625" style="620" customWidth="1"/>
    <col min="6" max="6" width="31.7265625" style="620" customWidth="1"/>
    <col min="7" max="7" width="54.26953125" style="620" customWidth="1"/>
    <col min="8" max="8" width="16.453125" style="621" customWidth="1"/>
    <col min="9" max="9" width="14.453125" style="621" customWidth="1"/>
    <col min="10" max="10" width="9.453125" style="621" customWidth="1"/>
    <col min="11" max="11" width="16.7265625" style="621" customWidth="1"/>
    <col min="12" max="12" width="12.453125" style="621" customWidth="1"/>
    <col min="13" max="13" width="9.54296875" style="621" customWidth="1"/>
    <col min="14" max="14" width="15.54296875" style="621" customWidth="1"/>
    <col min="15" max="246" width="8.7265625" style="621" customWidth="1"/>
    <col min="247" max="247" width="24.7265625" style="621" customWidth="1"/>
    <col min="248" max="248" width="6" style="621" customWidth="1"/>
    <col min="249" max="1024" width="5.7265625" style="621"/>
  </cols>
  <sheetData>
    <row r="1" spans="1:23" ht="20.25" customHeight="1">
      <c r="A1" s="834" t="s">
        <v>56</v>
      </c>
      <c r="B1" s="834"/>
      <c r="C1" s="834"/>
      <c r="D1" s="834"/>
      <c r="E1" s="834"/>
      <c r="F1" s="96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97"/>
      <c r="G2" s="880" t="s">
        <v>2</v>
      </c>
      <c r="H2" s="880"/>
      <c r="I2" s="622"/>
    </row>
    <row r="3" spans="1:23" ht="43.5" customHeight="1">
      <c r="A3" s="882" t="s">
        <v>146</v>
      </c>
      <c r="B3" s="882"/>
      <c r="C3" s="882"/>
      <c r="D3" s="882"/>
      <c r="E3" s="882"/>
      <c r="F3" s="97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78" t="s">
        <v>147</v>
      </c>
      <c r="B4" s="878"/>
      <c r="C4" s="878"/>
      <c r="D4" s="878"/>
      <c r="E4" s="878"/>
      <c r="F4" s="97"/>
      <c r="G4" s="32" t="s">
        <v>11</v>
      </c>
      <c r="H4" s="624"/>
      <c r="I4" s="622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46" t="s">
        <v>85</v>
      </c>
      <c r="B5" s="46"/>
      <c r="C5" s="46"/>
      <c r="D5" s="46"/>
      <c r="E5" s="46"/>
      <c r="F5" s="97"/>
      <c r="G5" s="32" t="s">
        <v>14</v>
      </c>
      <c r="H5" s="625">
        <f>D12</f>
        <v>100</v>
      </c>
      <c r="I5" s="622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625">
        <f>F12</f>
        <v>100</v>
      </c>
      <c r="I6" s="622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IF(H7&gt;=60,"Achieved","Not Achieved")</f>
        <v>Achieved</v>
      </c>
      <c r="I8" s="622"/>
    </row>
    <row r="9" spans="1:23" ht="24.75" customHeight="1">
      <c r="B9" s="50" t="s">
        <v>28</v>
      </c>
      <c r="C9" s="80" t="s">
        <v>29</v>
      </c>
      <c r="D9" s="52"/>
      <c r="E9" s="80" t="s">
        <v>29</v>
      </c>
      <c r="F9" s="54"/>
      <c r="H9" s="55"/>
      <c r="I9" s="55"/>
      <c r="W9" s="103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103"/>
    </row>
    <row r="11" spans="1:23" ht="24.75" customHeight="1">
      <c r="A11" s="620">
        <v>1</v>
      </c>
      <c r="B11" s="36">
        <v>170301120049</v>
      </c>
      <c r="C11" s="80">
        <v>42</v>
      </c>
      <c r="D11" s="626">
        <f>COUNTIF(C11:C16,"&gt;="&amp;D10)</f>
        <v>1</v>
      </c>
      <c r="E11" s="80">
        <v>44</v>
      </c>
      <c r="F11" s="627">
        <f>COUNTIF(E11:E16,"&gt;="&amp;F10)</f>
        <v>1</v>
      </c>
      <c r="G11" s="31" t="s">
        <v>46</v>
      </c>
      <c r="H11" s="41">
        <v>3</v>
      </c>
      <c r="I11" s="41">
        <v>3</v>
      </c>
      <c r="J11" s="41">
        <v>3</v>
      </c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4">
        <v>3</v>
      </c>
      <c r="U11" s="645">
        <v>3</v>
      </c>
      <c r="V11" s="645">
        <v>3</v>
      </c>
      <c r="W11" s="103"/>
    </row>
    <row r="12" spans="1:23" ht="24.75" customHeight="1">
      <c r="B12" s="79"/>
      <c r="C12" s="80"/>
      <c r="D12" s="630">
        <f>(D11/COUNT(C11:C16))*100</f>
        <v>100</v>
      </c>
      <c r="E12" s="80"/>
      <c r="F12" s="631">
        <f>(F11/COUNT(E11:E16))*100</f>
        <v>100</v>
      </c>
      <c r="G12" s="31" t="s">
        <v>47</v>
      </c>
      <c r="H12" s="41">
        <v>2</v>
      </c>
      <c r="I12" s="41">
        <v>3</v>
      </c>
      <c r="J12" s="41">
        <v>2</v>
      </c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4">
        <v>3</v>
      </c>
      <c r="U12" s="645">
        <v>3</v>
      </c>
      <c r="V12" s="645">
        <v>3</v>
      </c>
      <c r="W12" s="103"/>
    </row>
    <row r="13" spans="1:23" ht="24.75" customHeight="1">
      <c r="B13" s="79"/>
      <c r="C13" s="80"/>
      <c r="D13" s="626"/>
      <c r="E13" s="80"/>
      <c r="F13" s="625"/>
      <c r="G13" s="31" t="s">
        <v>48</v>
      </c>
      <c r="H13" s="41">
        <v>2</v>
      </c>
      <c r="I13" s="41">
        <v>2</v>
      </c>
      <c r="J13" s="41">
        <v>3</v>
      </c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4">
        <v>3</v>
      </c>
      <c r="U13" s="645">
        <v>2</v>
      </c>
      <c r="V13" s="645">
        <v>3</v>
      </c>
      <c r="W13" s="103"/>
    </row>
    <row r="14" spans="1:23" ht="35.25" customHeight="1">
      <c r="B14" s="79"/>
      <c r="C14" s="80"/>
      <c r="D14" s="626"/>
      <c r="E14" s="80"/>
      <c r="F14" s="625"/>
      <c r="G14" s="31" t="s">
        <v>50</v>
      </c>
      <c r="H14" s="41">
        <v>3</v>
      </c>
      <c r="I14" s="41">
        <v>2</v>
      </c>
      <c r="J14" s="41">
        <v>3</v>
      </c>
      <c r="K14" s="100"/>
      <c r="L14" s="99">
        <v>3</v>
      </c>
      <c r="M14" s="99"/>
      <c r="N14" s="99"/>
      <c r="O14" s="99"/>
      <c r="P14" s="99"/>
      <c r="Q14" s="99"/>
      <c r="R14" s="99"/>
      <c r="S14" s="99"/>
      <c r="T14" s="645">
        <v>3</v>
      </c>
      <c r="U14" s="645">
        <v>3</v>
      </c>
      <c r="V14" s="645">
        <v>2</v>
      </c>
      <c r="W14" s="103"/>
    </row>
    <row r="15" spans="1:23" ht="37.5" customHeight="1">
      <c r="B15" s="79"/>
      <c r="C15" s="80"/>
      <c r="D15" s="626"/>
      <c r="E15" s="80"/>
      <c r="F15" s="625"/>
      <c r="G15" s="65" t="s">
        <v>51</v>
      </c>
      <c r="H15" s="66">
        <f>AVERAGE(H11:H14)</f>
        <v>2.5</v>
      </c>
      <c r="I15" s="66">
        <f>AVERAGE(I11:I14)</f>
        <v>2.5</v>
      </c>
      <c r="J15" s="66">
        <f>AVERAGE(J11:J14)</f>
        <v>2.75</v>
      </c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2.75</v>
      </c>
      <c r="V15" s="66">
        <f>AVERAGE(V11:V14)</f>
        <v>2.75</v>
      </c>
      <c r="W15" s="103"/>
    </row>
    <row r="16" spans="1:23" ht="24.75" customHeight="1">
      <c r="B16" s="79"/>
      <c r="C16" s="80"/>
      <c r="D16" s="626"/>
      <c r="E16" s="80"/>
      <c r="F16" s="625"/>
      <c r="G16" s="91" t="s">
        <v>52</v>
      </c>
      <c r="H16" s="67">
        <f>(H7*H15)/100</f>
        <v>2.5</v>
      </c>
      <c r="I16" s="67">
        <f>(H7*I15)/100</f>
        <v>2.5</v>
      </c>
      <c r="J16" s="67">
        <f>(H7*J15)/100</f>
        <v>2.75</v>
      </c>
      <c r="K16" s="67"/>
      <c r="L16" s="67">
        <f>(H7*L15)/100</f>
        <v>2.75</v>
      </c>
      <c r="M16" s="67"/>
      <c r="N16" s="67"/>
      <c r="O16" s="67"/>
      <c r="P16" s="67"/>
      <c r="Q16" s="67"/>
      <c r="R16" s="67"/>
      <c r="S16" s="67"/>
      <c r="T16" s="67">
        <f>(H7*T15)/100</f>
        <v>3</v>
      </c>
      <c r="U16" s="67">
        <f>(H7*U15)/100</f>
        <v>2.75</v>
      </c>
      <c r="V16" s="67">
        <f>(H7*V15)/100</f>
        <v>2.75</v>
      </c>
    </row>
    <row r="17" spans="1:22">
      <c r="A17" s="641"/>
      <c r="B17" s="641"/>
      <c r="C17" s="641"/>
      <c r="D17" s="641"/>
      <c r="E17" s="641"/>
      <c r="F17" s="641"/>
      <c r="G17" s="641"/>
    </row>
    <row r="18" spans="1:22" ht="15.5">
      <c r="A18" s="641"/>
      <c r="B18" s="641"/>
      <c r="C18" s="641"/>
      <c r="D18" s="641"/>
      <c r="E18" s="641"/>
      <c r="F18" s="641"/>
      <c r="G18" s="64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>
      <c r="G19" s="641"/>
    </row>
    <row r="20" spans="1:22">
      <c r="G20" s="641"/>
    </row>
  </sheetData>
  <mergeCells count="8">
    <mergeCell ref="O3:W7"/>
    <mergeCell ref="A4:E4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C1" zoomScale="86" zoomScaleNormal="86" workbookViewId="0">
      <selection activeCell="H7" sqref="H7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44.72656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43.5" customHeight="1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148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(71/81)*100</f>
        <v>87.654320987654316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(66/81)*100</f>
        <v>81.481481481481481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84.567901234567898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79">
        <v>170101120015</v>
      </c>
      <c r="C11" s="646">
        <v>1</v>
      </c>
      <c r="D11" s="141">
        <f>COUNTIF(C11:C91,"&gt;="&amp;D10)</f>
        <v>71</v>
      </c>
      <c r="E11" s="646">
        <v>0</v>
      </c>
      <c r="F11" s="142">
        <f>COUNTIF(E11:E91,"&gt;="&amp;F10)</f>
        <v>66</v>
      </c>
      <c r="G11" s="143" t="s">
        <v>46</v>
      </c>
      <c r="H11" s="99">
        <v>3</v>
      </c>
      <c r="I11" s="99">
        <v>3</v>
      </c>
      <c r="J11" s="100"/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25.15" customHeight="1">
      <c r="A12" s="45">
        <v>2</v>
      </c>
      <c r="B12" s="79">
        <v>170101120025</v>
      </c>
      <c r="C12" s="646">
        <v>5</v>
      </c>
      <c r="D12" s="147">
        <f>(71/81)*100</f>
        <v>87.654320987654316</v>
      </c>
      <c r="E12" s="646">
        <v>0</v>
      </c>
      <c r="F12" s="148">
        <f>(66/81)*100</f>
        <v>81.481481481481481</v>
      </c>
      <c r="G12" s="143" t="s">
        <v>47</v>
      </c>
      <c r="H12" s="99">
        <v>3</v>
      </c>
      <c r="I12" s="99">
        <v>2</v>
      </c>
      <c r="J12" s="100"/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25.15" customHeight="1">
      <c r="A13" s="45">
        <v>3</v>
      </c>
      <c r="B13" s="79">
        <v>170101120030</v>
      </c>
      <c r="C13" s="646">
        <v>4</v>
      </c>
      <c r="D13" s="141"/>
      <c r="E13" s="646">
        <v>0</v>
      </c>
      <c r="F13" s="149"/>
      <c r="G13" s="143" t="s">
        <v>48</v>
      </c>
      <c r="H13" s="99">
        <v>2</v>
      </c>
      <c r="I13" s="99">
        <v>2</v>
      </c>
      <c r="J13" s="100"/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25.15" customHeight="1">
      <c r="A14" s="45">
        <v>4</v>
      </c>
      <c r="B14" s="79">
        <v>170101120046</v>
      </c>
      <c r="C14" s="646">
        <v>6</v>
      </c>
      <c r="D14" s="141"/>
      <c r="E14" s="646">
        <v>0</v>
      </c>
      <c r="F14" s="149"/>
      <c r="G14" s="143" t="s">
        <v>50</v>
      </c>
      <c r="H14" s="99">
        <v>3</v>
      </c>
      <c r="I14" s="99">
        <v>3</v>
      </c>
      <c r="J14" s="100"/>
      <c r="K14" s="100"/>
      <c r="L14" s="99">
        <v>3</v>
      </c>
      <c r="M14" s="99"/>
      <c r="N14" s="99"/>
      <c r="O14" s="99"/>
      <c r="P14" s="99"/>
      <c r="Q14" s="99"/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35.65" customHeight="1">
      <c r="A15" s="45">
        <v>5</v>
      </c>
      <c r="B15" s="79">
        <v>170101120048</v>
      </c>
      <c r="C15" s="646">
        <v>3</v>
      </c>
      <c r="D15" s="141"/>
      <c r="E15" s="646">
        <v>0</v>
      </c>
      <c r="F15" s="149"/>
      <c r="G15" s="150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37.9" customHeight="1">
      <c r="A16" s="45">
        <v>6</v>
      </c>
      <c r="B16" s="79">
        <v>170101120052</v>
      </c>
      <c r="C16" s="646">
        <v>4</v>
      </c>
      <c r="D16" s="141"/>
      <c r="E16" s="646">
        <v>0</v>
      </c>
      <c r="F16" s="149"/>
      <c r="G16" s="151" t="s">
        <v>52</v>
      </c>
      <c r="H16" s="67">
        <f>(84.57*H15)/100</f>
        <v>2.3256749999999999</v>
      </c>
      <c r="I16" s="67">
        <f>(84.57*I15)/100</f>
        <v>2.1142499999999997</v>
      </c>
      <c r="J16" s="67"/>
      <c r="K16" s="67"/>
      <c r="L16" s="67">
        <f>(84.57*L15)/100</f>
        <v>2.3256749999999999</v>
      </c>
      <c r="M16" s="67"/>
      <c r="N16" s="67"/>
      <c r="O16" s="67"/>
      <c r="P16" s="67"/>
      <c r="Q16" s="67"/>
      <c r="R16" s="67"/>
      <c r="S16" s="67"/>
      <c r="T16" s="67">
        <f>(84.57*T15)/100</f>
        <v>2.5370999999999997</v>
      </c>
      <c r="U16" s="67">
        <f>(84.57*U15)/100</f>
        <v>2.5370999999999997</v>
      </c>
      <c r="V16" s="67">
        <f>(84.57*V15)/100</f>
        <v>2.5370999999999997</v>
      </c>
      <c r="W16" s="98"/>
    </row>
    <row r="17" spans="1:24" ht="25.15" customHeight="1">
      <c r="A17" s="45">
        <v>7</v>
      </c>
      <c r="B17" s="79">
        <v>170101120055</v>
      </c>
      <c r="C17" s="646">
        <v>6</v>
      </c>
      <c r="D17" s="141"/>
      <c r="E17" s="646">
        <v>0</v>
      </c>
      <c r="F17" s="149"/>
      <c r="G17" s="647"/>
      <c r="H17" s="64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4" ht="40.9" customHeight="1">
      <c r="A18" s="45">
        <v>8</v>
      </c>
      <c r="B18" s="79">
        <v>170101120060</v>
      </c>
      <c r="C18" s="646">
        <v>4</v>
      </c>
      <c r="D18" s="141"/>
      <c r="E18" s="646">
        <v>0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45">
        <v>9</v>
      </c>
      <c r="B19" s="79">
        <v>170101120061</v>
      </c>
      <c r="C19" s="646">
        <v>6</v>
      </c>
      <c r="D19" s="141"/>
      <c r="E19" s="646">
        <v>0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45">
        <v>10</v>
      </c>
      <c r="B20" s="79">
        <v>170101120001</v>
      </c>
      <c r="C20" s="646">
        <v>41</v>
      </c>
      <c r="D20" s="141"/>
      <c r="E20" s="646">
        <v>33</v>
      </c>
      <c r="F20" s="141"/>
      <c r="H20" s="98"/>
      <c r="I20" s="98"/>
      <c r="J20" s="98"/>
      <c r="W20" s="98"/>
    </row>
    <row r="21" spans="1:24" ht="25.15" customHeight="1">
      <c r="A21" s="45">
        <v>11</v>
      </c>
      <c r="B21" s="79">
        <v>170101120002</v>
      </c>
      <c r="C21" s="646">
        <v>39</v>
      </c>
      <c r="D21" s="141"/>
      <c r="E21" s="646">
        <v>32</v>
      </c>
      <c r="F21" s="141"/>
      <c r="I21" s="103"/>
      <c r="J21" s="104"/>
      <c r="K21" s="104"/>
    </row>
    <row r="22" spans="1:24" ht="31.5" customHeight="1">
      <c r="A22" s="45">
        <v>12</v>
      </c>
      <c r="B22" s="79">
        <v>170101120003</v>
      </c>
      <c r="C22" s="646">
        <v>44</v>
      </c>
      <c r="D22" s="141"/>
      <c r="E22" s="646">
        <v>34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45">
        <v>13</v>
      </c>
      <c r="B23" s="79">
        <v>170101120004</v>
      </c>
      <c r="C23" s="646">
        <v>38</v>
      </c>
      <c r="D23" s="141"/>
      <c r="E23" s="646">
        <v>31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45">
        <v>14</v>
      </c>
      <c r="B24" s="79">
        <v>170101120006</v>
      </c>
      <c r="C24" s="646">
        <v>44</v>
      </c>
      <c r="D24" s="141"/>
      <c r="E24" s="646">
        <v>41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45">
        <v>15</v>
      </c>
      <c r="B25" s="79">
        <v>170101120007</v>
      </c>
      <c r="C25" s="646">
        <v>39</v>
      </c>
      <c r="D25" s="650"/>
      <c r="E25" s="646">
        <v>39</v>
      </c>
      <c r="F25" s="141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5.15" customHeight="1">
      <c r="A26" s="45">
        <v>16</v>
      </c>
      <c r="B26" s="79">
        <v>170101120011</v>
      </c>
      <c r="C26" s="646">
        <v>33</v>
      </c>
      <c r="D26" s="141"/>
      <c r="E26" s="646">
        <v>34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45">
        <v>17</v>
      </c>
      <c r="B27" s="79">
        <v>170101120012</v>
      </c>
      <c r="C27" s="646">
        <v>47</v>
      </c>
      <c r="D27" s="141"/>
      <c r="E27" s="646">
        <v>47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79">
        <v>170101120013</v>
      </c>
      <c r="C28" s="646">
        <v>38</v>
      </c>
      <c r="D28" s="141"/>
      <c r="E28" s="646">
        <v>31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79">
        <v>170101120015</v>
      </c>
      <c r="C29" s="646">
        <v>33</v>
      </c>
      <c r="D29" s="141"/>
      <c r="E29" s="646">
        <v>29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79">
        <v>170101120016</v>
      </c>
      <c r="C30" s="646">
        <v>39</v>
      </c>
      <c r="D30" s="141"/>
      <c r="E30" s="646">
        <v>34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79">
        <v>170101120017</v>
      </c>
      <c r="C31" s="646">
        <v>44</v>
      </c>
      <c r="D31" s="141"/>
      <c r="E31" s="646">
        <v>38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45">
        <v>22</v>
      </c>
      <c r="B32" s="79">
        <v>170101120019</v>
      </c>
      <c r="C32" s="646">
        <v>40</v>
      </c>
      <c r="D32" s="141"/>
      <c r="E32" s="646">
        <v>41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45">
        <v>23</v>
      </c>
      <c r="B33" s="79">
        <v>170101120020</v>
      </c>
      <c r="C33" s="646">
        <v>37</v>
      </c>
      <c r="D33" s="141"/>
      <c r="E33" s="646">
        <v>30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45">
        <v>24</v>
      </c>
      <c r="B34" s="79">
        <v>170101120021</v>
      </c>
      <c r="C34" s="646">
        <v>48</v>
      </c>
      <c r="D34" s="141"/>
      <c r="E34" s="646">
        <v>47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45">
        <v>25</v>
      </c>
      <c r="B35" s="79">
        <v>170101120022</v>
      </c>
      <c r="C35" s="646">
        <v>49</v>
      </c>
      <c r="D35" s="141"/>
      <c r="E35" s="646">
        <v>39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A36" s="45">
        <v>26</v>
      </c>
      <c r="B36" s="79">
        <v>170101120023</v>
      </c>
      <c r="C36" s="646">
        <v>44</v>
      </c>
      <c r="D36" s="141"/>
      <c r="E36" s="646">
        <v>41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A37" s="45">
        <v>27</v>
      </c>
      <c r="B37" s="79">
        <v>170101120024</v>
      </c>
      <c r="C37" s="646">
        <v>43</v>
      </c>
      <c r="D37" s="141"/>
      <c r="E37" s="646">
        <v>40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45">
        <v>28</v>
      </c>
      <c r="B38" s="79">
        <v>170101120025</v>
      </c>
      <c r="C38" s="646">
        <v>6</v>
      </c>
      <c r="D38" s="141"/>
      <c r="E38" s="646">
        <v>0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A39" s="45">
        <v>29</v>
      </c>
      <c r="B39" s="79">
        <v>170101120026</v>
      </c>
      <c r="C39" s="646">
        <v>44</v>
      </c>
      <c r="D39" s="141"/>
      <c r="E39" s="646">
        <v>37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A40" s="45">
        <v>30</v>
      </c>
      <c r="B40" s="79">
        <v>170101120028</v>
      </c>
      <c r="C40" s="646">
        <v>41</v>
      </c>
      <c r="D40" s="141"/>
      <c r="E40" s="646">
        <v>37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A41" s="45">
        <v>31</v>
      </c>
      <c r="B41" s="79">
        <v>170101120029</v>
      </c>
      <c r="C41" s="646">
        <v>42</v>
      </c>
      <c r="D41" s="141"/>
      <c r="E41" s="646">
        <v>36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A42" s="45">
        <v>32</v>
      </c>
      <c r="B42" s="79">
        <v>170101120030</v>
      </c>
      <c r="C42" s="646">
        <v>35</v>
      </c>
      <c r="D42" s="141"/>
      <c r="E42" s="646">
        <v>30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A43" s="45">
        <v>33</v>
      </c>
      <c r="B43" s="79">
        <v>170101120032</v>
      </c>
      <c r="C43" s="646">
        <v>42</v>
      </c>
      <c r="D43" s="141"/>
      <c r="E43" s="646">
        <v>38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A44" s="45">
        <v>34</v>
      </c>
      <c r="B44" s="79">
        <v>170101120034</v>
      </c>
      <c r="C44" s="646">
        <v>43</v>
      </c>
      <c r="D44" s="141"/>
      <c r="E44" s="646">
        <v>37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A45" s="45">
        <v>35</v>
      </c>
      <c r="B45" s="79">
        <v>170101120035</v>
      </c>
      <c r="C45" s="646">
        <v>45</v>
      </c>
      <c r="D45" s="141"/>
      <c r="E45" s="646">
        <v>34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A46" s="45">
        <v>36</v>
      </c>
      <c r="B46" s="79">
        <v>170101120036</v>
      </c>
      <c r="C46" s="646">
        <v>45</v>
      </c>
      <c r="D46" s="141"/>
      <c r="E46" s="646">
        <v>43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A47" s="45">
        <v>37</v>
      </c>
      <c r="B47" s="79">
        <v>170101120038</v>
      </c>
      <c r="C47" s="646">
        <v>41</v>
      </c>
      <c r="D47" s="141"/>
      <c r="E47" s="646">
        <v>39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A48" s="45">
        <v>38</v>
      </c>
      <c r="B48" s="79">
        <v>170101120039</v>
      </c>
      <c r="C48" s="646">
        <v>42</v>
      </c>
      <c r="D48" s="141"/>
      <c r="E48" s="646">
        <v>38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1:24" ht="25.15" customHeight="1">
      <c r="A49" s="45">
        <v>39</v>
      </c>
      <c r="B49" s="79">
        <v>170101120043</v>
      </c>
      <c r="C49" s="646">
        <v>50</v>
      </c>
      <c r="D49" s="141"/>
      <c r="E49" s="646">
        <v>47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1:24" ht="25.15" customHeight="1">
      <c r="A50" s="45">
        <v>40</v>
      </c>
      <c r="B50" s="79">
        <v>170101120044</v>
      </c>
      <c r="C50" s="646">
        <v>50</v>
      </c>
      <c r="D50" s="141"/>
      <c r="E50" s="646">
        <v>46</v>
      </c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1:24" ht="25.15" customHeight="1">
      <c r="A51" s="45">
        <v>41</v>
      </c>
      <c r="B51" s="79">
        <v>170101120045</v>
      </c>
      <c r="C51" s="646">
        <v>36</v>
      </c>
      <c r="D51" s="141"/>
      <c r="E51" s="646">
        <v>29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5.15" customHeight="1">
      <c r="A52" s="45">
        <v>42</v>
      </c>
      <c r="B52" s="79">
        <v>170101120046</v>
      </c>
      <c r="C52" s="646">
        <v>35</v>
      </c>
      <c r="D52" s="650"/>
      <c r="E52" s="646">
        <v>31</v>
      </c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25.15" customHeight="1">
      <c r="A53" s="45">
        <v>43</v>
      </c>
      <c r="B53" s="79">
        <v>170101120049</v>
      </c>
      <c r="C53" s="646">
        <v>29</v>
      </c>
      <c r="D53" s="650"/>
      <c r="E53" s="646">
        <v>25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1:24" ht="25.15" customHeight="1">
      <c r="A54" s="45">
        <v>44</v>
      </c>
      <c r="B54" s="79">
        <v>170101120050</v>
      </c>
      <c r="C54" s="646">
        <v>35</v>
      </c>
      <c r="D54" s="141"/>
      <c r="E54" s="646">
        <v>24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1:24" ht="25.15" customHeight="1">
      <c r="A55" s="45">
        <v>45</v>
      </c>
      <c r="B55" s="79">
        <v>170101120051</v>
      </c>
      <c r="C55" s="646">
        <v>44</v>
      </c>
      <c r="D55" s="141"/>
      <c r="E55" s="646">
        <v>43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1:24" ht="25.15" customHeight="1">
      <c r="A56" s="45">
        <v>46</v>
      </c>
      <c r="B56" s="79">
        <v>170101120052</v>
      </c>
      <c r="C56" s="646">
        <v>40</v>
      </c>
      <c r="D56" s="141"/>
      <c r="E56" s="646">
        <v>34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1:24" ht="25.15" customHeight="1">
      <c r="A57" s="45">
        <v>47</v>
      </c>
      <c r="B57" s="79">
        <v>170101120053</v>
      </c>
      <c r="C57" s="646">
        <v>30</v>
      </c>
      <c r="D57" s="141"/>
      <c r="E57" s="646">
        <v>28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1:24" ht="25.15" customHeight="1">
      <c r="A58" s="45">
        <v>48</v>
      </c>
      <c r="B58" s="79">
        <v>170101120054</v>
      </c>
      <c r="C58" s="646">
        <v>32</v>
      </c>
      <c r="D58" s="141"/>
      <c r="E58" s="646">
        <v>27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1:24" ht="25.15" customHeight="1">
      <c r="A59" s="45">
        <v>49</v>
      </c>
      <c r="B59" s="79">
        <v>170101120055</v>
      </c>
      <c r="C59" s="646">
        <v>36</v>
      </c>
      <c r="D59" s="141"/>
      <c r="E59" s="646">
        <v>28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1:24" ht="25.15" customHeight="1">
      <c r="A60" s="45">
        <v>50</v>
      </c>
      <c r="B60" s="79">
        <v>170101120056</v>
      </c>
      <c r="C60" s="646">
        <v>45</v>
      </c>
      <c r="D60" s="141"/>
      <c r="E60" s="646">
        <v>37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1:24" ht="25.15" customHeight="1">
      <c r="A61" s="45">
        <v>51</v>
      </c>
      <c r="B61" s="79">
        <v>170101120058</v>
      </c>
      <c r="C61" s="646">
        <v>44</v>
      </c>
      <c r="D61" s="141"/>
      <c r="E61" s="646">
        <v>37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1:24" ht="25.15" customHeight="1">
      <c r="A62" s="45">
        <v>52</v>
      </c>
      <c r="B62" s="79">
        <v>170101120060</v>
      </c>
      <c r="C62" s="646">
        <v>39</v>
      </c>
      <c r="D62" s="141"/>
      <c r="E62" s="646">
        <v>34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1:24" ht="25.15" customHeight="1">
      <c r="A63" s="45">
        <v>53</v>
      </c>
      <c r="B63" s="79">
        <v>170101120061</v>
      </c>
      <c r="C63" s="646">
        <v>43</v>
      </c>
      <c r="D63" s="141"/>
      <c r="E63" s="646">
        <v>34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1:24" ht="25.15" customHeight="1">
      <c r="A64" s="45">
        <v>54</v>
      </c>
      <c r="B64" s="79">
        <v>170101120062</v>
      </c>
      <c r="C64" s="646">
        <v>39</v>
      </c>
      <c r="D64" s="141"/>
      <c r="E64" s="646">
        <v>31</v>
      </c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25.15" customHeight="1">
      <c r="A65" s="45">
        <v>55</v>
      </c>
      <c r="B65" s="79">
        <v>170101120064</v>
      </c>
      <c r="C65" s="646">
        <v>46</v>
      </c>
      <c r="D65" s="141"/>
      <c r="E65" s="646">
        <v>44</v>
      </c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25.15" customHeight="1">
      <c r="A66" s="45">
        <v>56</v>
      </c>
      <c r="B66" s="79">
        <v>170101120067</v>
      </c>
      <c r="C66" s="646">
        <v>45</v>
      </c>
      <c r="D66" s="141"/>
      <c r="E66" s="646">
        <v>40</v>
      </c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25.15" customHeight="1">
      <c r="A67" s="45">
        <v>57</v>
      </c>
      <c r="B67" s="79">
        <v>170101120070</v>
      </c>
      <c r="C67" s="646">
        <v>46</v>
      </c>
      <c r="D67" s="141"/>
      <c r="E67" s="646">
        <v>43</v>
      </c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25.15" customHeight="1">
      <c r="A68" s="45">
        <v>58</v>
      </c>
      <c r="B68" s="79">
        <v>170101120071</v>
      </c>
      <c r="C68" s="646">
        <v>45</v>
      </c>
      <c r="D68" s="141"/>
      <c r="E68" s="646">
        <v>39</v>
      </c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25.15" customHeight="1">
      <c r="A69" s="45">
        <v>59</v>
      </c>
      <c r="B69" s="79">
        <v>170301200001</v>
      </c>
      <c r="C69" s="646">
        <v>39</v>
      </c>
      <c r="D69" s="141"/>
      <c r="E69" s="646">
        <v>34</v>
      </c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25.15" customHeight="1">
      <c r="A70" s="45">
        <v>60</v>
      </c>
      <c r="B70" s="79">
        <v>170301200002</v>
      </c>
      <c r="C70" s="646">
        <v>46</v>
      </c>
      <c r="D70" s="141"/>
      <c r="E70" s="646">
        <v>35</v>
      </c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25.15" customHeight="1">
      <c r="A71" s="45">
        <v>61</v>
      </c>
      <c r="B71" s="79">
        <v>170301200003</v>
      </c>
      <c r="C71" s="646">
        <v>42</v>
      </c>
      <c r="D71" s="141"/>
      <c r="E71" s="646">
        <v>35</v>
      </c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25.15" customHeight="1">
      <c r="A72" s="45">
        <v>62</v>
      </c>
      <c r="B72" s="79">
        <v>170301200004</v>
      </c>
      <c r="C72" s="646">
        <v>45</v>
      </c>
      <c r="D72" s="141"/>
      <c r="E72" s="646">
        <v>35</v>
      </c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25.15" customHeight="1">
      <c r="A73" s="45">
        <v>63</v>
      </c>
      <c r="B73" s="79">
        <v>170301200009</v>
      </c>
      <c r="C73" s="646">
        <v>36</v>
      </c>
      <c r="D73" s="141"/>
      <c r="E73" s="646">
        <v>31</v>
      </c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25.15" customHeight="1">
      <c r="A74" s="45">
        <v>64</v>
      </c>
      <c r="B74" s="79">
        <v>170301200010</v>
      </c>
      <c r="C74" s="646">
        <v>45</v>
      </c>
      <c r="D74" s="141"/>
      <c r="E74" s="646">
        <v>38</v>
      </c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25.15" customHeight="1">
      <c r="A75" s="45">
        <v>65</v>
      </c>
      <c r="B75" s="79">
        <v>170301200011</v>
      </c>
      <c r="C75" s="646">
        <v>48</v>
      </c>
      <c r="D75" s="141"/>
      <c r="E75" s="646">
        <v>41</v>
      </c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25.15" customHeight="1">
      <c r="A76" s="45">
        <v>66</v>
      </c>
      <c r="B76" s="79">
        <v>170301200013</v>
      </c>
      <c r="C76" s="646">
        <v>49</v>
      </c>
      <c r="D76" s="141"/>
      <c r="E76" s="646">
        <v>39</v>
      </c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25.15" customHeight="1">
      <c r="A77" s="45">
        <v>67</v>
      </c>
      <c r="B77" s="79">
        <v>170301200016</v>
      </c>
      <c r="C77" s="646">
        <v>36</v>
      </c>
      <c r="D77" s="141"/>
      <c r="E77" s="646">
        <v>25</v>
      </c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25.15" customHeight="1">
      <c r="A78" s="45">
        <v>68</v>
      </c>
      <c r="B78" s="79">
        <v>170301200018</v>
      </c>
      <c r="C78" s="646">
        <v>48</v>
      </c>
      <c r="D78" s="141"/>
      <c r="E78" s="646">
        <v>46</v>
      </c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25.15" customHeight="1">
      <c r="A79" s="45">
        <v>69</v>
      </c>
      <c r="B79" s="79">
        <v>170301200019</v>
      </c>
      <c r="C79" s="646">
        <v>41</v>
      </c>
      <c r="D79" s="141"/>
      <c r="E79" s="646">
        <v>36</v>
      </c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25.15" customHeight="1">
      <c r="A80" s="45">
        <v>70</v>
      </c>
      <c r="B80" s="79">
        <v>170301200020</v>
      </c>
      <c r="C80" s="646">
        <v>46</v>
      </c>
      <c r="D80" s="650"/>
      <c r="E80" s="646">
        <v>36</v>
      </c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A81" s="45">
        <v>71</v>
      </c>
      <c r="B81" s="79">
        <v>170301200021</v>
      </c>
      <c r="C81" s="646">
        <v>39</v>
      </c>
      <c r="D81" s="650"/>
      <c r="E81" s="646">
        <v>31</v>
      </c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A82" s="45">
        <v>72</v>
      </c>
      <c r="B82" s="79">
        <v>170301200022</v>
      </c>
      <c r="C82" s="646">
        <v>39</v>
      </c>
      <c r="D82" s="141"/>
      <c r="E82" s="646">
        <v>36</v>
      </c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A83" s="45">
        <v>73</v>
      </c>
      <c r="B83" s="79">
        <v>170301200023</v>
      </c>
      <c r="C83" s="646">
        <v>43</v>
      </c>
      <c r="D83" s="141"/>
      <c r="E83" s="646">
        <v>34</v>
      </c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A84" s="45">
        <v>74</v>
      </c>
      <c r="B84" s="79">
        <v>170301200024</v>
      </c>
      <c r="C84" s="646">
        <v>34</v>
      </c>
      <c r="D84" s="141"/>
      <c r="E84" s="646">
        <v>30</v>
      </c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>
        <v>75</v>
      </c>
      <c r="B85" s="79">
        <v>170301200025</v>
      </c>
      <c r="C85" s="646">
        <v>39</v>
      </c>
      <c r="D85" s="141"/>
      <c r="E85" s="646">
        <v>30</v>
      </c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A86" s="45">
        <v>76</v>
      </c>
      <c r="B86" s="79">
        <v>170301200026</v>
      </c>
      <c r="C86" s="646">
        <v>46</v>
      </c>
      <c r="D86" s="141"/>
      <c r="E86" s="646">
        <v>39</v>
      </c>
      <c r="F86" s="141"/>
      <c r="G86" s="81"/>
      <c r="H86"/>
      <c r="I86"/>
      <c r="W86" s="82"/>
    </row>
    <row r="87" spans="1:24" ht="15.5">
      <c r="A87" s="45">
        <v>77</v>
      </c>
      <c r="B87" s="79">
        <v>170301200027</v>
      </c>
      <c r="C87" s="646">
        <v>41</v>
      </c>
      <c r="D87" s="141"/>
      <c r="E87" s="646">
        <v>31</v>
      </c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A88" s="45">
        <v>78</v>
      </c>
      <c r="B88" s="79">
        <v>170301200029</v>
      </c>
      <c r="C88" s="646">
        <v>38</v>
      </c>
      <c r="D88" s="141"/>
      <c r="E88" s="646">
        <v>31</v>
      </c>
      <c r="F88" s="141"/>
      <c r="G88" s="81"/>
      <c r="H88"/>
      <c r="I88"/>
    </row>
    <row r="89" spans="1:24">
      <c r="A89" s="45">
        <v>79</v>
      </c>
      <c r="B89" s="79">
        <v>170301200030</v>
      </c>
      <c r="C89" s="646">
        <v>46</v>
      </c>
      <c r="D89" s="141"/>
      <c r="E89" s="646">
        <v>41</v>
      </c>
      <c r="F89" s="141"/>
      <c r="G89" s="81"/>
      <c r="H89"/>
      <c r="I89"/>
    </row>
    <row r="90" spans="1:24">
      <c r="A90" s="45">
        <v>80</v>
      </c>
      <c r="B90" s="79">
        <v>170301200032</v>
      </c>
      <c r="C90" s="646">
        <v>34</v>
      </c>
      <c r="D90" s="141"/>
      <c r="E90" s="646">
        <v>20</v>
      </c>
      <c r="F90" s="141"/>
      <c r="G90" s="81"/>
      <c r="H90"/>
      <c r="I90"/>
    </row>
    <row r="91" spans="1:24">
      <c r="A91" s="45">
        <v>81</v>
      </c>
      <c r="B91" s="79">
        <v>170301200033</v>
      </c>
      <c r="C91" s="646">
        <v>38</v>
      </c>
      <c r="D91" s="141"/>
      <c r="E91" s="646">
        <v>33</v>
      </c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86" zoomScaleNormal="86" workbookViewId="0">
      <selection activeCell="I16" sqref="I16"/>
    </sheetView>
  </sheetViews>
  <sheetFormatPr defaultColWidth="9" defaultRowHeight="14.5"/>
  <cols>
    <col min="2" max="2" width="15.7265625" customWidth="1"/>
    <col min="3" max="3" width="12.26953125" customWidth="1"/>
    <col min="5" max="5" width="22.7265625" customWidth="1"/>
    <col min="6" max="6" width="13" customWidth="1"/>
    <col min="7" max="7" width="28.26953125" customWidth="1"/>
    <col min="8" max="8" width="11.54296875" customWidth="1"/>
  </cols>
  <sheetData>
    <row r="1" spans="1:23">
      <c r="A1" s="839" t="s">
        <v>56</v>
      </c>
      <c r="B1" s="839"/>
      <c r="C1" s="839"/>
      <c r="D1" s="839"/>
      <c r="E1" s="839"/>
      <c r="F1" s="651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149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87.654320987654316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81.481481481481481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652" t="s">
        <v>21</v>
      </c>
      <c r="D7" s="132"/>
      <c r="E7" s="124" t="s">
        <v>21</v>
      </c>
      <c r="F7" s="124"/>
      <c r="G7" s="53" t="s">
        <v>22</v>
      </c>
      <c r="H7" s="21">
        <f>AVERAGE(H5,H6)</f>
        <v>84.567901234567898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32" t="s">
        <v>86</v>
      </c>
      <c r="D8" s="132"/>
      <c r="E8" s="124" t="s">
        <v>86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32" t="s">
        <v>88</v>
      </c>
      <c r="D9" s="132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79">
        <v>170101120015</v>
      </c>
      <c r="C11" s="646">
        <v>1</v>
      </c>
      <c r="D11" s="141">
        <f>COUNTIF(C11:C91,"&gt;="&amp;D10)</f>
        <v>71</v>
      </c>
      <c r="E11" s="646">
        <v>0</v>
      </c>
      <c r="F11" s="142">
        <f>COUNTIF(E11:E91,"&gt;="&amp;F10)</f>
        <v>66</v>
      </c>
      <c r="G11" s="143" t="s">
        <v>46</v>
      </c>
      <c r="H11" s="99">
        <v>3</v>
      </c>
      <c r="I11" s="99">
        <v>3</v>
      </c>
      <c r="J11" s="100"/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79">
        <v>170101120025</v>
      </c>
      <c r="C12" s="646">
        <v>5</v>
      </c>
      <c r="D12" s="147">
        <f>(71/81)*100</f>
        <v>87.654320987654316</v>
      </c>
      <c r="E12" s="646">
        <v>0</v>
      </c>
      <c r="F12" s="147">
        <f>(F11/COUNT($B11:$B91))*100</f>
        <v>81.481481481481481</v>
      </c>
      <c r="G12" s="143" t="s">
        <v>47</v>
      </c>
      <c r="H12" s="99">
        <v>3</v>
      </c>
      <c r="I12" s="99">
        <v>2</v>
      </c>
      <c r="J12" s="100"/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15.5">
      <c r="A13" s="45">
        <v>3</v>
      </c>
      <c r="B13" s="79">
        <v>170101120030</v>
      </c>
      <c r="C13" s="646">
        <v>4</v>
      </c>
      <c r="D13" s="141"/>
      <c r="E13" s="646">
        <v>0</v>
      </c>
      <c r="F13" s="149"/>
      <c r="G13" s="143" t="s">
        <v>48</v>
      </c>
      <c r="H13" s="99">
        <v>2</v>
      </c>
      <c r="I13" s="99">
        <v>2</v>
      </c>
      <c r="J13" s="100"/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15.5">
      <c r="A14" s="45">
        <v>4</v>
      </c>
      <c r="B14" s="79">
        <v>170101120046</v>
      </c>
      <c r="C14" s="646">
        <v>6</v>
      </c>
      <c r="D14" s="141"/>
      <c r="E14" s="646">
        <v>0</v>
      </c>
      <c r="F14" s="149"/>
      <c r="G14" s="143" t="s">
        <v>50</v>
      </c>
      <c r="H14" s="99">
        <v>3</v>
      </c>
      <c r="I14" s="99">
        <v>3</v>
      </c>
      <c r="J14" s="100"/>
      <c r="K14" s="100"/>
      <c r="L14" s="99">
        <v>3</v>
      </c>
      <c r="M14" s="99"/>
      <c r="N14" s="99"/>
      <c r="O14" s="99"/>
      <c r="P14" s="99"/>
      <c r="Q14" s="99"/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79">
        <v>170101120048</v>
      </c>
      <c r="C15" s="646">
        <v>3</v>
      </c>
      <c r="D15" s="141"/>
      <c r="E15" s="646">
        <v>0</v>
      </c>
      <c r="F15" s="149"/>
      <c r="G15" s="150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15.5">
      <c r="A16" s="45">
        <v>6</v>
      </c>
      <c r="B16" s="79">
        <v>170101120052</v>
      </c>
      <c r="C16" s="646">
        <v>4</v>
      </c>
      <c r="D16" s="141"/>
      <c r="E16" s="646">
        <v>0</v>
      </c>
      <c r="F16" s="149"/>
      <c r="G16" s="151" t="s">
        <v>52</v>
      </c>
      <c r="H16" s="67">
        <f>(H7*H15)/100</f>
        <v>2.3256172839506171</v>
      </c>
      <c r="I16" s="67">
        <f>($H7*I15)/100</f>
        <v>2.1141975308641974</v>
      </c>
      <c r="J16" s="67"/>
      <c r="K16" s="67"/>
      <c r="L16" s="67">
        <f>($H7*L15)/100</f>
        <v>2.3256172839506171</v>
      </c>
      <c r="M16" s="67"/>
      <c r="N16" s="67"/>
      <c r="O16" s="67"/>
      <c r="P16" s="67"/>
      <c r="Q16" s="67"/>
      <c r="R16" s="67"/>
      <c r="S16" s="67"/>
      <c r="T16" s="67">
        <f>($H7*T15)/100</f>
        <v>2.5370370370370368</v>
      </c>
      <c r="U16" s="67">
        <f>($H7*U15)/100</f>
        <v>2.5370370370370368</v>
      </c>
      <c r="V16" s="67">
        <f>($H7*V15)/100</f>
        <v>2.5370370370370368</v>
      </c>
      <c r="W16" s="98"/>
    </row>
    <row r="17" spans="1:23" ht="15.5">
      <c r="A17" s="45">
        <v>7</v>
      </c>
      <c r="B17" s="79">
        <v>170101120055</v>
      </c>
      <c r="C17" s="646">
        <v>6</v>
      </c>
      <c r="D17" s="141"/>
      <c r="E17" s="646">
        <v>0</v>
      </c>
      <c r="F17" s="149"/>
      <c r="G17" s="647"/>
      <c r="H17" s="64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 ht="15.5">
      <c r="A18" s="45">
        <v>8</v>
      </c>
      <c r="B18" s="79">
        <v>170101120060</v>
      </c>
      <c r="C18" s="646">
        <v>4</v>
      </c>
      <c r="D18" s="141"/>
      <c r="E18" s="646">
        <v>0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79">
        <v>170101120061</v>
      </c>
      <c r="C19" s="646">
        <v>6</v>
      </c>
      <c r="D19" s="141"/>
      <c r="E19" s="646">
        <v>0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79">
        <v>170101120001</v>
      </c>
      <c r="C20" s="646">
        <v>41</v>
      </c>
      <c r="D20" s="141"/>
      <c r="E20" s="646">
        <v>33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79">
        <v>170101120002</v>
      </c>
      <c r="C21" s="646">
        <v>39</v>
      </c>
      <c r="D21" s="141"/>
      <c r="E21" s="646">
        <v>32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>
        <v>170101120003</v>
      </c>
      <c r="C22" s="646">
        <v>44</v>
      </c>
      <c r="D22" s="141"/>
      <c r="E22" s="646">
        <v>34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>
        <v>170101120004</v>
      </c>
      <c r="C23" s="646">
        <v>38</v>
      </c>
      <c r="D23" s="141"/>
      <c r="E23" s="646">
        <v>31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>
        <v>170101120006</v>
      </c>
      <c r="C24" s="646">
        <v>44</v>
      </c>
      <c r="D24" s="141"/>
      <c r="E24" s="646">
        <v>41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79">
        <v>170101120007</v>
      </c>
      <c r="C25" s="646">
        <v>39</v>
      </c>
      <c r="D25" s="650"/>
      <c r="E25" s="646">
        <v>39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9">
        <v>170101120011</v>
      </c>
      <c r="C26" s="646">
        <v>33</v>
      </c>
      <c r="D26" s="141"/>
      <c r="E26" s="646">
        <v>34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9">
        <v>170101120012</v>
      </c>
      <c r="C27" s="646">
        <v>47</v>
      </c>
      <c r="D27" s="141"/>
      <c r="E27" s="646">
        <v>47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9">
        <v>170101120013</v>
      </c>
      <c r="C28" s="646">
        <v>38</v>
      </c>
      <c r="D28" s="141"/>
      <c r="E28" s="646">
        <v>31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9">
        <v>170101120015</v>
      </c>
      <c r="C29" s="646">
        <v>33</v>
      </c>
      <c r="D29" s="141"/>
      <c r="E29" s="646">
        <v>29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9">
        <v>170101120016</v>
      </c>
      <c r="C30" s="646">
        <v>39</v>
      </c>
      <c r="D30" s="141"/>
      <c r="E30" s="646">
        <v>34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9">
        <v>170101120017</v>
      </c>
      <c r="C31" s="646">
        <v>44</v>
      </c>
      <c r="D31" s="141"/>
      <c r="E31" s="646">
        <v>38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9">
        <v>170101120019</v>
      </c>
      <c r="C32" s="646">
        <v>40</v>
      </c>
      <c r="D32" s="141"/>
      <c r="E32" s="646">
        <v>41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9">
        <v>170101120020</v>
      </c>
      <c r="C33" s="646">
        <v>37</v>
      </c>
      <c r="D33" s="141"/>
      <c r="E33" s="646">
        <v>30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79">
        <v>170101120021</v>
      </c>
      <c r="C34" s="646">
        <v>48</v>
      </c>
      <c r="D34" s="141"/>
      <c r="E34" s="646">
        <v>47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79">
        <v>170101120022</v>
      </c>
      <c r="C35" s="646">
        <v>49</v>
      </c>
      <c r="D35" s="141"/>
      <c r="E35" s="646">
        <v>39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79">
        <v>170101120023</v>
      </c>
      <c r="C36" s="646">
        <v>44</v>
      </c>
      <c r="D36" s="141"/>
      <c r="E36" s="646">
        <v>41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79">
        <v>170101120024</v>
      </c>
      <c r="C37" s="646">
        <v>43</v>
      </c>
      <c r="D37" s="141"/>
      <c r="E37" s="646">
        <v>40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79">
        <v>170101120025</v>
      </c>
      <c r="C38" s="646">
        <v>6</v>
      </c>
      <c r="D38" s="141"/>
      <c r="E38" s="646">
        <v>0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79">
        <v>170101120026</v>
      </c>
      <c r="C39" s="646">
        <v>44</v>
      </c>
      <c r="D39" s="141"/>
      <c r="E39" s="646">
        <v>37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79">
        <v>170101120028</v>
      </c>
      <c r="C40" s="646">
        <v>41</v>
      </c>
      <c r="D40" s="141"/>
      <c r="E40" s="646">
        <v>37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79">
        <v>170101120029</v>
      </c>
      <c r="C41" s="646">
        <v>42</v>
      </c>
      <c r="D41" s="141"/>
      <c r="E41" s="646">
        <v>36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79">
        <v>170101120030</v>
      </c>
      <c r="C42" s="646">
        <v>35</v>
      </c>
      <c r="D42" s="141"/>
      <c r="E42" s="646">
        <v>30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79">
        <v>170101120032</v>
      </c>
      <c r="C43" s="646">
        <v>42</v>
      </c>
      <c r="D43" s="141"/>
      <c r="E43" s="646">
        <v>38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79">
        <v>170101120034</v>
      </c>
      <c r="C44" s="646">
        <v>43</v>
      </c>
      <c r="D44" s="141"/>
      <c r="E44" s="646">
        <v>37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79">
        <v>170101120035</v>
      </c>
      <c r="C45" s="646">
        <v>45</v>
      </c>
      <c r="D45" s="141"/>
      <c r="E45" s="646">
        <v>34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79">
        <v>170101120036</v>
      </c>
      <c r="C46" s="646">
        <v>45</v>
      </c>
      <c r="D46" s="141"/>
      <c r="E46" s="646">
        <v>43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79">
        <v>170101120038</v>
      </c>
      <c r="C47" s="646">
        <v>41</v>
      </c>
      <c r="D47" s="141"/>
      <c r="E47" s="646">
        <v>39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79">
        <v>170101120039</v>
      </c>
      <c r="C48" s="646">
        <v>42</v>
      </c>
      <c r="D48" s="141"/>
      <c r="E48" s="646">
        <v>38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79">
        <v>170101120043</v>
      </c>
      <c r="C49" s="646">
        <v>50</v>
      </c>
      <c r="D49" s="141"/>
      <c r="E49" s="646">
        <v>47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79">
        <v>170101120044</v>
      </c>
      <c r="C50" s="646">
        <v>50</v>
      </c>
      <c r="D50" s="141"/>
      <c r="E50" s="646">
        <v>46</v>
      </c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79">
        <v>170101120045</v>
      </c>
      <c r="C51" s="646">
        <v>36</v>
      </c>
      <c r="D51" s="141"/>
      <c r="E51" s="646">
        <v>29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79">
        <v>170101120046</v>
      </c>
      <c r="C52" s="646">
        <v>35</v>
      </c>
      <c r="D52" s="650"/>
      <c r="E52" s="646">
        <v>31</v>
      </c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79">
        <v>170101120049</v>
      </c>
      <c r="C53" s="646">
        <v>29</v>
      </c>
      <c r="D53" s="650"/>
      <c r="E53" s="646">
        <v>25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79">
        <v>170101120050</v>
      </c>
      <c r="C54" s="646">
        <v>35</v>
      </c>
      <c r="D54" s="141"/>
      <c r="E54" s="646">
        <v>24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79">
        <v>170101120051</v>
      </c>
      <c r="C55" s="646">
        <v>44</v>
      </c>
      <c r="D55" s="141"/>
      <c r="E55" s="646">
        <v>43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79">
        <v>170101120052</v>
      </c>
      <c r="C56" s="646">
        <v>40</v>
      </c>
      <c r="D56" s="141"/>
      <c r="E56" s="646">
        <v>34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79">
        <v>170101120053</v>
      </c>
      <c r="C57" s="646">
        <v>30</v>
      </c>
      <c r="D57" s="141"/>
      <c r="E57" s="646">
        <v>28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79">
        <v>170101120054</v>
      </c>
      <c r="C58" s="646">
        <v>32</v>
      </c>
      <c r="D58" s="141"/>
      <c r="E58" s="646">
        <v>27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79">
        <v>170101120055</v>
      </c>
      <c r="C59" s="646">
        <v>36</v>
      </c>
      <c r="D59" s="141"/>
      <c r="E59" s="646">
        <v>28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79">
        <v>170101120056</v>
      </c>
      <c r="C60" s="646">
        <v>45</v>
      </c>
      <c r="D60" s="141"/>
      <c r="E60" s="646">
        <v>37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79">
        <v>170101120058</v>
      </c>
      <c r="C61" s="646">
        <v>44</v>
      </c>
      <c r="D61" s="141"/>
      <c r="E61" s="646">
        <v>37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79">
        <v>170101120060</v>
      </c>
      <c r="C62" s="646">
        <v>39</v>
      </c>
      <c r="D62" s="141"/>
      <c r="E62" s="646">
        <v>34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79">
        <v>170101120061</v>
      </c>
      <c r="C63" s="646">
        <v>43</v>
      </c>
      <c r="D63" s="141"/>
      <c r="E63" s="646">
        <v>34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>
        <v>54</v>
      </c>
      <c r="B64" s="79">
        <v>170101120062</v>
      </c>
      <c r="C64" s="646">
        <v>39</v>
      </c>
      <c r="D64" s="141"/>
      <c r="E64" s="646">
        <v>31</v>
      </c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>
        <v>55</v>
      </c>
      <c r="B65" s="79">
        <v>170101120064</v>
      </c>
      <c r="C65" s="646">
        <v>46</v>
      </c>
      <c r="D65" s="141"/>
      <c r="E65" s="646">
        <v>44</v>
      </c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>
        <v>56</v>
      </c>
      <c r="B66" s="79">
        <v>170101120067</v>
      </c>
      <c r="C66" s="646">
        <v>45</v>
      </c>
      <c r="D66" s="141"/>
      <c r="E66" s="646">
        <v>40</v>
      </c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>
        <v>57</v>
      </c>
      <c r="B67" s="79">
        <v>170101120070</v>
      </c>
      <c r="C67" s="646">
        <v>46</v>
      </c>
      <c r="D67" s="141"/>
      <c r="E67" s="646">
        <v>43</v>
      </c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>
        <v>58</v>
      </c>
      <c r="B68" s="79">
        <v>170101120071</v>
      </c>
      <c r="C68" s="646">
        <v>45</v>
      </c>
      <c r="D68" s="141"/>
      <c r="E68" s="646">
        <v>39</v>
      </c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>
        <v>59</v>
      </c>
      <c r="B69" s="79">
        <v>170301200001</v>
      </c>
      <c r="C69" s="646">
        <v>39</v>
      </c>
      <c r="D69" s="141"/>
      <c r="E69" s="646">
        <v>34</v>
      </c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>
        <v>60</v>
      </c>
      <c r="B70" s="79">
        <v>170301200002</v>
      </c>
      <c r="C70" s="646">
        <v>46</v>
      </c>
      <c r="D70" s="141"/>
      <c r="E70" s="646">
        <v>35</v>
      </c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>
        <v>61</v>
      </c>
      <c r="B71" s="79">
        <v>170301200003</v>
      </c>
      <c r="C71" s="646">
        <v>42</v>
      </c>
      <c r="D71" s="141"/>
      <c r="E71" s="646">
        <v>35</v>
      </c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>
        <v>62</v>
      </c>
      <c r="B72" s="79">
        <v>170301200004</v>
      </c>
      <c r="C72" s="646">
        <v>45</v>
      </c>
      <c r="D72" s="141"/>
      <c r="E72" s="646">
        <v>35</v>
      </c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>
        <v>63</v>
      </c>
      <c r="B73" s="79">
        <v>170301200009</v>
      </c>
      <c r="C73" s="646">
        <v>36</v>
      </c>
      <c r="D73" s="141"/>
      <c r="E73" s="646">
        <v>31</v>
      </c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>
        <v>64</v>
      </c>
      <c r="B74" s="79">
        <v>170301200010</v>
      </c>
      <c r="C74" s="646">
        <v>45</v>
      </c>
      <c r="D74" s="141"/>
      <c r="E74" s="646">
        <v>38</v>
      </c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>
        <v>65</v>
      </c>
      <c r="B75" s="79">
        <v>170301200011</v>
      </c>
      <c r="C75" s="646">
        <v>48</v>
      </c>
      <c r="D75" s="141"/>
      <c r="E75" s="646">
        <v>41</v>
      </c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>
        <v>66</v>
      </c>
      <c r="B76" s="79">
        <v>170301200013</v>
      </c>
      <c r="C76" s="646">
        <v>49</v>
      </c>
      <c r="D76" s="141"/>
      <c r="E76" s="646">
        <v>39</v>
      </c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>
        <v>67</v>
      </c>
      <c r="B77" s="79">
        <v>170301200016</v>
      </c>
      <c r="C77" s="646">
        <v>36</v>
      </c>
      <c r="D77" s="141"/>
      <c r="E77" s="646">
        <v>25</v>
      </c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>
        <v>68</v>
      </c>
      <c r="B78" s="79">
        <v>170301200018</v>
      </c>
      <c r="C78" s="646">
        <v>48</v>
      </c>
      <c r="D78" s="141"/>
      <c r="E78" s="646">
        <v>46</v>
      </c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>
        <v>69</v>
      </c>
      <c r="B79" s="79">
        <v>170301200019</v>
      </c>
      <c r="C79" s="646">
        <v>41</v>
      </c>
      <c r="D79" s="141"/>
      <c r="E79" s="646">
        <v>36</v>
      </c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>
        <v>70</v>
      </c>
      <c r="B80" s="79">
        <v>170301200020</v>
      </c>
      <c r="C80" s="646">
        <v>46</v>
      </c>
      <c r="D80" s="650"/>
      <c r="E80" s="646">
        <v>36</v>
      </c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>
        <v>71</v>
      </c>
      <c r="B81" s="79">
        <v>170301200021</v>
      </c>
      <c r="C81" s="646">
        <v>39</v>
      </c>
      <c r="D81" s="650"/>
      <c r="E81" s="646">
        <v>31</v>
      </c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>
        <v>72</v>
      </c>
      <c r="B82" s="79">
        <v>170301200022</v>
      </c>
      <c r="C82" s="646">
        <v>39</v>
      </c>
      <c r="D82" s="141"/>
      <c r="E82" s="646">
        <v>36</v>
      </c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>
        <v>73</v>
      </c>
      <c r="B83" s="79">
        <v>170301200023</v>
      </c>
      <c r="C83" s="646">
        <v>43</v>
      </c>
      <c r="D83" s="141"/>
      <c r="E83" s="646">
        <v>34</v>
      </c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>
        <v>74</v>
      </c>
      <c r="B84" s="79">
        <v>170301200024</v>
      </c>
      <c r="C84" s="646">
        <v>34</v>
      </c>
      <c r="D84" s="141"/>
      <c r="E84" s="646">
        <v>30</v>
      </c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>
        <v>75</v>
      </c>
      <c r="B85" s="79">
        <v>170301200025</v>
      </c>
      <c r="C85" s="646">
        <v>39</v>
      </c>
      <c r="D85" s="141"/>
      <c r="E85" s="646">
        <v>30</v>
      </c>
      <c r="F85" s="141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>
        <v>170301200026</v>
      </c>
      <c r="C86" s="646">
        <v>46</v>
      </c>
      <c r="D86" s="141"/>
      <c r="E86" s="646">
        <v>39</v>
      </c>
      <c r="F86" s="141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>
        <v>77</v>
      </c>
      <c r="B87" s="79">
        <v>170301200027</v>
      </c>
      <c r="C87" s="646">
        <v>41</v>
      </c>
      <c r="D87" s="141"/>
      <c r="E87" s="646">
        <v>31</v>
      </c>
      <c r="F87" s="141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>
        <v>78</v>
      </c>
      <c r="B88" s="79">
        <v>170301200029</v>
      </c>
      <c r="C88" s="646">
        <v>38</v>
      </c>
      <c r="D88" s="141"/>
      <c r="E88" s="646">
        <v>31</v>
      </c>
      <c r="F88" s="141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>
        <v>170301200030</v>
      </c>
      <c r="C89" s="646">
        <v>46</v>
      </c>
      <c r="D89" s="141"/>
      <c r="E89" s="646">
        <v>41</v>
      </c>
      <c r="F89" s="141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>
        <v>170301200032</v>
      </c>
      <c r="C90" s="646">
        <v>34</v>
      </c>
      <c r="D90" s="141"/>
      <c r="E90" s="646">
        <v>20</v>
      </c>
      <c r="F90" s="141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>
        <v>170301200033</v>
      </c>
      <c r="C91" s="646">
        <v>38</v>
      </c>
      <c r="D91" s="141"/>
      <c r="E91" s="646">
        <v>33</v>
      </c>
      <c r="F91" s="141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86" zoomScaleNormal="86" workbookViewId="0">
      <selection activeCell="H15" sqref="H15"/>
    </sheetView>
  </sheetViews>
  <sheetFormatPr defaultColWidth="9" defaultRowHeight="14.5"/>
  <cols>
    <col min="2" max="2" width="20" customWidth="1"/>
    <col min="3" max="3" width="12.7265625" customWidth="1"/>
    <col min="5" max="5" width="12.7265625" customWidth="1"/>
    <col min="7" max="7" width="28.26953125" customWidth="1"/>
    <col min="8" max="8" width="13.179687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150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0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0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0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24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653">
        <v>170101120046</v>
      </c>
      <c r="C11" s="646">
        <v>6</v>
      </c>
      <c r="D11" s="141">
        <f>COUNTIF(C11:C91,"&gt;="&amp;D10)</f>
        <v>0</v>
      </c>
      <c r="E11" s="646">
        <v>15</v>
      </c>
      <c r="F11" s="646">
        <v>0</v>
      </c>
      <c r="G11" s="143" t="s">
        <v>46</v>
      </c>
      <c r="H11" s="99">
        <v>2</v>
      </c>
      <c r="I11" s="99">
        <v>3</v>
      </c>
      <c r="J11" s="99">
        <v>2</v>
      </c>
      <c r="K11" s="99">
        <v>3</v>
      </c>
      <c r="L11" s="99"/>
      <c r="M11" s="99">
        <v>3</v>
      </c>
      <c r="N11" s="99">
        <v>2</v>
      </c>
      <c r="O11" s="99"/>
      <c r="P11" s="99">
        <v>2</v>
      </c>
      <c r="Q11" s="99"/>
      <c r="R11" s="99"/>
      <c r="S11" s="99">
        <v>2</v>
      </c>
      <c r="T11" s="99">
        <v>3</v>
      </c>
      <c r="U11" s="99">
        <v>2</v>
      </c>
      <c r="V11" s="99">
        <v>3</v>
      </c>
      <c r="W11" s="98"/>
    </row>
    <row r="12" spans="1:23" ht="15.5">
      <c r="A12" s="45">
        <v>2</v>
      </c>
      <c r="B12" s="654"/>
      <c r="C12" s="655"/>
      <c r="D12" s="147">
        <f>(D11/1)*100</f>
        <v>0</v>
      </c>
      <c r="E12" s="655"/>
      <c r="F12" s="147">
        <f>(F11/1)*100</f>
        <v>0</v>
      </c>
      <c r="G12" s="143" t="s">
        <v>47</v>
      </c>
      <c r="H12" s="99">
        <v>3</v>
      </c>
      <c r="I12" s="99">
        <v>1</v>
      </c>
      <c r="J12" s="99">
        <v>3</v>
      </c>
      <c r="K12" s="99">
        <v>1</v>
      </c>
      <c r="L12" s="99"/>
      <c r="M12" s="99">
        <v>1</v>
      </c>
      <c r="N12" s="99">
        <v>3</v>
      </c>
      <c r="O12" s="99"/>
      <c r="P12" s="99">
        <v>3</v>
      </c>
      <c r="Q12" s="99"/>
      <c r="R12" s="99"/>
      <c r="S12" s="99">
        <v>3</v>
      </c>
      <c r="T12" s="99">
        <v>1</v>
      </c>
      <c r="U12" s="99">
        <v>3</v>
      </c>
      <c r="V12" s="99">
        <v>1</v>
      </c>
      <c r="W12" s="98"/>
    </row>
    <row r="13" spans="1:23" ht="15.5">
      <c r="A13" s="45">
        <v>3</v>
      </c>
      <c r="B13" s="79"/>
      <c r="C13" s="99"/>
      <c r="D13" s="656"/>
      <c r="E13" s="99"/>
      <c r="F13" s="657"/>
      <c r="G13" s="143" t="s">
        <v>48</v>
      </c>
      <c r="H13" s="99">
        <v>1</v>
      </c>
      <c r="I13" s="99">
        <v>1</v>
      </c>
      <c r="J13" s="99">
        <v>1</v>
      </c>
      <c r="K13" s="99">
        <v>1</v>
      </c>
      <c r="L13" s="99"/>
      <c r="M13" s="99">
        <v>1</v>
      </c>
      <c r="N13" s="99">
        <v>1</v>
      </c>
      <c r="O13" s="99"/>
      <c r="P13" s="99">
        <v>2</v>
      </c>
      <c r="Q13" s="99"/>
      <c r="R13" s="99"/>
      <c r="S13" s="99">
        <v>1</v>
      </c>
      <c r="T13" s="99">
        <v>1</v>
      </c>
      <c r="U13" s="99">
        <v>1</v>
      </c>
      <c r="V13" s="99">
        <v>1</v>
      </c>
      <c r="W13" s="98"/>
    </row>
    <row r="14" spans="1:23" ht="15.5">
      <c r="A14" s="45">
        <v>4</v>
      </c>
      <c r="B14" s="79"/>
      <c r="C14" s="99"/>
      <c r="D14" s="656"/>
      <c r="E14" s="99"/>
      <c r="F14" s="657"/>
      <c r="G14" s="143" t="s">
        <v>50</v>
      </c>
      <c r="H14" s="99">
        <v>3</v>
      </c>
      <c r="I14" s="99">
        <v>1</v>
      </c>
      <c r="J14" s="99">
        <v>3</v>
      </c>
      <c r="K14" s="99">
        <v>1</v>
      </c>
      <c r="L14" s="99"/>
      <c r="M14" s="99">
        <v>1</v>
      </c>
      <c r="N14" s="99">
        <v>3</v>
      </c>
      <c r="O14" s="99"/>
      <c r="P14" s="99">
        <v>3</v>
      </c>
      <c r="Q14" s="99"/>
      <c r="R14" s="99"/>
      <c r="S14" s="99">
        <v>3</v>
      </c>
      <c r="T14" s="99">
        <v>1</v>
      </c>
      <c r="U14" s="99">
        <v>3</v>
      </c>
      <c r="V14" s="99">
        <v>1</v>
      </c>
      <c r="W14" s="98"/>
    </row>
    <row r="15" spans="1:23" ht="15.5">
      <c r="A15" s="45">
        <v>5</v>
      </c>
      <c r="B15" s="79"/>
      <c r="C15" s="99"/>
      <c r="D15" s="656"/>
      <c r="E15" s="99"/>
      <c r="F15" s="657"/>
      <c r="G15" s="150" t="s">
        <v>51</v>
      </c>
      <c r="H15" s="66">
        <f>AVERAGE(H11:H14)</f>
        <v>2.25</v>
      </c>
      <c r="I15" s="66">
        <f>AVERAGE(I11:I14)</f>
        <v>1.5</v>
      </c>
      <c r="J15" s="66">
        <f>AVERAGE(J11:J14)</f>
        <v>2.25</v>
      </c>
      <c r="K15" s="66">
        <f>AVERAGE(K11:K14)</f>
        <v>1.5</v>
      </c>
      <c r="L15" s="99"/>
      <c r="M15" s="66">
        <f>AVERAGE(M11:M14)</f>
        <v>1.5</v>
      </c>
      <c r="N15" s="66">
        <f>AVERAGE(N11:N14)</f>
        <v>2.25</v>
      </c>
      <c r="O15" s="99"/>
      <c r="P15" s="66">
        <f>AVERAGE(P11:P14)</f>
        <v>2.5</v>
      </c>
      <c r="Q15" s="99"/>
      <c r="R15" s="99"/>
      <c r="S15" s="66">
        <f>AVERAGE(S11:S14)</f>
        <v>2.25</v>
      </c>
      <c r="T15" s="66">
        <f>AVERAGE(T11:T14)</f>
        <v>1.5</v>
      </c>
      <c r="U15" s="66">
        <f>AVERAGE(U11:U14)</f>
        <v>2.25</v>
      </c>
      <c r="V15" s="66">
        <f>AVERAGE(V11:V14)</f>
        <v>1.5</v>
      </c>
      <c r="W15" s="98"/>
    </row>
    <row r="16" spans="1:23" ht="15.5">
      <c r="A16" s="45">
        <v>6</v>
      </c>
      <c r="B16" s="79"/>
      <c r="C16" s="99"/>
      <c r="D16" s="656"/>
      <c r="E16" s="99"/>
      <c r="F16" s="657"/>
      <c r="G16" s="151" t="s">
        <v>52</v>
      </c>
      <c r="H16" s="67">
        <f>($H7*H15)/100</f>
        <v>0</v>
      </c>
      <c r="I16" s="67">
        <f>($H7*I15)/100</f>
        <v>0</v>
      </c>
      <c r="J16" s="67">
        <f>($H7*J15)/100</f>
        <v>0</v>
      </c>
      <c r="K16" s="67">
        <f>($H7*K15)/100</f>
        <v>0</v>
      </c>
      <c r="L16" s="67"/>
      <c r="M16" s="67">
        <f>($H7*M15)/100</f>
        <v>0</v>
      </c>
      <c r="N16" s="67">
        <f>($H7*N15)/100</f>
        <v>0</v>
      </c>
      <c r="O16" s="67"/>
      <c r="P16" s="67">
        <f>($H7*P15)/100</f>
        <v>0</v>
      </c>
      <c r="Q16" s="67"/>
      <c r="R16" s="67"/>
      <c r="S16" s="67">
        <f>($H7*S15)/100</f>
        <v>0</v>
      </c>
      <c r="T16" s="67">
        <f>($H7*T15)/100</f>
        <v>0</v>
      </c>
      <c r="U16" s="67">
        <f>($H7*U15)/100</f>
        <v>0</v>
      </c>
      <c r="V16" s="67">
        <f>($H7*V15)/100</f>
        <v>0</v>
      </c>
      <c r="W16" s="98"/>
    </row>
    <row r="17" spans="1:23">
      <c r="A17" s="45">
        <v>7</v>
      </c>
      <c r="B17" s="79"/>
      <c r="C17" s="99"/>
      <c r="D17" s="656"/>
      <c r="E17" s="658"/>
      <c r="F17" s="656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>
      <c r="A18" s="45">
        <v>8</v>
      </c>
      <c r="B18" s="79"/>
      <c r="C18" s="99"/>
      <c r="D18" s="656"/>
      <c r="E18" s="99"/>
      <c r="F18" s="656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79"/>
      <c r="C19" s="99"/>
      <c r="D19" s="656"/>
      <c r="E19" s="99"/>
      <c r="F19" s="656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79"/>
      <c r="C20" s="99"/>
      <c r="D20" s="656"/>
      <c r="E20" s="99"/>
      <c r="F20" s="656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79"/>
      <c r="C21" s="99"/>
      <c r="D21" s="656"/>
      <c r="E21" s="99"/>
      <c r="F21" s="656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/>
      <c r="C22" s="99"/>
      <c r="D22" s="656"/>
      <c r="E22" s="99"/>
      <c r="F22" s="656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/>
      <c r="C23" s="99"/>
      <c r="D23" s="656"/>
      <c r="E23" s="99"/>
      <c r="F23" s="656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/>
      <c r="C24" s="99"/>
      <c r="D24" s="656"/>
      <c r="E24" s="99"/>
      <c r="F24" s="656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79"/>
      <c r="C25" s="99"/>
      <c r="D25" s="34"/>
      <c r="E25" s="99"/>
      <c r="F25" s="656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9"/>
      <c r="C26" s="99"/>
      <c r="D26" s="656"/>
      <c r="E26" s="99"/>
      <c r="F26" s="656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9"/>
      <c r="C27" s="99"/>
      <c r="D27" s="656"/>
      <c r="E27" s="99"/>
      <c r="F27" s="65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9"/>
      <c r="C28" s="99"/>
      <c r="D28" s="656"/>
      <c r="E28" s="99"/>
      <c r="F28" s="65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9"/>
      <c r="C29" s="99"/>
      <c r="D29" s="656"/>
      <c r="E29" s="99"/>
      <c r="F29" s="65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9"/>
      <c r="C30" s="99"/>
      <c r="D30" s="656"/>
      <c r="E30" s="99"/>
      <c r="F30" s="65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9"/>
      <c r="C31" s="99"/>
      <c r="D31" s="656"/>
      <c r="E31" s="99"/>
      <c r="F31" s="65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9"/>
      <c r="C32" s="99"/>
      <c r="D32" s="656"/>
      <c r="E32" s="99"/>
      <c r="F32" s="65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9"/>
      <c r="C33" s="99"/>
      <c r="D33" s="656"/>
      <c r="E33" s="99"/>
      <c r="F33" s="65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79"/>
      <c r="C34" s="99"/>
      <c r="D34" s="656"/>
      <c r="E34" s="99"/>
      <c r="F34" s="65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79"/>
      <c r="C35" s="99"/>
      <c r="D35" s="656"/>
      <c r="E35" s="99"/>
      <c r="F35" s="65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79"/>
      <c r="C36" s="99"/>
      <c r="D36" s="656"/>
      <c r="E36" s="99"/>
      <c r="F36" s="656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79"/>
      <c r="C37" s="99"/>
      <c r="D37" s="656"/>
      <c r="E37" s="99"/>
      <c r="F37" s="656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79"/>
      <c r="C38" s="99"/>
      <c r="D38" s="656"/>
      <c r="E38" s="99"/>
      <c r="F38" s="656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79"/>
      <c r="C39" s="99"/>
      <c r="D39" s="656"/>
      <c r="E39" s="99"/>
      <c r="F39" s="65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79"/>
      <c r="C40" s="99"/>
      <c r="D40" s="656"/>
      <c r="E40" s="99"/>
      <c r="F40" s="65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79"/>
      <c r="C41" s="99"/>
      <c r="D41" s="656"/>
      <c r="E41" s="99"/>
      <c r="F41" s="65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79"/>
      <c r="C42" s="99"/>
      <c r="D42" s="656"/>
      <c r="E42" s="99"/>
      <c r="F42" s="65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79"/>
      <c r="C43" s="99"/>
      <c r="D43" s="656"/>
      <c r="E43" s="99"/>
      <c r="F43" s="65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79"/>
      <c r="C44" s="99"/>
      <c r="D44" s="656"/>
      <c r="E44" s="99"/>
      <c r="F44" s="65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79"/>
      <c r="C45" s="99"/>
      <c r="D45" s="656"/>
      <c r="E45" s="99"/>
      <c r="F45" s="65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79"/>
      <c r="C46" s="99"/>
      <c r="D46" s="656"/>
      <c r="E46" s="99"/>
      <c r="F46" s="65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79"/>
      <c r="C47" s="99"/>
      <c r="D47" s="656"/>
      <c r="E47" s="99"/>
      <c r="F47" s="65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79"/>
      <c r="C48" s="99"/>
      <c r="D48" s="656"/>
      <c r="E48" s="99"/>
      <c r="F48" s="65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79"/>
      <c r="C49" s="99"/>
      <c r="D49" s="656"/>
      <c r="E49" s="99"/>
      <c r="F49" s="65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79"/>
      <c r="C50" s="99"/>
      <c r="D50" s="656"/>
      <c r="E50" s="99"/>
      <c r="F50" s="656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79"/>
      <c r="C51" s="99"/>
      <c r="D51" s="656"/>
      <c r="E51" s="99"/>
      <c r="F51" s="656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79"/>
      <c r="C52" s="99"/>
      <c r="D52" s="34"/>
      <c r="E52" s="99"/>
      <c r="F52" s="656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79"/>
      <c r="C53" s="99"/>
      <c r="D53" s="34"/>
      <c r="E53" s="99"/>
      <c r="F53" s="65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79"/>
      <c r="C54" s="99"/>
      <c r="D54" s="656"/>
      <c r="E54" s="99"/>
      <c r="F54" s="65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79"/>
      <c r="C55" s="99"/>
      <c r="D55" s="656"/>
      <c r="E55" s="99"/>
      <c r="F55" s="65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79"/>
      <c r="C56" s="99"/>
      <c r="D56" s="656"/>
      <c r="E56" s="99"/>
      <c r="F56" s="65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79"/>
      <c r="C57" s="99"/>
      <c r="D57" s="656"/>
      <c r="E57" s="99"/>
      <c r="F57" s="65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79"/>
      <c r="C58" s="99"/>
      <c r="D58" s="656"/>
      <c r="E58" s="99"/>
      <c r="F58" s="65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79"/>
      <c r="C59" s="99"/>
      <c r="D59" s="656"/>
      <c r="E59" s="99"/>
      <c r="F59" s="65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79"/>
      <c r="C60" s="99"/>
      <c r="D60" s="656"/>
      <c r="E60" s="99"/>
      <c r="F60" s="65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79"/>
      <c r="C61" s="99"/>
      <c r="D61" s="656"/>
      <c r="E61" s="99"/>
      <c r="F61" s="65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79"/>
      <c r="C62" s="99"/>
      <c r="D62" s="656"/>
      <c r="E62" s="99"/>
      <c r="F62" s="65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79"/>
      <c r="C63" s="99"/>
      <c r="D63" s="656"/>
      <c r="E63" s="99"/>
      <c r="F63" s="65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>
        <v>54</v>
      </c>
      <c r="B64" s="79"/>
      <c r="C64" s="99"/>
      <c r="D64" s="656"/>
      <c r="E64" s="99"/>
      <c r="F64" s="656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>
        <v>55</v>
      </c>
      <c r="B65" s="79"/>
      <c r="C65" s="99"/>
      <c r="D65" s="656"/>
      <c r="E65" s="99"/>
      <c r="F65" s="656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>
        <v>56</v>
      </c>
      <c r="B66" s="79"/>
      <c r="C66" s="99"/>
      <c r="D66" s="656"/>
      <c r="E66" s="99"/>
      <c r="F66" s="656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>
        <v>57</v>
      </c>
      <c r="B67" s="79"/>
      <c r="C67" s="99"/>
      <c r="D67" s="656"/>
      <c r="E67" s="99"/>
      <c r="F67" s="656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>
        <v>58</v>
      </c>
      <c r="B68" s="79"/>
      <c r="C68" s="99"/>
      <c r="D68" s="656"/>
      <c r="E68" s="99"/>
      <c r="F68" s="656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>
        <v>59</v>
      </c>
      <c r="B69" s="79"/>
      <c r="C69" s="99"/>
      <c r="D69" s="656"/>
      <c r="E69" s="99"/>
      <c r="F69" s="656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>
        <v>60</v>
      </c>
      <c r="B70" s="79"/>
      <c r="C70" s="99"/>
      <c r="D70" s="656"/>
      <c r="E70" s="99"/>
      <c r="F70" s="656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>
        <v>61</v>
      </c>
      <c r="B71" s="79"/>
      <c r="C71" s="99"/>
      <c r="D71" s="656"/>
      <c r="E71" s="99"/>
      <c r="F71" s="656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>
        <v>62</v>
      </c>
      <c r="B72" s="79"/>
      <c r="C72" s="99"/>
      <c r="D72" s="656"/>
      <c r="E72" s="99"/>
      <c r="F72" s="656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>
        <v>63</v>
      </c>
      <c r="B73" s="79"/>
      <c r="C73" s="99"/>
      <c r="D73" s="656"/>
      <c r="E73" s="99"/>
      <c r="F73" s="656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>
        <v>64</v>
      </c>
      <c r="B74" s="79"/>
      <c r="C74" s="99"/>
      <c r="D74" s="656"/>
      <c r="E74" s="99"/>
      <c r="F74" s="656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>
        <v>65</v>
      </c>
      <c r="B75" s="79"/>
      <c r="C75" s="99"/>
      <c r="D75" s="656"/>
      <c r="E75" s="99"/>
      <c r="F75" s="656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>
        <v>66</v>
      </c>
      <c r="B76" s="79"/>
      <c r="C76" s="99"/>
      <c r="D76" s="656"/>
      <c r="E76" s="99"/>
      <c r="F76" s="656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>
        <v>67</v>
      </c>
      <c r="B77" s="79"/>
      <c r="C77" s="99"/>
      <c r="D77" s="656"/>
      <c r="E77" s="99"/>
      <c r="F77" s="656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>
        <v>68</v>
      </c>
      <c r="B78" s="79"/>
      <c r="C78" s="99"/>
      <c r="D78" s="656"/>
      <c r="E78" s="99"/>
      <c r="F78" s="656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>
        <v>69</v>
      </c>
      <c r="B79" s="79"/>
      <c r="C79" s="99"/>
      <c r="D79" s="656"/>
      <c r="E79" s="99"/>
      <c r="F79" s="656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>
        <v>70</v>
      </c>
      <c r="B80" s="79"/>
      <c r="C80" s="99"/>
      <c r="D80" s="34"/>
      <c r="E80" s="99"/>
      <c r="F80" s="656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>
        <v>71</v>
      </c>
      <c r="B81" s="79"/>
      <c r="C81" s="99"/>
      <c r="D81" s="34"/>
      <c r="E81" s="99"/>
      <c r="F81" s="656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>
        <v>72</v>
      </c>
      <c r="B82" s="79"/>
      <c r="C82" s="99"/>
      <c r="D82" s="656"/>
      <c r="E82" s="99"/>
      <c r="F82" s="656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>
        <v>73</v>
      </c>
      <c r="B83" s="79"/>
      <c r="C83" s="99"/>
      <c r="D83" s="656"/>
      <c r="E83" s="99"/>
      <c r="F83" s="656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>
        <v>74</v>
      </c>
      <c r="B84" s="79"/>
      <c r="C84" s="99"/>
      <c r="D84" s="656"/>
      <c r="E84" s="99"/>
      <c r="F84" s="656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>
        <v>75</v>
      </c>
      <c r="B85" s="79"/>
      <c r="C85" s="99"/>
      <c r="D85" s="656"/>
      <c r="E85" s="99"/>
      <c r="F85" s="656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/>
      <c r="C86" s="99"/>
      <c r="D86" s="656"/>
      <c r="E86" s="99"/>
      <c r="F86" s="656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>
        <v>77</v>
      </c>
      <c r="B87" s="79"/>
      <c r="C87" s="99"/>
      <c r="D87" s="656"/>
      <c r="E87" s="99"/>
      <c r="F87" s="656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>
        <v>78</v>
      </c>
      <c r="B88" s="79"/>
      <c r="C88" s="99"/>
      <c r="D88" s="656"/>
      <c r="E88" s="99"/>
      <c r="F88" s="656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/>
      <c r="C89" s="99"/>
      <c r="D89" s="656"/>
      <c r="E89" s="99"/>
      <c r="F89" s="656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/>
      <c r="C90" s="99"/>
      <c r="D90" s="656"/>
      <c r="E90" s="99"/>
      <c r="F90" s="656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/>
      <c r="C91" s="99"/>
      <c r="D91" s="656"/>
      <c r="E91" s="99"/>
      <c r="F91" s="656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86" zoomScaleNormal="86" workbookViewId="0">
      <selection activeCell="H15" sqref="H15"/>
    </sheetView>
  </sheetViews>
  <sheetFormatPr defaultColWidth="9" defaultRowHeight="14.5"/>
  <cols>
    <col min="2" max="2" width="16.453125" customWidth="1"/>
    <col min="3" max="3" width="12.7265625" customWidth="1"/>
    <col min="5" max="5" width="12.7265625" customWidth="1"/>
    <col min="7" max="7" width="28.2695312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151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100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100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659">
        <v>170301120049</v>
      </c>
      <c r="C11" s="646">
        <v>46</v>
      </c>
      <c r="D11" s="141">
        <f>COUNTIF(C11:C91,"&gt;="&amp;D10)</f>
        <v>1</v>
      </c>
      <c r="E11" s="646">
        <v>40</v>
      </c>
      <c r="F11" s="141">
        <f>COUNTIF(E11:E91,"&gt;="&amp;F10)</f>
        <v>1</v>
      </c>
      <c r="G11" s="143" t="s">
        <v>46</v>
      </c>
      <c r="H11" s="660">
        <v>3</v>
      </c>
      <c r="I11" s="660">
        <v>3</v>
      </c>
      <c r="J11" s="660">
        <v>3</v>
      </c>
      <c r="K11" s="661"/>
      <c r="L11" s="661"/>
      <c r="M11" s="660"/>
      <c r="N11" s="44"/>
      <c r="O11" s="44"/>
      <c r="P11" s="661"/>
      <c r="Q11" s="661"/>
      <c r="R11" s="661"/>
      <c r="S11" s="44"/>
      <c r="T11" s="94">
        <v>3</v>
      </c>
      <c r="U11" s="645">
        <v>3</v>
      </c>
      <c r="V11" s="645">
        <v>3</v>
      </c>
      <c r="W11" s="98"/>
    </row>
    <row r="12" spans="1:23" ht="15.5">
      <c r="A12" s="45">
        <v>2</v>
      </c>
      <c r="B12" s="94"/>
      <c r="C12" s="646"/>
      <c r="D12" s="147">
        <f>(D11/COUNT($B11:$B91))*100</f>
        <v>100</v>
      </c>
      <c r="E12" s="646"/>
      <c r="F12" s="147">
        <f>(1/1)*100</f>
        <v>100</v>
      </c>
      <c r="G12" s="143" t="s">
        <v>47</v>
      </c>
      <c r="H12" s="660">
        <v>2</v>
      </c>
      <c r="I12" s="660">
        <v>3</v>
      </c>
      <c r="J12" s="660">
        <v>2</v>
      </c>
      <c r="K12" s="661"/>
      <c r="L12" s="661"/>
      <c r="M12" s="661"/>
      <c r="N12" s="44"/>
      <c r="O12" s="44"/>
      <c r="P12" s="661"/>
      <c r="Q12" s="661"/>
      <c r="R12" s="661"/>
      <c r="S12" s="44"/>
      <c r="T12" s="94">
        <v>3</v>
      </c>
      <c r="U12" s="645">
        <v>2</v>
      </c>
      <c r="V12" s="645">
        <v>3</v>
      </c>
      <c r="W12" s="98"/>
    </row>
    <row r="13" spans="1:23" ht="15.5">
      <c r="A13" s="45">
        <v>3</v>
      </c>
      <c r="B13" s="79"/>
      <c r="C13" s="99"/>
      <c r="D13" s="656"/>
      <c r="E13" s="99"/>
      <c r="F13" s="657"/>
      <c r="G13" s="143" t="s">
        <v>48</v>
      </c>
      <c r="H13" s="660">
        <v>2</v>
      </c>
      <c r="I13" s="660">
        <v>2</v>
      </c>
      <c r="J13" s="660">
        <v>3</v>
      </c>
      <c r="K13" s="661"/>
      <c r="L13" s="661"/>
      <c r="M13" s="661"/>
      <c r="N13" s="44"/>
      <c r="O13" s="44"/>
      <c r="P13" s="661"/>
      <c r="Q13" s="661"/>
      <c r="R13" s="661"/>
      <c r="S13" s="44"/>
      <c r="T13" s="94">
        <v>2</v>
      </c>
      <c r="U13" s="645">
        <v>2</v>
      </c>
      <c r="V13" s="645">
        <v>3</v>
      </c>
      <c r="W13" s="98"/>
    </row>
    <row r="14" spans="1:23" ht="15.5">
      <c r="A14" s="45">
        <v>4</v>
      </c>
      <c r="B14" s="79"/>
      <c r="C14" s="99"/>
      <c r="D14" s="656"/>
      <c r="E14" s="99"/>
      <c r="F14" s="657"/>
      <c r="G14" s="143" t="s">
        <v>50</v>
      </c>
      <c r="H14" s="660">
        <v>3</v>
      </c>
      <c r="I14" s="660">
        <v>3</v>
      </c>
      <c r="J14" s="660">
        <v>2</v>
      </c>
      <c r="K14" s="661"/>
      <c r="L14" s="661"/>
      <c r="M14" s="660"/>
      <c r="N14" s="661"/>
      <c r="O14" s="660"/>
      <c r="P14" s="629"/>
      <c r="Q14" s="662"/>
      <c r="R14" s="662"/>
      <c r="S14" s="662"/>
      <c r="T14" s="645">
        <v>2</v>
      </c>
      <c r="U14" s="645">
        <v>3</v>
      </c>
      <c r="V14" s="645">
        <v>3</v>
      </c>
      <c r="W14" s="98"/>
    </row>
    <row r="15" spans="1:23" ht="15.5">
      <c r="A15" s="45">
        <v>5</v>
      </c>
      <c r="B15" s="79"/>
      <c r="C15" s="99"/>
      <c r="D15" s="656"/>
      <c r="E15" s="99"/>
      <c r="F15" s="657"/>
      <c r="G15" s="150" t="s">
        <v>51</v>
      </c>
      <c r="H15" s="66">
        <f>AVERAGE(H11:H14)</f>
        <v>2.5</v>
      </c>
      <c r="I15" s="66">
        <f>AVERAGE(I11:I14)</f>
        <v>2.75</v>
      </c>
      <c r="J15" s="66">
        <f>AVERAGE(J11:J14)</f>
        <v>2.5</v>
      </c>
      <c r="K15" s="661"/>
      <c r="L15" s="661"/>
      <c r="M15" s="660"/>
      <c r="N15" s="661"/>
      <c r="O15" s="660"/>
      <c r="P15" s="654"/>
      <c r="Q15" s="100"/>
      <c r="R15" s="100"/>
      <c r="S15" s="100"/>
      <c r="T15" s="66">
        <f>AVERAGE(T11:T14)</f>
        <v>2.5</v>
      </c>
      <c r="U15" s="66">
        <f>AVERAGE(U11:U14)</f>
        <v>2.5</v>
      </c>
      <c r="V15" s="66">
        <f>AVERAGE(V11:V14)</f>
        <v>3</v>
      </c>
      <c r="W15" s="98"/>
    </row>
    <row r="16" spans="1:23" ht="15.5">
      <c r="A16" s="45">
        <v>6</v>
      </c>
      <c r="B16" s="79"/>
      <c r="C16" s="99"/>
      <c r="D16" s="656"/>
      <c r="E16" s="99"/>
      <c r="F16" s="657"/>
      <c r="G16" s="151" t="s">
        <v>52</v>
      </c>
      <c r="H16" s="67">
        <f>($H7*H15)/100</f>
        <v>2.5</v>
      </c>
      <c r="I16" s="67">
        <f>($H7*I15)/100</f>
        <v>2.75</v>
      </c>
      <c r="J16" s="67">
        <f>($H7*J15)/100</f>
        <v>2.5</v>
      </c>
      <c r="K16" s="67"/>
      <c r="L16" s="67"/>
      <c r="M16" s="67"/>
      <c r="N16" s="67"/>
      <c r="O16" s="67"/>
      <c r="P16" s="67"/>
      <c r="Q16" s="67"/>
      <c r="R16" s="67"/>
      <c r="S16" s="67"/>
      <c r="T16" s="67">
        <f>($H7*T15)/100</f>
        <v>2.5</v>
      </c>
      <c r="U16" s="67">
        <f>($H7*U15)/100</f>
        <v>2.5</v>
      </c>
      <c r="V16" s="67">
        <f>($H7*V15)/100</f>
        <v>3</v>
      </c>
      <c r="W16" s="98"/>
    </row>
    <row r="17" spans="1:23">
      <c r="A17" s="45">
        <v>7</v>
      </c>
      <c r="B17" s="79"/>
      <c r="C17" s="99"/>
      <c r="D17" s="656"/>
      <c r="E17" s="99"/>
      <c r="F17" s="65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>
      <c r="A18" s="45">
        <v>8</v>
      </c>
      <c r="B18" s="79"/>
      <c r="C18" s="99"/>
      <c r="D18" s="656"/>
      <c r="E18" s="99"/>
      <c r="F18" s="656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79"/>
      <c r="C19" s="99"/>
      <c r="D19" s="656"/>
      <c r="E19" s="99"/>
      <c r="F19" s="656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79"/>
      <c r="C20" s="99"/>
      <c r="D20" s="656"/>
      <c r="E20" s="99"/>
      <c r="F20" s="656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79"/>
      <c r="C21" s="99"/>
      <c r="D21" s="656"/>
      <c r="E21" s="99"/>
      <c r="F21" s="656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/>
      <c r="C22" s="99"/>
      <c r="D22" s="656"/>
      <c r="E22" s="99"/>
      <c r="F22" s="656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/>
      <c r="C23" s="99"/>
      <c r="D23" s="656"/>
      <c r="E23" s="99"/>
      <c r="F23" s="656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/>
      <c r="C24" s="99"/>
      <c r="D24" s="656"/>
      <c r="E24" s="99"/>
      <c r="F24" s="656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79"/>
      <c r="C25" s="99"/>
      <c r="D25" s="34"/>
      <c r="E25" s="99"/>
      <c r="F25" s="656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9"/>
      <c r="C26" s="99"/>
      <c r="D26" s="656"/>
      <c r="E26" s="99"/>
      <c r="F26" s="656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9"/>
      <c r="C27" s="99"/>
      <c r="D27" s="656"/>
      <c r="E27" s="99"/>
      <c r="F27" s="65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9"/>
      <c r="C28" s="99"/>
      <c r="D28" s="656"/>
      <c r="E28" s="99"/>
      <c r="F28" s="65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9"/>
      <c r="C29" s="99"/>
      <c r="D29" s="656"/>
      <c r="E29" s="99"/>
      <c r="F29" s="65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9"/>
      <c r="C30" s="99"/>
      <c r="D30" s="656"/>
      <c r="E30" s="99"/>
      <c r="F30" s="65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9"/>
      <c r="C31" s="99"/>
      <c r="D31" s="656"/>
      <c r="E31" s="99"/>
      <c r="F31" s="65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9"/>
      <c r="C32" s="99"/>
      <c r="D32" s="656"/>
      <c r="E32" s="99"/>
      <c r="F32" s="65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9"/>
      <c r="C33" s="99"/>
      <c r="D33" s="656"/>
      <c r="E33" s="99"/>
      <c r="F33" s="65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79"/>
      <c r="C34" s="99"/>
      <c r="D34" s="656"/>
      <c r="E34" s="99"/>
      <c r="F34" s="65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79"/>
      <c r="C35" s="99"/>
      <c r="D35" s="656"/>
      <c r="E35" s="99"/>
      <c r="F35" s="65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79"/>
      <c r="C36" s="99"/>
      <c r="D36" s="656"/>
      <c r="E36" s="99"/>
      <c r="F36" s="656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79"/>
      <c r="C37" s="99"/>
      <c r="D37" s="656"/>
      <c r="E37" s="99"/>
      <c r="F37" s="656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79"/>
      <c r="C38" s="99"/>
      <c r="D38" s="656"/>
      <c r="E38" s="99"/>
      <c r="F38" s="656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79"/>
      <c r="C39" s="99"/>
      <c r="D39" s="656"/>
      <c r="E39" s="99"/>
      <c r="F39" s="65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79"/>
      <c r="C40" s="99"/>
      <c r="D40" s="656"/>
      <c r="E40" s="99"/>
      <c r="F40" s="65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79"/>
      <c r="C41" s="99"/>
      <c r="D41" s="656"/>
      <c r="E41" s="99"/>
      <c r="F41" s="65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79"/>
      <c r="C42" s="99"/>
      <c r="D42" s="656"/>
      <c r="E42" s="99"/>
      <c r="F42" s="65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79"/>
      <c r="C43" s="99"/>
      <c r="D43" s="656"/>
      <c r="E43" s="99"/>
      <c r="F43" s="65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79"/>
      <c r="C44" s="99"/>
      <c r="D44" s="656"/>
      <c r="E44" s="99"/>
      <c r="F44" s="65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79"/>
      <c r="C45" s="99"/>
      <c r="D45" s="656"/>
      <c r="E45" s="99"/>
      <c r="F45" s="65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79"/>
      <c r="C46" s="99"/>
      <c r="D46" s="656"/>
      <c r="E46" s="99"/>
      <c r="F46" s="65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79"/>
      <c r="C47" s="99"/>
      <c r="D47" s="656"/>
      <c r="E47" s="99"/>
      <c r="F47" s="65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79"/>
      <c r="C48" s="99"/>
      <c r="D48" s="656"/>
      <c r="E48" s="99"/>
      <c r="F48" s="65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79"/>
      <c r="C49" s="99"/>
      <c r="D49" s="656"/>
      <c r="E49" s="99"/>
      <c r="F49" s="65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79"/>
      <c r="C50" s="99"/>
      <c r="D50" s="656"/>
      <c r="E50" s="99"/>
      <c r="F50" s="656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79"/>
      <c r="C51" s="99"/>
      <c r="D51" s="656"/>
      <c r="E51" s="99"/>
      <c r="F51" s="656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79"/>
      <c r="C52" s="99"/>
      <c r="D52" s="34"/>
      <c r="E52" s="99"/>
      <c r="F52" s="656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79"/>
      <c r="C53" s="99"/>
      <c r="D53" s="34"/>
      <c r="E53" s="99"/>
      <c r="F53" s="65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79"/>
      <c r="C54" s="99"/>
      <c r="D54" s="656"/>
      <c r="E54" s="99"/>
      <c r="F54" s="65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79"/>
      <c r="C55" s="99"/>
      <c r="D55" s="656"/>
      <c r="E55" s="99"/>
      <c r="F55" s="65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79"/>
      <c r="C56" s="99"/>
      <c r="D56" s="656"/>
      <c r="E56" s="99"/>
      <c r="F56" s="65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79"/>
      <c r="C57" s="99"/>
      <c r="D57" s="656"/>
      <c r="E57" s="99"/>
      <c r="F57" s="65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79"/>
      <c r="C58" s="99"/>
      <c r="D58" s="656"/>
      <c r="E58" s="99"/>
      <c r="F58" s="65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79"/>
      <c r="C59" s="99"/>
      <c r="D59" s="656"/>
      <c r="E59" s="99"/>
      <c r="F59" s="65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79"/>
      <c r="C60" s="99"/>
      <c r="D60" s="656"/>
      <c r="E60" s="99"/>
      <c r="F60" s="65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79"/>
      <c r="C61" s="99"/>
      <c r="D61" s="656"/>
      <c r="E61" s="99"/>
      <c r="F61" s="65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79"/>
      <c r="C62" s="99"/>
      <c r="D62" s="656"/>
      <c r="E62" s="99"/>
      <c r="F62" s="65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79"/>
      <c r="C63" s="99"/>
      <c r="D63" s="656"/>
      <c r="E63" s="99"/>
      <c r="F63" s="65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>
        <v>54</v>
      </c>
      <c r="B64" s="79"/>
      <c r="C64" s="99"/>
      <c r="D64" s="656"/>
      <c r="E64" s="99"/>
      <c r="F64" s="656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>
        <v>55</v>
      </c>
      <c r="B65" s="79"/>
      <c r="C65" s="99"/>
      <c r="D65" s="656"/>
      <c r="E65" s="99"/>
      <c r="F65" s="656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>
        <v>56</v>
      </c>
      <c r="B66" s="79"/>
      <c r="C66" s="99"/>
      <c r="D66" s="656"/>
      <c r="E66" s="99"/>
      <c r="F66" s="656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>
        <v>57</v>
      </c>
      <c r="B67" s="79"/>
      <c r="C67" s="99"/>
      <c r="D67" s="656"/>
      <c r="E67" s="99"/>
      <c r="F67" s="656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>
        <v>58</v>
      </c>
      <c r="B68" s="79"/>
      <c r="C68" s="99"/>
      <c r="D68" s="656"/>
      <c r="E68" s="99"/>
      <c r="F68" s="656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>
        <v>59</v>
      </c>
      <c r="B69" s="79"/>
      <c r="C69" s="99"/>
      <c r="D69" s="656"/>
      <c r="E69" s="99"/>
      <c r="F69" s="656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>
        <v>60</v>
      </c>
      <c r="B70" s="79"/>
      <c r="C70" s="99"/>
      <c r="D70" s="656"/>
      <c r="E70" s="99"/>
      <c r="F70" s="656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>
        <v>61</v>
      </c>
      <c r="B71" s="79"/>
      <c r="C71" s="99"/>
      <c r="D71" s="656"/>
      <c r="E71" s="99"/>
      <c r="F71" s="656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>
        <v>62</v>
      </c>
      <c r="B72" s="79"/>
      <c r="C72" s="99"/>
      <c r="D72" s="656"/>
      <c r="E72" s="99"/>
      <c r="F72" s="656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>
        <v>63</v>
      </c>
      <c r="B73" s="79"/>
      <c r="C73" s="99"/>
      <c r="D73" s="656"/>
      <c r="E73" s="99"/>
      <c r="F73" s="656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>
        <v>64</v>
      </c>
      <c r="B74" s="79"/>
      <c r="C74" s="99"/>
      <c r="D74" s="656"/>
      <c r="E74" s="99"/>
      <c r="F74" s="656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>
        <v>65</v>
      </c>
      <c r="B75" s="79"/>
      <c r="C75" s="99"/>
      <c r="D75" s="656"/>
      <c r="E75" s="99"/>
      <c r="F75" s="656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>
        <v>66</v>
      </c>
      <c r="B76" s="79"/>
      <c r="C76" s="99"/>
      <c r="D76" s="656"/>
      <c r="E76" s="99"/>
      <c r="F76" s="656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>
        <v>67</v>
      </c>
      <c r="B77" s="79"/>
      <c r="C77" s="99"/>
      <c r="D77" s="656"/>
      <c r="E77" s="99"/>
      <c r="F77" s="656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>
        <v>68</v>
      </c>
      <c r="B78" s="79"/>
      <c r="C78" s="99"/>
      <c r="D78" s="656"/>
      <c r="E78" s="99"/>
      <c r="F78" s="656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>
        <v>69</v>
      </c>
      <c r="B79" s="79"/>
      <c r="C79" s="99"/>
      <c r="D79" s="656"/>
      <c r="E79" s="99"/>
      <c r="F79" s="656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>
        <v>70</v>
      </c>
      <c r="B80" s="79"/>
      <c r="C80" s="99"/>
      <c r="D80" s="34"/>
      <c r="E80" s="99"/>
      <c r="F80" s="656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>
        <v>71</v>
      </c>
      <c r="B81" s="79"/>
      <c r="C81" s="99"/>
      <c r="D81" s="34"/>
      <c r="E81" s="99"/>
      <c r="F81" s="656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>
        <v>72</v>
      </c>
      <c r="B82" s="79"/>
      <c r="C82" s="99"/>
      <c r="D82" s="656"/>
      <c r="E82" s="99"/>
      <c r="F82" s="656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>
        <v>73</v>
      </c>
      <c r="B83" s="79"/>
      <c r="C83" s="99"/>
      <c r="D83" s="656"/>
      <c r="E83" s="99"/>
      <c r="F83" s="656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>
        <v>74</v>
      </c>
      <c r="B84" s="79"/>
      <c r="C84" s="99"/>
      <c r="D84" s="656"/>
      <c r="E84" s="99"/>
      <c r="F84" s="656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>
        <v>75</v>
      </c>
      <c r="B85" s="79"/>
      <c r="C85" s="99"/>
      <c r="D85" s="656"/>
      <c r="E85" s="99"/>
      <c r="F85" s="656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/>
      <c r="C86" s="99"/>
      <c r="D86" s="656"/>
      <c r="E86" s="99"/>
      <c r="F86" s="656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>
        <v>77</v>
      </c>
      <c r="B87" s="79"/>
      <c r="C87" s="99"/>
      <c r="D87" s="656"/>
      <c r="E87" s="99"/>
      <c r="F87" s="656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>
        <v>78</v>
      </c>
      <c r="B88" s="79"/>
      <c r="C88" s="99"/>
      <c r="D88" s="656"/>
      <c r="E88" s="99"/>
      <c r="F88" s="656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/>
      <c r="C89" s="99"/>
      <c r="D89" s="656"/>
      <c r="E89" s="99"/>
      <c r="F89" s="656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/>
      <c r="C90" s="99"/>
      <c r="D90" s="656"/>
      <c r="E90" s="99"/>
      <c r="F90" s="656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/>
      <c r="C91" s="99"/>
      <c r="D91" s="656"/>
      <c r="E91" s="99"/>
      <c r="F91" s="656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zoomScale="67" zoomScaleNormal="67" workbookViewId="0">
      <selection activeCell="D12" sqref="D12"/>
    </sheetView>
  </sheetViews>
  <sheetFormatPr defaultColWidth="8.7265625" defaultRowHeight="14.5"/>
  <cols>
    <col min="1" max="1" width="14.1796875" style="45" customWidth="1"/>
    <col min="2" max="2" width="15" style="45" customWidth="1"/>
    <col min="3" max="3" width="12.7265625" style="45" customWidth="1"/>
    <col min="4" max="4" width="8.1796875" style="45" customWidth="1"/>
    <col min="5" max="5" width="12.7265625" style="45" customWidth="1"/>
    <col min="6" max="6" width="8.1796875" style="45" customWidth="1"/>
    <col min="7" max="7" width="29.1796875" style="45" customWidth="1"/>
    <col min="8" max="8" width="14.26953125" style="4" customWidth="1"/>
    <col min="9" max="9" width="13.54296875" style="4" customWidth="1"/>
    <col min="10" max="10" width="5.26953125" style="4" customWidth="1"/>
    <col min="11" max="11" width="14.7265625" style="4" customWidth="1"/>
    <col min="12" max="12" width="11.26953125" style="4" customWidth="1"/>
    <col min="13" max="13" width="5.26953125" style="4" customWidth="1"/>
    <col min="14" max="14" width="14.453125" style="4" customWidth="1"/>
    <col min="15" max="17" width="5.26953125" style="4" customWidth="1"/>
    <col min="18" max="18" width="5.7265625" style="4" customWidth="1"/>
    <col min="19" max="19" width="5.26953125" style="4" customWidth="1"/>
    <col min="20" max="22" width="5.7265625" style="4" customWidth="1"/>
    <col min="23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 s="4" customFormat="1">
      <c r="A2" s="834" t="s">
        <v>1</v>
      </c>
      <c r="B2" s="834"/>
      <c r="C2" s="834"/>
      <c r="D2" s="834"/>
      <c r="E2" s="834"/>
      <c r="F2" s="834"/>
    </row>
    <row r="3" spans="1:23">
      <c r="A3" s="831" t="s">
        <v>61</v>
      </c>
      <c r="B3" s="831"/>
      <c r="C3" s="831"/>
      <c r="D3" s="831"/>
      <c r="E3" s="831"/>
      <c r="F3" s="831"/>
      <c r="G3" s="837" t="s">
        <v>2</v>
      </c>
      <c r="H3" s="837"/>
      <c r="I3" s="3"/>
    </row>
    <row r="4" spans="1:23" ht="42.75" customHeight="1">
      <c r="A4" s="831" t="s">
        <v>62</v>
      </c>
      <c r="B4" s="831"/>
      <c r="C4" s="831"/>
      <c r="D4" s="831"/>
      <c r="E4" s="831"/>
      <c r="F4" s="831"/>
      <c r="G4" s="83" t="s">
        <v>4</v>
      </c>
      <c r="H4" s="1"/>
      <c r="I4" s="5" t="s">
        <v>5</v>
      </c>
      <c r="K4" s="6" t="s">
        <v>6</v>
      </c>
      <c r="L4" s="6" t="s">
        <v>7</v>
      </c>
      <c r="N4" s="6" t="s">
        <v>8</v>
      </c>
      <c r="O4" s="832" t="s">
        <v>9</v>
      </c>
      <c r="P4" s="832"/>
      <c r="Q4" s="832"/>
      <c r="R4" s="832"/>
      <c r="S4" s="832"/>
      <c r="T4" s="832"/>
      <c r="U4" s="832"/>
      <c r="V4" s="832"/>
      <c r="W4" s="832"/>
    </row>
    <row r="5" spans="1:23" ht="21">
      <c r="A5" s="834" t="s">
        <v>63</v>
      </c>
      <c r="B5" s="834"/>
      <c r="C5" s="834"/>
      <c r="D5" s="834"/>
      <c r="E5" s="834"/>
      <c r="F5" s="834"/>
      <c r="G5" s="1" t="s">
        <v>11</v>
      </c>
      <c r="H5" s="2"/>
      <c r="I5" s="3"/>
      <c r="K5" s="7" t="s">
        <v>12</v>
      </c>
      <c r="L5" s="7">
        <v>3</v>
      </c>
      <c r="N5" s="8">
        <v>3</v>
      </c>
      <c r="O5" s="84"/>
      <c r="P5" s="84"/>
      <c r="Q5" s="84"/>
      <c r="R5" s="84"/>
      <c r="S5" s="84"/>
      <c r="T5" s="84"/>
      <c r="U5" s="84"/>
      <c r="V5" s="84"/>
      <c r="W5" s="84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14</v>
      </c>
      <c r="H6" s="47">
        <f>D12</f>
        <v>95.833333333333343</v>
      </c>
      <c r="I6" s="3"/>
      <c r="K6" s="11" t="s">
        <v>15</v>
      </c>
      <c r="L6" s="11">
        <v>2</v>
      </c>
      <c r="N6" s="12">
        <v>2</v>
      </c>
      <c r="O6" s="84"/>
      <c r="P6" s="84"/>
      <c r="Q6" s="84"/>
      <c r="R6" s="84"/>
      <c r="S6" s="84"/>
      <c r="T6" s="84"/>
      <c r="U6" s="84"/>
      <c r="V6" s="84"/>
      <c r="W6" s="84"/>
    </row>
    <row r="7" spans="1:23" ht="21">
      <c r="B7" s="50" t="s">
        <v>20</v>
      </c>
      <c r="C7" s="51" t="s">
        <v>21</v>
      </c>
      <c r="D7" s="51"/>
      <c r="E7" s="52" t="s">
        <v>21</v>
      </c>
      <c r="F7" s="52"/>
      <c r="G7" s="32" t="s">
        <v>18</v>
      </c>
      <c r="H7" s="47">
        <f>F12</f>
        <v>87.5</v>
      </c>
      <c r="I7" s="3"/>
      <c r="K7" s="17" t="s">
        <v>19</v>
      </c>
      <c r="L7" s="17">
        <v>1</v>
      </c>
      <c r="N7" s="18">
        <v>1</v>
      </c>
      <c r="O7" s="84"/>
      <c r="P7" s="84"/>
      <c r="Q7" s="84"/>
      <c r="R7" s="84"/>
      <c r="S7" s="84"/>
      <c r="T7" s="84"/>
      <c r="U7" s="84"/>
      <c r="V7" s="84"/>
      <c r="W7" s="84"/>
    </row>
    <row r="8" spans="1:23" ht="21">
      <c r="B8" s="50" t="s">
        <v>24</v>
      </c>
      <c r="C8" s="52" t="s">
        <v>25</v>
      </c>
      <c r="D8" s="52"/>
      <c r="E8" s="52" t="s">
        <v>26</v>
      </c>
      <c r="F8" s="52"/>
      <c r="G8" s="53" t="s">
        <v>22</v>
      </c>
      <c r="H8" s="21">
        <f>AVERAGE(H6:H7)</f>
        <v>91.666666666666671</v>
      </c>
      <c r="I8" s="22">
        <v>0.6</v>
      </c>
      <c r="K8" s="23" t="s">
        <v>23</v>
      </c>
      <c r="L8" s="23">
        <v>0</v>
      </c>
      <c r="N8" s="24"/>
      <c r="O8" s="84"/>
      <c r="P8" s="84"/>
      <c r="Q8" s="84"/>
      <c r="R8" s="84"/>
      <c r="S8" s="84"/>
      <c r="T8" s="84"/>
      <c r="U8" s="84"/>
      <c r="V8" s="84"/>
      <c r="W8" s="84"/>
    </row>
    <row r="9" spans="1:23">
      <c r="B9" s="50" t="s">
        <v>28</v>
      </c>
      <c r="C9" s="52" t="s">
        <v>29</v>
      </c>
      <c r="D9" s="52"/>
      <c r="E9" s="52" t="s">
        <v>29</v>
      </c>
      <c r="F9" s="54"/>
      <c r="G9" s="53" t="s">
        <v>27</v>
      </c>
      <c r="H9" s="32" t="str">
        <f>IF(H8&gt;=60, "Achieved", "Not Achieved")</f>
        <v>Achieved</v>
      </c>
      <c r="I9" s="3"/>
    </row>
    <row r="10" spans="1:23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H10" s="55"/>
      <c r="I10" s="55"/>
    </row>
    <row r="11" spans="1:23" ht="15.5">
      <c r="A11" s="33">
        <v>1</v>
      </c>
      <c r="B11" s="36">
        <v>170301200001</v>
      </c>
      <c r="C11" s="61">
        <v>47</v>
      </c>
      <c r="D11" s="62">
        <f>COUNTIF(C11:C34,"&gt;="&amp;D10)</f>
        <v>23</v>
      </c>
      <c r="E11" s="61">
        <v>43</v>
      </c>
      <c r="F11" s="62">
        <f>COUNTIF(E11:E34,"&gt;="&amp;F10)</f>
        <v>21</v>
      </c>
      <c r="G11" s="58"/>
      <c r="H11" s="59" t="s">
        <v>30</v>
      </c>
      <c r="I11" s="59" t="s">
        <v>31</v>
      </c>
      <c r="J11" s="60" t="s">
        <v>32</v>
      </c>
      <c r="K11" s="60" t="s">
        <v>33</v>
      </c>
      <c r="L11" s="60" t="s">
        <v>34</v>
      </c>
      <c r="M11" s="60" t="s">
        <v>35</v>
      </c>
      <c r="N11" s="60" t="s">
        <v>36</v>
      </c>
      <c r="O11" s="60" t="s">
        <v>37</v>
      </c>
      <c r="P11" s="60" t="s">
        <v>38</v>
      </c>
      <c r="Q11" s="60" t="s">
        <v>39</v>
      </c>
      <c r="R11" s="60" t="s">
        <v>40</v>
      </c>
      <c r="S11" s="60" t="s">
        <v>41</v>
      </c>
      <c r="T11" s="60" t="s">
        <v>42</v>
      </c>
      <c r="U11" s="60" t="s">
        <v>43</v>
      </c>
      <c r="V11" s="60" t="s">
        <v>44</v>
      </c>
    </row>
    <row r="12" spans="1:23" ht="15.5">
      <c r="A12" s="33">
        <v>2</v>
      </c>
      <c r="B12" s="36">
        <v>170301200002</v>
      </c>
      <c r="C12" s="61">
        <v>47</v>
      </c>
      <c r="D12" s="63">
        <f>(D11/COUNT(C11:C34))*100</f>
        <v>95.833333333333343</v>
      </c>
      <c r="E12" s="61">
        <v>41</v>
      </c>
      <c r="F12" s="64">
        <f>(F11/COUNT(E11:E34))*100</f>
        <v>87.5</v>
      </c>
      <c r="G12" s="31" t="s">
        <v>46</v>
      </c>
      <c r="H12" s="41">
        <v>2</v>
      </c>
      <c r="I12" s="41">
        <v>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3">
        <v>2</v>
      </c>
      <c r="U12" s="13">
        <v>2</v>
      </c>
      <c r="V12" s="13">
        <v>2</v>
      </c>
    </row>
    <row r="13" spans="1:23" ht="15.5">
      <c r="A13" s="33">
        <v>3</v>
      </c>
      <c r="B13" s="36">
        <v>170301200003</v>
      </c>
      <c r="C13" s="61">
        <v>47</v>
      </c>
      <c r="D13" s="62"/>
      <c r="E13" s="61">
        <v>43</v>
      </c>
      <c r="F13" s="62"/>
      <c r="G13" s="31" t="s">
        <v>47</v>
      </c>
      <c r="H13" s="41">
        <v>3</v>
      </c>
      <c r="I13" s="41">
        <v>1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13">
        <v>2</v>
      </c>
      <c r="U13" s="13">
        <v>2</v>
      </c>
      <c r="V13" s="13">
        <v>2</v>
      </c>
    </row>
    <row r="14" spans="1:23" ht="15.5">
      <c r="A14" s="33">
        <v>4</v>
      </c>
      <c r="B14" s="36">
        <v>170301200004</v>
      </c>
      <c r="C14" s="61">
        <v>50</v>
      </c>
      <c r="D14" s="62"/>
      <c r="E14" s="61">
        <v>43</v>
      </c>
      <c r="F14" s="62"/>
      <c r="G14" s="31" t="s">
        <v>48</v>
      </c>
      <c r="H14" s="41">
        <v>1</v>
      </c>
      <c r="I14" s="41">
        <v>1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13">
        <v>2</v>
      </c>
      <c r="U14" s="13">
        <v>2</v>
      </c>
      <c r="V14" s="13">
        <v>2</v>
      </c>
    </row>
    <row r="15" spans="1:23" ht="15.5">
      <c r="A15" s="33">
        <v>5</v>
      </c>
      <c r="B15" s="36">
        <v>170301200009</v>
      </c>
      <c r="C15" s="61">
        <v>37</v>
      </c>
      <c r="D15" s="62"/>
      <c r="E15" s="61">
        <v>41</v>
      </c>
      <c r="F15" s="62"/>
      <c r="G15" s="31" t="s">
        <v>49</v>
      </c>
      <c r="H15" s="41">
        <v>3</v>
      </c>
      <c r="I15" s="41">
        <v>1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13">
        <v>2</v>
      </c>
      <c r="U15" s="13">
        <v>2</v>
      </c>
      <c r="V15" s="13">
        <v>2</v>
      </c>
    </row>
    <row r="16" spans="1:23" ht="15.5">
      <c r="A16" s="33">
        <v>6</v>
      </c>
      <c r="B16" s="36">
        <v>170301200010</v>
      </c>
      <c r="C16" s="61">
        <v>48</v>
      </c>
      <c r="D16" s="62"/>
      <c r="E16" s="61">
        <v>42</v>
      </c>
      <c r="F16" s="62"/>
      <c r="G16" s="31" t="s">
        <v>50</v>
      </c>
      <c r="H16" s="41">
        <v>2</v>
      </c>
      <c r="I16" s="41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3">
        <v>2</v>
      </c>
      <c r="U16" s="13">
        <v>2</v>
      </c>
      <c r="V16" s="13">
        <v>2</v>
      </c>
    </row>
    <row r="17" spans="1:22" ht="15.5">
      <c r="A17" s="33">
        <v>7</v>
      </c>
      <c r="B17" s="36">
        <v>170301200011</v>
      </c>
      <c r="C17" s="61">
        <v>48</v>
      </c>
      <c r="D17" s="62"/>
      <c r="E17" s="61">
        <v>41</v>
      </c>
      <c r="F17" s="62"/>
      <c r="G17" s="65" t="s">
        <v>51</v>
      </c>
      <c r="H17" s="66">
        <f>AVERAGE(H12:H16)</f>
        <v>2.2000000000000002</v>
      </c>
      <c r="I17" s="66">
        <f>AVERAGE(I12:I16)</f>
        <v>1.4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>
        <f>AVERAGE(T12:T16)</f>
        <v>2</v>
      </c>
      <c r="U17" s="66">
        <f>AVERAGE(U12:U16)</f>
        <v>2</v>
      </c>
      <c r="V17" s="66">
        <f>AVERAGE(V12:V16)</f>
        <v>2</v>
      </c>
    </row>
    <row r="18" spans="1:22" ht="15.5">
      <c r="A18" s="33">
        <v>8</v>
      </c>
      <c r="B18" s="36">
        <v>170301200013</v>
      </c>
      <c r="C18" s="61">
        <v>46</v>
      </c>
      <c r="D18" s="62"/>
      <c r="E18" s="61">
        <v>42</v>
      </c>
      <c r="F18" s="62"/>
      <c r="G18" s="40" t="s">
        <v>52</v>
      </c>
      <c r="H18" s="67">
        <f>(H8*H17)/100</f>
        <v>2.0166666666666671</v>
      </c>
      <c r="I18" s="67">
        <f>(H8*I17)/100</f>
        <v>1.2833333333333334</v>
      </c>
      <c r="J18" s="67">
        <f>(H8*J17)/100</f>
        <v>0</v>
      </c>
      <c r="K18" s="67">
        <f>(H8*K17)/100</f>
        <v>0</v>
      </c>
      <c r="L18" s="67">
        <f>(H8*L17)/100</f>
        <v>0</v>
      </c>
      <c r="M18" s="67">
        <f>(H8*M17)/100</f>
        <v>0</v>
      </c>
      <c r="N18" s="67">
        <f>(H8*N17)/100</f>
        <v>0</v>
      </c>
      <c r="O18" s="67">
        <f>(H8*O17)/100</f>
        <v>0</v>
      </c>
      <c r="P18" s="67">
        <f>(H8*P17)/100</f>
        <v>0</v>
      </c>
      <c r="Q18" s="67">
        <f>(H8*Q17)/100</f>
        <v>0</v>
      </c>
      <c r="R18" s="67">
        <f>(H8*R17)/100</f>
        <v>0</v>
      </c>
      <c r="S18" s="67">
        <f>(H8*S17)/100</f>
        <v>0</v>
      </c>
      <c r="T18" s="67">
        <f>(H8*T17)/100</f>
        <v>1.8333333333333335</v>
      </c>
      <c r="U18" s="67">
        <f>(H8*U17)/100</f>
        <v>1.8333333333333335</v>
      </c>
      <c r="V18" s="67">
        <f>(H8*V17)/100</f>
        <v>1.8333333333333335</v>
      </c>
    </row>
    <row r="19" spans="1:22">
      <c r="A19" s="33">
        <v>9</v>
      </c>
      <c r="B19" s="36">
        <v>170301200014</v>
      </c>
      <c r="C19" s="61">
        <v>0</v>
      </c>
      <c r="D19" s="62"/>
      <c r="E19" s="61">
        <v>0</v>
      </c>
      <c r="F19" s="62"/>
    </row>
    <row r="20" spans="1:22">
      <c r="A20" s="33">
        <v>10</v>
      </c>
      <c r="B20" s="36">
        <v>170301200018</v>
      </c>
      <c r="C20" s="61">
        <v>50</v>
      </c>
      <c r="D20" s="62"/>
      <c r="E20" s="61">
        <v>47</v>
      </c>
      <c r="F20" s="62"/>
    </row>
    <row r="21" spans="1:22">
      <c r="A21" s="33">
        <v>11</v>
      </c>
      <c r="B21" s="36">
        <v>170301200019</v>
      </c>
      <c r="C21" s="61">
        <v>49</v>
      </c>
      <c r="D21" s="62"/>
      <c r="E21" s="61">
        <v>35</v>
      </c>
      <c r="F21" s="62"/>
    </row>
    <row r="22" spans="1:22">
      <c r="A22" s="33">
        <v>12</v>
      </c>
      <c r="B22" s="36">
        <v>170301200020</v>
      </c>
      <c r="C22" s="61">
        <v>47</v>
      </c>
      <c r="D22" s="62"/>
      <c r="E22" s="61">
        <v>40</v>
      </c>
      <c r="F22" s="62"/>
      <c r="J22" s="55"/>
      <c r="K22" s="55"/>
    </row>
    <row r="23" spans="1:22">
      <c r="A23" s="33">
        <v>13</v>
      </c>
      <c r="B23" s="36">
        <v>170301200021</v>
      </c>
      <c r="C23" s="61">
        <v>46</v>
      </c>
      <c r="D23" s="62"/>
      <c r="E23" s="61">
        <v>43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1:22">
      <c r="A24" s="33">
        <v>14</v>
      </c>
      <c r="B24" s="36">
        <v>170301200022</v>
      </c>
      <c r="C24" s="61">
        <v>44</v>
      </c>
      <c r="D24" s="62"/>
      <c r="E24" s="61">
        <v>36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>
      <c r="A25" s="33">
        <v>15</v>
      </c>
      <c r="B25" s="36">
        <v>170301200023</v>
      </c>
      <c r="C25" s="61">
        <v>48</v>
      </c>
      <c r="D25" s="74"/>
      <c r="E25" s="61">
        <v>44</v>
      </c>
      <c r="F25" s="62"/>
      <c r="H25" s="45"/>
      <c r="N25" s="55"/>
      <c r="O25" s="55"/>
      <c r="P25" s="55"/>
      <c r="Q25" s="55"/>
      <c r="R25" s="55"/>
    </row>
    <row r="26" spans="1:22">
      <c r="A26" s="33">
        <v>16</v>
      </c>
      <c r="B26" s="36">
        <v>170301200024</v>
      </c>
      <c r="C26" s="61">
        <v>41</v>
      </c>
      <c r="D26" s="62"/>
      <c r="E26" s="61">
        <v>33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15.5">
      <c r="A27" s="33">
        <v>17</v>
      </c>
      <c r="B27" s="36">
        <v>170301200025</v>
      </c>
      <c r="C27" s="61">
        <v>39</v>
      </c>
      <c r="D27" s="62"/>
      <c r="E27" s="61">
        <v>16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5">
      <c r="A28" s="33">
        <v>18</v>
      </c>
      <c r="B28" s="36">
        <v>170301200026</v>
      </c>
      <c r="C28" s="61">
        <v>50</v>
      </c>
      <c r="D28" s="62"/>
      <c r="E28" s="61">
        <v>46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5">
      <c r="A29" s="33">
        <v>19</v>
      </c>
      <c r="B29" s="36">
        <v>170301200027</v>
      </c>
      <c r="C29" s="61">
        <v>48</v>
      </c>
      <c r="D29" s="62"/>
      <c r="E29" s="61">
        <v>29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5.5">
      <c r="A30" s="33">
        <v>20</v>
      </c>
      <c r="B30" s="36">
        <v>170301200029</v>
      </c>
      <c r="C30" s="61">
        <v>42</v>
      </c>
      <c r="D30" s="62"/>
      <c r="E30" s="61">
        <v>24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5.5">
      <c r="A31" s="33">
        <v>21</v>
      </c>
      <c r="B31" s="36">
        <v>170301200030</v>
      </c>
      <c r="C31" s="61">
        <v>50</v>
      </c>
      <c r="D31" s="62"/>
      <c r="E31" s="61">
        <v>48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5.5">
      <c r="A32" s="33">
        <v>22</v>
      </c>
      <c r="B32" s="36">
        <v>170301200032</v>
      </c>
      <c r="C32" s="61">
        <v>43</v>
      </c>
      <c r="D32" s="62"/>
      <c r="E32" s="61">
        <v>35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15.5">
      <c r="A33" s="33">
        <v>23</v>
      </c>
      <c r="B33" s="36">
        <v>170301200033</v>
      </c>
      <c r="C33" s="61">
        <v>50</v>
      </c>
      <c r="D33" s="62"/>
      <c r="E33" s="61">
        <v>40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15.5">
      <c r="A34" s="33">
        <v>24</v>
      </c>
      <c r="B34" s="36">
        <v>170301200016</v>
      </c>
      <c r="C34" s="61">
        <v>33</v>
      </c>
      <c r="D34" s="62"/>
      <c r="E34" s="61">
        <v>28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s="82" customFormat="1" ht="15.5">
      <c r="A35" s="81"/>
      <c r="B35" s="81"/>
      <c r="C35" s="81"/>
      <c r="D35" s="81"/>
      <c r="E35" s="81"/>
      <c r="F35" s="81"/>
      <c r="G35" s="8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5">
      <c r="A36" s="81"/>
      <c r="B36" s="81"/>
      <c r="C36" s="81"/>
      <c r="D36" s="81"/>
      <c r="E36" s="81"/>
      <c r="F36" s="81"/>
      <c r="G36" s="81"/>
      <c r="W36" s="82"/>
    </row>
    <row r="37" spans="1:23">
      <c r="A37" s="81"/>
      <c r="B37" s="81"/>
      <c r="C37" s="81"/>
      <c r="D37" s="81"/>
      <c r="E37" s="81"/>
      <c r="F37" s="81"/>
      <c r="G37" s="81"/>
    </row>
    <row r="38" spans="1:23" ht="15.5">
      <c r="A38" s="81"/>
      <c r="B38" s="81"/>
      <c r="C38" s="81"/>
      <c r="D38" s="81"/>
      <c r="E38" s="81"/>
      <c r="F38" s="81"/>
      <c r="G38" s="8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3">
      <c r="G39" s="81"/>
    </row>
    <row r="40" spans="1:23">
      <c r="G40" s="81"/>
    </row>
  </sheetData>
  <mergeCells count="9">
    <mergeCell ref="A4:F4"/>
    <mergeCell ref="O4:W4"/>
    <mergeCell ref="A5:F5"/>
    <mergeCell ref="I23:J23"/>
    <mergeCell ref="A1:F1"/>
    <mergeCell ref="G1:M1"/>
    <mergeCell ref="A2:F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C1" zoomScale="86" zoomScaleNormal="86" workbookViewId="0">
      <selection activeCell="H11" sqref="H11:K16"/>
    </sheetView>
  </sheetViews>
  <sheetFormatPr defaultColWidth="9" defaultRowHeight="14.5"/>
  <cols>
    <col min="2" max="2" width="16.453125" customWidth="1"/>
    <col min="3" max="3" width="9.26953125" customWidth="1"/>
    <col min="7" max="7" width="28.26953125" customWidth="1"/>
    <col min="8" max="8" width="13.1796875" customWidth="1"/>
    <col min="9" max="9" width="13.2695312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152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45.679012345679013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27.142857142857142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AVERAGE(H5,H6)</f>
        <v>36.410934744268076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663">
        <v>170301120015</v>
      </c>
      <c r="C11" s="664">
        <v>22</v>
      </c>
      <c r="D11" s="141">
        <f>COUNTIF(C11:C91,"&gt;="&amp;D10)</f>
        <v>37</v>
      </c>
      <c r="E11" s="665">
        <v>22</v>
      </c>
      <c r="F11" s="141">
        <f>COUNTIF(E11:E73,"&gt;="&amp;F10)</f>
        <v>19</v>
      </c>
      <c r="G11" s="143" t="s">
        <v>46</v>
      </c>
      <c r="H11" s="99">
        <v>2</v>
      </c>
      <c r="I11" s="99">
        <v>3</v>
      </c>
      <c r="J11" s="642">
        <v>2</v>
      </c>
      <c r="K11" s="99">
        <v>2</v>
      </c>
      <c r="L11" s="99"/>
      <c r="M11" s="99"/>
      <c r="N11" s="99"/>
      <c r="O11" s="99"/>
      <c r="P11" s="99"/>
      <c r="Q11" s="645"/>
      <c r="R11" s="99"/>
      <c r="S11" s="99"/>
      <c r="T11" s="645">
        <v>2</v>
      </c>
      <c r="U11" s="99">
        <v>2</v>
      </c>
      <c r="V11" s="99">
        <v>3</v>
      </c>
      <c r="W11" s="98"/>
    </row>
    <row r="12" spans="1:23" ht="15.5">
      <c r="A12" s="45">
        <v>2</v>
      </c>
      <c r="B12" s="663">
        <v>170301120032</v>
      </c>
      <c r="C12" s="664">
        <v>21</v>
      </c>
      <c r="D12" s="147">
        <f>(D11/81)*100</f>
        <v>45.679012345679013</v>
      </c>
      <c r="E12" s="665">
        <v>22</v>
      </c>
      <c r="F12" s="147">
        <f>(F11/COUNT($B11:$B80))*100</f>
        <v>27.142857142857142</v>
      </c>
      <c r="G12" s="143" t="s">
        <v>47</v>
      </c>
      <c r="H12" s="99">
        <v>3</v>
      </c>
      <c r="I12" s="99">
        <v>1</v>
      </c>
      <c r="J12" s="642">
        <v>1</v>
      </c>
      <c r="K12" s="99">
        <v>3</v>
      </c>
      <c r="L12" s="99"/>
      <c r="M12" s="99"/>
      <c r="N12" s="99"/>
      <c r="O12" s="99"/>
      <c r="P12" s="99"/>
      <c r="Q12" s="645"/>
      <c r="R12" s="99"/>
      <c r="S12" s="99"/>
      <c r="T12" s="645">
        <v>1</v>
      </c>
      <c r="U12" s="99">
        <v>3</v>
      </c>
      <c r="V12" s="99">
        <v>1</v>
      </c>
      <c r="W12" s="98"/>
    </row>
    <row r="13" spans="1:23" ht="15.5">
      <c r="A13" s="45">
        <v>3</v>
      </c>
      <c r="B13" s="663">
        <v>170301120039</v>
      </c>
      <c r="C13" s="664">
        <v>22</v>
      </c>
      <c r="D13" s="141"/>
      <c r="E13" s="665">
        <v>23</v>
      </c>
      <c r="F13" s="665"/>
      <c r="G13" s="143" t="s">
        <v>48</v>
      </c>
      <c r="H13" s="99">
        <v>1</v>
      </c>
      <c r="I13" s="99">
        <v>1</v>
      </c>
      <c r="J13" s="642">
        <v>1</v>
      </c>
      <c r="K13" s="99">
        <v>1</v>
      </c>
      <c r="L13" s="99"/>
      <c r="M13" s="99"/>
      <c r="N13" s="99"/>
      <c r="O13" s="99"/>
      <c r="P13" s="99"/>
      <c r="Q13" s="645"/>
      <c r="R13" s="99"/>
      <c r="S13" s="99"/>
      <c r="T13" s="645">
        <v>1</v>
      </c>
      <c r="U13" s="99">
        <v>1</v>
      </c>
      <c r="V13" s="99">
        <v>1</v>
      </c>
      <c r="W13" s="98"/>
    </row>
    <row r="14" spans="1:23" ht="15.5">
      <c r="A14" s="45">
        <v>4</v>
      </c>
      <c r="B14" s="663">
        <v>170301120060</v>
      </c>
      <c r="C14" s="664">
        <v>22</v>
      </c>
      <c r="D14" s="141"/>
      <c r="E14" s="665">
        <v>21</v>
      </c>
      <c r="F14" s="665"/>
      <c r="G14" s="143" t="s">
        <v>50</v>
      </c>
      <c r="H14" s="99">
        <v>3</v>
      </c>
      <c r="I14" s="99">
        <v>1</v>
      </c>
      <c r="J14" s="642">
        <v>2</v>
      </c>
      <c r="K14" s="99">
        <v>3</v>
      </c>
      <c r="L14" s="99"/>
      <c r="M14" s="99"/>
      <c r="N14" s="99"/>
      <c r="O14" s="99"/>
      <c r="P14" s="99"/>
      <c r="Q14" s="645"/>
      <c r="R14" s="99"/>
      <c r="S14" s="99"/>
      <c r="T14" s="645">
        <v>2</v>
      </c>
      <c r="U14" s="99">
        <v>3</v>
      </c>
      <c r="V14" s="99">
        <v>1</v>
      </c>
      <c r="W14" s="98"/>
    </row>
    <row r="15" spans="1:23" ht="15.5">
      <c r="A15" s="45">
        <v>5</v>
      </c>
      <c r="B15" s="663">
        <v>170301120061</v>
      </c>
      <c r="C15" s="664">
        <v>22</v>
      </c>
      <c r="D15" s="141"/>
      <c r="E15" s="665">
        <v>23</v>
      </c>
      <c r="F15" s="666"/>
      <c r="G15" s="150" t="s">
        <v>51</v>
      </c>
      <c r="H15" s="66">
        <f>AVERAGE(H11:H14)</f>
        <v>2.25</v>
      </c>
      <c r="I15" s="66">
        <f>AVERAGE(I11:I14)</f>
        <v>1.5</v>
      </c>
      <c r="J15" s="66">
        <f>AVERAGE(J11:J14)</f>
        <v>1.5</v>
      </c>
      <c r="K15" s="66">
        <f>AVERAGE(K11:K14)</f>
        <v>2.25</v>
      </c>
      <c r="L15" s="66"/>
      <c r="M15" s="66"/>
      <c r="N15" s="66"/>
      <c r="O15" s="99"/>
      <c r="P15" s="66"/>
      <c r="Q15" s="645"/>
      <c r="R15" s="66"/>
      <c r="S15" s="66"/>
      <c r="T15" s="66">
        <f>AVERAGE(T11:T14)</f>
        <v>1.5</v>
      </c>
      <c r="U15" s="66">
        <f>AVERAGE(U11:U14)</f>
        <v>2.25</v>
      </c>
      <c r="V15" s="66">
        <f>AVERAGE(V11:V14)</f>
        <v>1.5</v>
      </c>
      <c r="W15" s="98"/>
    </row>
    <row r="16" spans="1:23" ht="15.5">
      <c r="A16" s="45">
        <v>6</v>
      </c>
      <c r="B16" s="663">
        <v>170301120064</v>
      </c>
      <c r="C16" s="664">
        <v>22</v>
      </c>
      <c r="D16" s="141"/>
      <c r="E16" s="665">
        <v>22</v>
      </c>
      <c r="F16" s="666"/>
      <c r="G16" s="151" t="s">
        <v>52</v>
      </c>
      <c r="H16" s="67">
        <f t="shared" ref="H16:K16" si="0">($H7*H15)/100</f>
        <v>0.81924603174603161</v>
      </c>
      <c r="I16" s="67">
        <f t="shared" si="0"/>
        <v>0.54616402116402119</v>
      </c>
      <c r="J16" s="67">
        <f t="shared" si="0"/>
        <v>0.54616402116402119</v>
      </c>
      <c r="K16" s="67">
        <f t="shared" si="0"/>
        <v>0.81924603174603161</v>
      </c>
      <c r="L16" s="67"/>
      <c r="M16" s="67"/>
      <c r="N16" s="67"/>
      <c r="O16" s="67"/>
      <c r="P16" s="67"/>
      <c r="Q16" s="67"/>
      <c r="R16" s="67"/>
      <c r="S16" s="67"/>
      <c r="T16" s="67">
        <f>($H7*T15)/100</f>
        <v>0.54616402116402119</v>
      </c>
      <c r="U16" s="67">
        <f>($H7*U15)/100</f>
        <v>0.81924603174603161</v>
      </c>
      <c r="V16" s="67">
        <f>($H7*V15)/100</f>
        <v>0.54616402116402119</v>
      </c>
      <c r="W16" s="98"/>
    </row>
    <row r="17" spans="1:23">
      <c r="A17" s="45">
        <v>7</v>
      </c>
      <c r="B17" s="663">
        <v>170301120072</v>
      </c>
      <c r="C17" s="664">
        <v>23</v>
      </c>
      <c r="D17" s="141"/>
      <c r="E17" s="665">
        <v>24</v>
      </c>
      <c r="F17" s="66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>
      <c r="A18" s="45">
        <v>8</v>
      </c>
      <c r="B18" s="663">
        <v>170301120076</v>
      </c>
      <c r="C18" s="664">
        <v>23</v>
      </c>
      <c r="D18" s="141"/>
      <c r="E18" s="665">
        <v>23</v>
      </c>
      <c r="F18" s="667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663">
        <v>170301120078</v>
      </c>
      <c r="C19" s="664">
        <v>22</v>
      </c>
      <c r="D19" s="141"/>
      <c r="E19" s="665">
        <v>22</v>
      </c>
      <c r="F19" s="666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663">
        <v>170301120079</v>
      </c>
      <c r="C20" s="664">
        <v>23</v>
      </c>
      <c r="D20" s="141"/>
      <c r="E20" s="665">
        <v>23</v>
      </c>
      <c r="F20" s="665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663">
        <v>170301120082</v>
      </c>
      <c r="C21" s="664">
        <v>22</v>
      </c>
      <c r="D21" s="141"/>
      <c r="E21" s="665">
        <v>22</v>
      </c>
      <c r="F21" s="665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663">
        <v>170301120095</v>
      </c>
      <c r="C22" s="664">
        <v>23</v>
      </c>
      <c r="D22" s="141"/>
      <c r="E22" s="665">
        <v>22</v>
      </c>
      <c r="F22" s="667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663">
        <v>170301120097</v>
      </c>
      <c r="C23" s="664">
        <v>22</v>
      </c>
      <c r="D23" s="141"/>
      <c r="E23" s="665">
        <v>21</v>
      </c>
      <c r="F23" s="667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663">
        <v>170301120098</v>
      </c>
      <c r="C24" s="664">
        <v>23</v>
      </c>
      <c r="D24" s="141"/>
      <c r="E24" s="665">
        <v>23</v>
      </c>
      <c r="F24" s="667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663">
        <v>170301120101</v>
      </c>
      <c r="C25" s="664">
        <v>21</v>
      </c>
      <c r="D25" s="650"/>
      <c r="E25" s="665">
        <v>23</v>
      </c>
      <c r="F25" s="667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663">
        <v>170301120103</v>
      </c>
      <c r="C26" s="664">
        <v>23</v>
      </c>
      <c r="D26" s="141"/>
      <c r="E26" s="665">
        <v>22</v>
      </c>
      <c r="F26" s="667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663">
        <v>170301120105</v>
      </c>
      <c r="C27" s="664">
        <v>22</v>
      </c>
      <c r="D27" s="141"/>
      <c r="E27" s="665">
        <v>21</v>
      </c>
      <c r="F27" s="667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663">
        <v>170301120107</v>
      </c>
      <c r="C28" s="664">
        <v>20</v>
      </c>
      <c r="D28" s="141"/>
      <c r="E28" s="665">
        <v>20</v>
      </c>
      <c r="F28" s="667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663">
        <v>170301120108</v>
      </c>
      <c r="C29" s="664">
        <v>22</v>
      </c>
      <c r="D29" s="141"/>
      <c r="E29" s="665">
        <v>22</v>
      </c>
      <c r="F29" s="667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663">
        <v>170301120112</v>
      </c>
      <c r="C30" s="664">
        <v>23</v>
      </c>
      <c r="D30" s="141"/>
      <c r="E30" s="665">
        <v>23</v>
      </c>
      <c r="F30" s="667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663">
        <v>170301120113</v>
      </c>
      <c r="C31" s="664">
        <v>21</v>
      </c>
      <c r="D31" s="141"/>
      <c r="E31" s="665">
        <v>21</v>
      </c>
      <c r="F31" s="667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663">
        <v>170301120121</v>
      </c>
      <c r="C32" s="664">
        <v>19</v>
      </c>
      <c r="D32" s="141"/>
      <c r="E32" s="665">
        <v>19</v>
      </c>
      <c r="F32" s="667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663">
        <v>170301120122</v>
      </c>
      <c r="C33" s="664">
        <v>21</v>
      </c>
      <c r="D33" s="141"/>
      <c r="E33" s="665">
        <v>22</v>
      </c>
      <c r="F33" s="667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663">
        <v>170301120127</v>
      </c>
      <c r="C34" s="664">
        <v>23</v>
      </c>
      <c r="D34" s="141"/>
      <c r="E34" s="665">
        <v>23</v>
      </c>
      <c r="F34" s="667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663">
        <v>170301120129</v>
      </c>
      <c r="C35" s="664">
        <v>22</v>
      </c>
      <c r="D35" s="141"/>
      <c r="E35" s="665">
        <v>22</v>
      </c>
      <c r="F35" s="667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663">
        <v>170301120130</v>
      </c>
      <c r="C36" s="664">
        <v>22</v>
      </c>
      <c r="D36" s="141"/>
      <c r="E36" s="665">
        <v>22</v>
      </c>
      <c r="F36" s="667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663">
        <v>170301120132</v>
      </c>
      <c r="C37" s="664">
        <v>22</v>
      </c>
      <c r="D37" s="141"/>
      <c r="E37" s="665">
        <v>22</v>
      </c>
      <c r="F37" s="667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663">
        <v>170301120140</v>
      </c>
      <c r="C38" s="664">
        <v>23</v>
      </c>
      <c r="D38" s="141"/>
      <c r="E38" s="665">
        <v>23</v>
      </c>
      <c r="F38" s="667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663">
        <v>170301120147</v>
      </c>
      <c r="C39" s="664">
        <v>23</v>
      </c>
      <c r="D39" s="141"/>
      <c r="E39" s="665">
        <v>24</v>
      </c>
      <c r="F39" s="667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663">
        <v>170301120149</v>
      </c>
      <c r="C40" s="664">
        <v>23</v>
      </c>
      <c r="D40" s="141"/>
      <c r="E40" s="665">
        <v>23</v>
      </c>
      <c r="F40" s="667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663">
        <v>170301120156</v>
      </c>
      <c r="C41" s="664">
        <v>23</v>
      </c>
      <c r="D41" s="141"/>
      <c r="E41" s="665">
        <v>23</v>
      </c>
      <c r="F41" s="667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663">
        <v>170301120159</v>
      </c>
      <c r="C42" s="664">
        <v>19</v>
      </c>
      <c r="D42" s="141"/>
      <c r="E42" s="665">
        <v>20</v>
      </c>
      <c r="F42" s="667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663">
        <v>170301120160</v>
      </c>
      <c r="C43" s="664">
        <v>19</v>
      </c>
      <c r="D43" s="141"/>
      <c r="E43" s="665">
        <v>19</v>
      </c>
      <c r="F43" s="667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663">
        <v>170301120161</v>
      </c>
      <c r="C44" s="664">
        <v>23</v>
      </c>
      <c r="D44" s="141"/>
      <c r="E44" s="665">
        <v>23</v>
      </c>
      <c r="F44" s="667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663">
        <v>170301120162</v>
      </c>
      <c r="C45" s="664">
        <v>19</v>
      </c>
      <c r="D45" s="141"/>
      <c r="E45" s="665">
        <v>19</v>
      </c>
      <c r="F45" s="667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663">
        <v>170301120163</v>
      </c>
      <c r="C46" s="664">
        <v>19</v>
      </c>
      <c r="D46" s="141"/>
      <c r="E46" s="665">
        <v>19</v>
      </c>
      <c r="F46" s="667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663">
        <v>170301120169</v>
      </c>
      <c r="C47" s="664">
        <v>21</v>
      </c>
      <c r="D47" s="141"/>
      <c r="E47" s="665">
        <v>21</v>
      </c>
      <c r="F47" s="667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663">
        <v>170301120170</v>
      </c>
      <c r="C48" s="664">
        <v>19</v>
      </c>
      <c r="D48" s="141"/>
      <c r="E48" s="665">
        <v>19</v>
      </c>
      <c r="F48" s="667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663">
        <v>170301120174</v>
      </c>
      <c r="C49" s="664">
        <v>17</v>
      </c>
      <c r="D49" s="141"/>
      <c r="E49" s="665">
        <v>17</v>
      </c>
      <c r="F49" s="667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663">
        <v>170301120175</v>
      </c>
      <c r="C50" s="664">
        <v>23</v>
      </c>
      <c r="D50" s="141"/>
      <c r="E50" s="665">
        <v>22</v>
      </c>
      <c r="F50" s="667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663">
        <v>170101120007</v>
      </c>
      <c r="C51" s="664">
        <v>46</v>
      </c>
      <c r="D51" s="141"/>
      <c r="E51" s="665">
        <v>46</v>
      </c>
      <c r="F51" s="667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663">
        <v>170101120012</v>
      </c>
      <c r="C52" s="664">
        <v>46</v>
      </c>
      <c r="D52" s="650"/>
      <c r="E52" s="665">
        <v>46</v>
      </c>
      <c r="F52" s="667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663">
        <v>170101120019</v>
      </c>
      <c r="C53" s="664">
        <v>42</v>
      </c>
      <c r="D53" s="650"/>
      <c r="E53" s="665">
        <v>42</v>
      </c>
      <c r="F53" s="667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663">
        <v>170101120021</v>
      </c>
      <c r="C54" s="664">
        <v>45</v>
      </c>
      <c r="D54" s="141"/>
      <c r="E54" s="665">
        <v>41</v>
      </c>
      <c r="F54" s="667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663">
        <v>170101120022</v>
      </c>
      <c r="C55" s="664">
        <v>42</v>
      </c>
      <c r="D55" s="141"/>
      <c r="E55" s="665">
        <v>42</v>
      </c>
      <c r="F55" s="667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663">
        <v>170101120036</v>
      </c>
      <c r="C56" s="664">
        <v>44</v>
      </c>
      <c r="D56" s="141"/>
      <c r="E56" s="665">
        <v>43</v>
      </c>
      <c r="F56" s="667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663">
        <v>170101120067</v>
      </c>
      <c r="C57" s="664">
        <v>44</v>
      </c>
      <c r="D57" s="141"/>
      <c r="E57" s="665">
        <v>42</v>
      </c>
      <c r="F57" s="667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663">
        <v>170101120057</v>
      </c>
      <c r="C58" s="664"/>
      <c r="D58" s="141"/>
      <c r="E58" s="665"/>
      <c r="F58" s="667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663">
        <v>170101120025</v>
      </c>
      <c r="C59" s="664">
        <v>30</v>
      </c>
      <c r="D59" s="141"/>
      <c r="E59" s="665">
        <v>0</v>
      </c>
      <c r="F59" s="667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663">
        <v>170101120040</v>
      </c>
      <c r="C60" s="664">
        <v>32</v>
      </c>
      <c r="D60" s="141"/>
      <c r="E60" s="665">
        <v>35</v>
      </c>
      <c r="F60" s="667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663">
        <v>170101120043</v>
      </c>
      <c r="C61" s="664">
        <v>45</v>
      </c>
      <c r="D61" s="141"/>
      <c r="E61" s="665">
        <v>46</v>
      </c>
      <c r="F61" s="667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663">
        <v>170101120058</v>
      </c>
      <c r="C62" s="664">
        <v>25</v>
      </c>
      <c r="D62" s="141"/>
      <c r="E62" s="665">
        <v>0</v>
      </c>
      <c r="F62" s="667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663">
        <v>170101120059</v>
      </c>
      <c r="C63" s="664">
        <v>26</v>
      </c>
      <c r="D63" s="141"/>
      <c r="E63" s="665">
        <v>36</v>
      </c>
      <c r="F63" s="667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>
        <v>54</v>
      </c>
      <c r="B64" s="663">
        <v>170101120063</v>
      </c>
      <c r="C64" s="664">
        <v>21</v>
      </c>
      <c r="D64" s="141"/>
      <c r="E64" s="665">
        <v>0</v>
      </c>
      <c r="F64" s="667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>
        <v>55</v>
      </c>
      <c r="B65" s="79">
        <v>170101120064</v>
      </c>
      <c r="C65" s="646">
        <v>46</v>
      </c>
      <c r="D65" s="141"/>
      <c r="E65" s="646">
        <v>44</v>
      </c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>
        <v>56</v>
      </c>
      <c r="B66" s="79">
        <v>170101120067</v>
      </c>
      <c r="C66" s="646">
        <v>45</v>
      </c>
      <c r="D66" s="141"/>
      <c r="E66" s="646">
        <v>40</v>
      </c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>
        <v>57</v>
      </c>
      <c r="B67" s="79">
        <v>170101120070</v>
      </c>
      <c r="C67" s="646">
        <v>46</v>
      </c>
      <c r="D67" s="141"/>
      <c r="E67" s="646">
        <v>43</v>
      </c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>
        <v>58</v>
      </c>
      <c r="B68" s="79">
        <v>170101120071</v>
      </c>
      <c r="C68" s="646">
        <v>45</v>
      </c>
      <c r="D68" s="141"/>
      <c r="E68" s="646">
        <v>39</v>
      </c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>
        <v>59</v>
      </c>
      <c r="B69" s="79">
        <v>170301200001</v>
      </c>
      <c r="C69" s="646">
        <v>39</v>
      </c>
      <c r="D69" s="141"/>
      <c r="E69" s="646">
        <v>34</v>
      </c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>
        <v>60</v>
      </c>
      <c r="B70" s="79">
        <v>170301200002</v>
      </c>
      <c r="C70" s="646">
        <v>46</v>
      </c>
      <c r="D70" s="141"/>
      <c r="E70" s="646">
        <v>35</v>
      </c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>
        <v>61</v>
      </c>
      <c r="B71" s="79">
        <v>170301200003</v>
      </c>
      <c r="C71" s="646">
        <v>42</v>
      </c>
      <c r="D71" s="141"/>
      <c r="E71" s="646">
        <v>35</v>
      </c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>
        <v>62</v>
      </c>
      <c r="B72" s="79">
        <v>170301200004</v>
      </c>
      <c r="C72" s="646">
        <v>45</v>
      </c>
      <c r="D72" s="141"/>
      <c r="E72" s="646">
        <v>35</v>
      </c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>
        <v>63</v>
      </c>
      <c r="B73" s="79">
        <v>170301200009</v>
      </c>
      <c r="C73" s="646">
        <v>36</v>
      </c>
      <c r="D73" s="141"/>
      <c r="E73" s="646">
        <v>31</v>
      </c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>
        <v>64</v>
      </c>
      <c r="B74" s="79">
        <v>170301200010</v>
      </c>
      <c r="C74" s="646">
        <v>45</v>
      </c>
      <c r="D74" s="141"/>
      <c r="E74" s="646">
        <v>38</v>
      </c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>
        <v>65</v>
      </c>
      <c r="B75" s="79">
        <v>170301200011</v>
      </c>
      <c r="C75" s="646">
        <v>48</v>
      </c>
      <c r="D75" s="141"/>
      <c r="E75" s="646">
        <v>41</v>
      </c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>
        <v>66</v>
      </c>
      <c r="B76" s="79">
        <v>170301200013</v>
      </c>
      <c r="C76" s="646">
        <v>49</v>
      </c>
      <c r="D76" s="141"/>
      <c r="E76" s="646">
        <v>39</v>
      </c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>
        <v>67</v>
      </c>
      <c r="B77" s="79">
        <v>170301200016</v>
      </c>
      <c r="C77" s="646">
        <v>36</v>
      </c>
      <c r="D77" s="141"/>
      <c r="E77" s="646">
        <v>25</v>
      </c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>
        <v>68</v>
      </c>
      <c r="B78" s="79">
        <v>170301200018</v>
      </c>
      <c r="C78" s="646">
        <v>48</v>
      </c>
      <c r="D78" s="141"/>
      <c r="E78" s="646">
        <v>46</v>
      </c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>
        <v>69</v>
      </c>
      <c r="B79" s="79">
        <v>170301200019</v>
      </c>
      <c r="C79" s="646">
        <v>41</v>
      </c>
      <c r="D79" s="141"/>
      <c r="E79" s="646">
        <v>36</v>
      </c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>
        <v>70</v>
      </c>
      <c r="B80" s="79">
        <v>170301200020</v>
      </c>
      <c r="C80" s="646">
        <v>46</v>
      </c>
      <c r="D80" s="650"/>
      <c r="E80" s="646">
        <v>36</v>
      </c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>
        <v>71</v>
      </c>
      <c r="B81" s="79">
        <v>170301200021</v>
      </c>
      <c r="C81" s="646">
        <v>39</v>
      </c>
      <c r="D81" s="650"/>
      <c r="E81" s="646">
        <v>31</v>
      </c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>
        <v>72</v>
      </c>
      <c r="B82" s="79">
        <v>170301200022</v>
      </c>
      <c r="C82" s="646">
        <v>39</v>
      </c>
      <c r="D82" s="141"/>
      <c r="E82" s="646">
        <v>36</v>
      </c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>
        <v>73</v>
      </c>
      <c r="B83" s="79">
        <v>170301200023</v>
      </c>
      <c r="C83" s="646">
        <v>43</v>
      </c>
      <c r="D83" s="141"/>
      <c r="E83" s="646">
        <v>34</v>
      </c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>
        <v>74</v>
      </c>
      <c r="B84" s="79">
        <v>170301200024</v>
      </c>
      <c r="C84" s="646">
        <v>34</v>
      </c>
      <c r="D84" s="141"/>
      <c r="E84" s="646">
        <v>30</v>
      </c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>
        <v>75</v>
      </c>
      <c r="B85" s="79">
        <v>170301200025</v>
      </c>
      <c r="C85" s="646">
        <v>39</v>
      </c>
      <c r="D85" s="141"/>
      <c r="E85" s="646">
        <v>30</v>
      </c>
      <c r="F85" s="141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>
        <v>170301200026</v>
      </c>
      <c r="C86" s="646">
        <v>46</v>
      </c>
      <c r="D86" s="141"/>
      <c r="E86" s="646">
        <v>39</v>
      </c>
      <c r="F86" s="141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>
        <v>77</v>
      </c>
      <c r="B87" s="79">
        <v>170301200027</v>
      </c>
      <c r="C87" s="646">
        <v>41</v>
      </c>
      <c r="D87" s="141"/>
      <c r="E87" s="646">
        <v>31</v>
      </c>
      <c r="F87" s="141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>
        <v>78</v>
      </c>
      <c r="B88" s="79">
        <v>170301200029</v>
      </c>
      <c r="C88" s="646">
        <v>38</v>
      </c>
      <c r="D88" s="141"/>
      <c r="E88" s="646">
        <v>31</v>
      </c>
      <c r="F88" s="141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>
        <v>170301200030</v>
      </c>
      <c r="C89" s="646">
        <v>46</v>
      </c>
      <c r="D89" s="141"/>
      <c r="E89" s="646">
        <v>41</v>
      </c>
      <c r="F89" s="141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>
        <v>170301200032</v>
      </c>
      <c r="C90" s="646">
        <v>34</v>
      </c>
      <c r="D90" s="141"/>
      <c r="E90" s="646">
        <v>20</v>
      </c>
      <c r="F90" s="141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>
        <v>170301200033</v>
      </c>
      <c r="C91" s="646">
        <v>38</v>
      </c>
      <c r="D91" s="141"/>
      <c r="E91" s="646">
        <v>33</v>
      </c>
      <c r="F91" s="141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86" zoomScaleNormal="86" workbookViewId="0">
      <selection activeCell="V16" sqref="V16"/>
    </sheetView>
  </sheetViews>
  <sheetFormatPr defaultColWidth="9" defaultRowHeight="14.5"/>
  <cols>
    <col min="2" max="2" width="15.726562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01.5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153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100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100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34">
        <v>170301120144</v>
      </c>
      <c r="C11" s="141">
        <v>46</v>
      </c>
      <c r="D11" s="141">
        <f>COUNTIF(C11:C73,"&gt;="&amp;D10)</f>
        <v>1</v>
      </c>
      <c r="E11" s="141">
        <v>44</v>
      </c>
      <c r="F11" s="141">
        <f>COUNTIF(E11:E73,"&gt;="&amp;F10)</f>
        <v>1</v>
      </c>
      <c r="G11" s="143" t="s">
        <v>46</v>
      </c>
      <c r="H11" s="32">
        <v>2</v>
      </c>
      <c r="I11" s="32">
        <v>3</v>
      </c>
      <c r="J11" s="32"/>
      <c r="K11" s="32"/>
      <c r="L11" s="32">
        <v>1</v>
      </c>
      <c r="M11" s="32"/>
      <c r="N11" s="32"/>
      <c r="O11" s="32"/>
      <c r="P11" s="32"/>
      <c r="Q11" s="32"/>
      <c r="R11" s="32"/>
      <c r="S11" s="32"/>
      <c r="T11" s="32">
        <v>3</v>
      </c>
      <c r="U11" s="32">
        <v>2</v>
      </c>
      <c r="V11" s="32">
        <v>3</v>
      </c>
      <c r="W11" s="98"/>
    </row>
    <row r="12" spans="1:23" ht="15.5">
      <c r="A12" s="45">
        <v>2</v>
      </c>
      <c r="B12" s="4"/>
      <c r="C12" s="4"/>
      <c r="D12" s="147">
        <f>(D11/COUNT($B11:$B80))*100</f>
        <v>100</v>
      </c>
      <c r="E12" s="4"/>
      <c r="F12" s="147">
        <f>(F11/COUNT($B11:$B80))*100</f>
        <v>100</v>
      </c>
      <c r="G12" s="143" t="s">
        <v>47</v>
      </c>
      <c r="H12" s="37">
        <v>3</v>
      </c>
      <c r="I12" s="37">
        <v>1</v>
      </c>
      <c r="J12" s="32"/>
      <c r="K12" s="32"/>
      <c r="L12" s="32">
        <v>1</v>
      </c>
      <c r="M12" s="32"/>
      <c r="N12" s="32"/>
      <c r="O12" s="32"/>
      <c r="P12" s="32"/>
      <c r="Q12" s="32"/>
      <c r="R12" s="32"/>
      <c r="S12" s="32"/>
      <c r="T12" s="32">
        <v>1</v>
      </c>
      <c r="U12" s="32">
        <v>2</v>
      </c>
      <c r="V12" s="32">
        <v>3</v>
      </c>
      <c r="W12" s="98"/>
    </row>
    <row r="13" spans="1:23" ht="15.5">
      <c r="A13" s="45">
        <v>3</v>
      </c>
      <c r="B13" s="79"/>
      <c r="C13" s="99"/>
      <c r="D13" s="656"/>
      <c r="E13" s="99"/>
      <c r="F13" s="657"/>
      <c r="G13" s="143" t="s">
        <v>48</v>
      </c>
      <c r="H13" s="37">
        <v>1</v>
      </c>
      <c r="I13" s="37">
        <v>1</v>
      </c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>
        <v>1</v>
      </c>
      <c r="U13" s="32">
        <v>2</v>
      </c>
      <c r="V13" s="32">
        <v>1</v>
      </c>
      <c r="W13" s="98"/>
    </row>
    <row r="14" spans="1:23" ht="15.5">
      <c r="A14" s="45">
        <v>4</v>
      </c>
      <c r="B14" s="79"/>
      <c r="C14" s="99"/>
      <c r="D14" s="656"/>
      <c r="E14" s="99"/>
      <c r="F14" s="657"/>
      <c r="G14" s="143" t="s">
        <v>50</v>
      </c>
      <c r="H14" s="37">
        <v>3</v>
      </c>
      <c r="I14" s="37">
        <v>1</v>
      </c>
      <c r="J14" s="32"/>
      <c r="K14" s="32"/>
      <c r="L14" s="32">
        <v>2</v>
      </c>
      <c r="M14" s="32"/>
      <c r="N14" s="32"/>
      <c r="O14" s="32"/>
      <c r="P14" s="32"/>
      <c r="Q14" s="32"/>
      <c r="R14" s="32"/>
      <c r="S14" s="32"/>
      <c r="T14" s="32">
        <v>1</v>
      </c>
      <c r="U14" s="32">
        <v>3</v>
      </c>
      <c r="V14" s="32">
        <v>1</v>
      </c>
      <c r="W14" s="98"/>
    </row>
    <row r="15" spans="1:23" ht="15.5">
      <c r="A15" s="45">
        <v>5</v>
      </c>
      <c r="B15" s="79"/>
      <c r="C15" s="99"/>
      <c r="D15" s="656"/>
      <c r="E15" s="99"/>
      <c r="F15" s="657"/>
      <c r="G15" s="150" t="s">
        <v>51</v>
      </c>
      <c r="H15" s="66">
        <f>AVERAGE(H11:H14)</f>
        <v>2.25</v>
      </c>
      <c r="I15" s="66">
        <f>AVERAGE(I11:I14)</f>
        <v>1.5</v>
      </c>
      <c r="J15" s="66"/>
      <c r="K15" s="66"/>
      <c r="L15" s="66">
        <f>AVERAGE(L11:L14)</f>
        <v>1.25</v>
      </c>
      <c r="M15" s="66"/>
      <c r="N15" s="66"/>
      <c r="O15" s="66"/>
      <c r="P15" s="66"/>
      <c r="Q15" s="66"/>
      <c r="R15" s="66"/>
      <c r="S15" s="66"/>
      <c r="T15" s="66">
        <f>AVERAGE(T11:T14)</f>
        <v>1.5</v>
      </c>
      <c r="U15" s="66">
        <f>AVERAGE(U11:U14)</f>
        <v>2.25</v>
      </c>
      <c r="V15" s="66">
        <f>AVERAGE(V11:V14)</f>
        <v>2</v>
      </c>
      <c r="W15" s="98"/>
    </row>
    <row r="16" spans="1:23" ht="15.5">
      <c r="A16" s="45">
        <v>6</v>
      </c>
      <c r="B16" s="79"/>
      <c r="C16" s="99"/>
      <c r="D16" s="656"/>
      <c r="E16" s="99"/>
      <c r="F16" s="657"/>
      <c r="G16" s="151" t="s">
        <v>52</v>
      </c>
      <c r="H16" s="67">
        <f>($H7*H15)/100</f>
        <v>2.25</v>
      </c>
      <c r="I16" s="67">
        <f>($H7*I15)/100</f>
        <v>1.5</v>
      </c>
      <c r="J16" s="67"/>
      <c r="K16" s="67"/>
      <c r="L16" s="67">
        <f>($H7*L15)/100</f>
        <v>1.25</v>
      </c>
      <c r="M16" s="67"/>
      <c r="N16" s="67"/>
      <c r="O16" s="67"/>
      <c r="P16" s="67"/>
      <c r="Q16" s="67"/>
      <c r="R16" s="67"/>
      <c r="S16" s="67"/>
      <c r="T16" s="67">
        <f>($H7*T15)/100</f>
        <v>1.5</v>
      </c>
      <c r="U16" s="67">
        <f>($H7*U15)/100</f>
        <v>2.25</v>
      </c>
      <c r="V16" s="67">
        <f>($H7*V15)/100</f>
        <v>2</v>
      </c>
      <c r="W16" s="98"/>
    </row>
    <row r="17" spans="1:23">
      <c r="A17" s="45">
        <v>7</v>
      </c>
      <c r="B17" s="79"/>
      <c r="C17" s="99"/>
      <c r="D17" s="656"/>
      <c r="E17" s="99"/>
      <c r="F17" s="65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>
      <c r="A18" s="45">
        <v>8</v>
      </c>
      <c r="B18" s="79"/>
      <c r="C18" s="99"/>
      <c r="D18" s="656"/>
      <c r="E18" s="99"/>
      <c r="F18" s="656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79"/>
      <c r="C19" s="99"/>
      <c r="D19" s="656"/>
      <c r="E19" s="99"/>
      <c r="F19" s="656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79"/>
      <c r="C20" s="99"/>
      <c r="D20" s="656"/>
      <c r="E20" s="99"/>
      <c r="F20" s="656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79"/>
      <c r="C21" s="99"/>
      <c r="D21" s="656"/>
      <c r="E21" s="99"/>
      <c r="F21" s="656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/>
      <c r="C22" s="99"/>
      <c r="D22" s="656"/>
      <c r="E22" s="99"/>
      <c r="F22" s="656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/>
      <c r="C23" s="99"/>
      <c r="D23" s="656"/>
      <c r="E23" s="99"/>
      <c r="F23" s="656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/>
      <c r="C24" s="99"/>
      <c r="D24" s="656"/>
      <c r="E24" s="99"/>
      <c r="F24" s="656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79"/>
      <c r="C25" s="99"/>
      <c r="D25" s="34"/>
      <c r="E25" s="99"/>
      <c r="F25" s="656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9"/>
      <c r="C26" s="99"/>
      <c r="D26" s="656"/>
      <c r="E26" s="99"/>
      <c r="F26" s="656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9"/>
      <c r="C27" s="99"/>
      <c r="D27" s="656"/>
      <c r="E27" s="99"/>
      <c r="F27" s="656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9"/>
      <c r="C28" s="99"/>
      <c r="D28" s="656"/>
      <c r="E28" s="99"/>
      <c r="F28" s="656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9"/>
      <c r="C29" s="99"/>
      <c r="D29" s="656"/>
      <c r="E29" s="99"/>
      <c r="F29" s="656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9"/>
      <c r="C30" s="99"/>
      <c r="D30" s="656"/>
      <c r="E30" s="99"/>
      <c r="F30" s="656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9"/>
      <c r="C31" s="99"/>
      <c r="D31" s="656"/>
      <c r="E31" s="99"/>
      <c r="F31" s="656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9"/>
      <c r="C32" s="99"/>
      <c r="D32" s="656"/>
      <c r="E32" s="99"/>
      <c r="F32" s="656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9"/>
      <c r="C33" s="99"/>
      <c r="D33" s="656"/>
      <c r="E33" s="99"/>
      <c r="F33" s="656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79"/>
      <c r="C34" s="99"/>
      <c r="D34" s="656"/>
      <c r="E34" s="99"/>
      <c r="F34" s="656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79"/>
      <c r="C35" s="99"/>
      <c r="D35" s="656"/>
      <c r="E35" s="99"/>
      <c r="F35" s="65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79"/>
      <c r="C36" s="99"/>
      <c r="D36" s="656"/>
      <c r="E36" s="99"/>
      <c r="F36" s="656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79"/>
      <c r="C37" s="99"/>
      <c r="D37" s="656"/>
      <c r="E37" s="99"/>
      <c r="F37" s="656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79"/>
      <c r="C38" s="99"/>
      <c r="D38" s="656"/>
      <c r="E38" s="99"/>
      <c r="F38" s="656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79"/>
      <c r="C39" s="99"/>
      <c r="D39" s="656"/>
      <c r="E39" s="99"/>
      <c r="F39" s="65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79"/>
      <c r="C40" s="99"/>
      <c r="D40" s="656"/>
      <c r="E40" s="99"/>
      <c r="F40" s="65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79"/>
      <c r="C41" s="99"/>
      <c r="D41" s="656"/>
      <c r="E41" s="99"/>
      <c r="F41" s="65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79"/>
      <c r="C42" s="99"/>
      <c r="D42" s="656"/>
      <c r="E42" s="99"/>
      <c r="F42" s="65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79"/>
      <c r="C43" s="99"/>
      <c r="D43" s="656"/>
      <c r="E43" s="99"/>
      <c r="F43" s="65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79"/>
      <c r="C44" s="99"/>
      <c r="D44" s="656"/>
      <c r="E44" s="99"/>
      <c r="F44" s="65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79"/>
      <c r="C45" s="99"/>
      <c r="D45" s="656"/>
      <c r="E45" s="99"/>
      <c r="F45" s="65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79"/>
      <c r="C46" s="99"/>
      <c r="D46" s="656"/>
      <c r="E46" s="99"/>
      <c r="F46" s="65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79"/>
      <c r="C47" s="99"/>
      <c r="D47" s="656"/>
      <c r="E47" s="99"/>
      <c r="F47" s="65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79"/>
      <c r="C48" s="99"/>
      <c r="D48" s="656"/>
      <c r="E48" s="99"/>
      <c r="F48" s="65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79"/>
      <c r="C49" s="99"/>
      <c r="D49" s="656"/>
      <c r="E49" s="99"/>
      <c r="F49" s="65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79"/>
      <c r="C50" s="99"/>
      <c r="D50" s="656"/>
      <c r="E50" s="99"/>
      <c r="F50" s="656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79"/>
      <c r="C51" s="99"/>
      <c r="D51" s="656"/>
      <c r="E51" s="99"/>
      <c r="F51" s="656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79"/>
      <c r="C52" s="99"/>
      <c r="D52" s="34"/>
      <c r="E52" s="99"/>
      <c r="F52" s="656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79"/>
      <c r="C53" s="99"/>
      <c r="D53" s="34"/>
      <c r="E53" s="99"/>
      <c r="F53" s="65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79"/>
      <c r="C54" s="99"/>
      <c r="D54" s="656"/>
      <c r="E54" s="99"/>
      <c r="F54" s="65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79"/>
      <c r="C55" s="99"/>
      <c r="D55" s="656"/>
      <c r="E55" s="99"/>
      <c r="F55" s="65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79"/>
      <c r="C56" s="99"/>
      <c r="D56" s="656"/>
      <c r="E56" s="99"/>
      <c r="F56" s="65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79"/>
      <c r="C57" s="99"/>
      <c r="D57" s="656"/>
      <c r="E57" s="99"/>
      <c r="F57" s="65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79"/>
      <c r="C58" s="99"/>
      <c r="D58" s="656"/>
      <c r="E58" s="99"/>
      <c r="F58" s="65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79"/>
      <c r="C59" s="99"/>
      <c r="D59" s="656"/>
      <c r="E59" s="99"/>
      <c r="F59" s="65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79"/>
      <c r="C60" s="99"/>
      <c r="D60" s="656"/>
      <c r="E60" s="99"/>
      <c r="F60" s="65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79"/>
      <c r="C61" s="99"/>
      <c r="D61" s="656"/>
      <c r="E61" s="99"/>
      <c r="F61" s="65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79"/>
      <c r="C62" s="99"/>
      <c r="D62" s="656"/>
      <c r="E62" s="99"/>
      <c r="F62" s="65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79"/>
      <c r="C63" s="99"/>
      <c r="D63" s="656"/>
      <c r="E63" s="99"/>
      <c r="F63" s="65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>
        <v>54</v>
      </c>
      <c r="B64" s="79"/>
      <c r="C64" s="99"/>
      <c r="D64" s="656"/>
      <c r="E64" s="99"/>
      <c r="F64" s="656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>
        <v>55</v>
      </c>
      <c r="B65" s="79"/>
      <c r="C65" s="99"/>
      <c r="D65" s="656"/>
      <c r="E65" s="99"/>
      <c r="F65" s="656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>
        <v>56</v>
      </c>
      <c r="B66" s="79"/>
      <c r="C66" s="99"/>
      <c r="D66" s="656"/>
      <c r="E66" s="99"/>
      <c r="F66" s="656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>
        <v>57</v>
      </c>
      <c r="B67" s="79"/>
      <c r="C67" s="99"/>
      <c r="D67" s="656"/>
      <c r="E67" s="99"/>
      <c r="F67" s="656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>
        <v>58</v>
      </c>
      <c r="B68" s="79"/>
      <c r="C68" s="99"/>
      <c r="D68" s="656"/>
      <c r="E68" s="99"/>
      <c r="F68" s="656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>
        <v>59</v>
      </c>
      <c r="B69" s="79"/>
      <c r="C69" s="99"/>
      <c r="D69" s="656"/>
      <c r="E69" s="99"/>
      <c r="F69" s="656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>
        <v>60</v>
      </c>
      <c r="B70" s="79"/>
      <c r="C70" s="99"/>
      <c r="D70" s="656"/>
      <c r="E70" s="99"/>
      <c r="F70" s="656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>
        <v>61</v>
      </c>
      <c r="B71" s="79"/>
      <c r="C71" s="99"/>
      <c r="D71" s="656"/>
      <c r="E71" s="99"/>
      <c r="F71" s="656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>
        <v>62</v>
      </c>
      <c r="B72" s="79"/>
      <c r="C72" s="99"/>
      <c r="D72" s="656"/>
      <c r="E72" s="99"/>
      <c r="F72" s="656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>
        <v>63</v>
      </c>
      <c r="B73" s="79"/>
      <c r="C73" s="99"/>
      <c r="D73" s="656"/>
      <c r="E73" s="99"/>
      <c r="F73" s="656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>
        <v>64</v>
      </c>
      <c r="B74" s="79"/>
      <c r="C74" s="99"/>
      <c r="D74" s="656"/>
      <c r="E74" s="99"/>
      <c r="F74" s="656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>
        <v>65</v>
      </c>
      <c r="B75" s="79"/>
      <c r="C75" s="99"/>
      <c r="D75" s="656"/>
      <c r="E75" s="99"/>
      <c r="F75" s="656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>
        <v>66</v>
      </c>
      <c r="B76" s="79"/>
      <c r="C76" s="99"/>
      <c r="D76" s="656"/>
      <c r="E76" s="99"/>
      <c r="F76" s="656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>
        <v>67</v>
      </c>
      <c r="B77" s="79"/>
      <c r="C77" s="99"/>
      <c r="D77" s="656"/>
      <c r="E77" s="99"/>
      <c r="F77" s="656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>
        <v>68</v>
      </c>
      <c r="B78" s="79"/>
      <c r="C78" s="99"/>
      <c r="D78" s="656"/>
      <c r="E78" s="99"/>
      <c r="F78" s="656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>
        <v>69</v>
      </c>
      <c r="B79" s="79"/>
      <c r="C79" s="99"/>
      <c r="D79" s="656"/>
      <c r="E79" s="99"/>
      <c r="F79" s="656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>
        <v>70</v>
      </c>
      <c r="B80" s="79"/>
      <c r="C80" s="99"/>
      <c r="D80" s="34"/>
      <c r="E80" s="99"/>
      <c r="F80" s="656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>
        <v>71</v>
      </c>
      <c r="B81" s="79"/>
      <c r="C81" s="99"/>
      <c r="D81" s="34"/>
      <c r="E81" s="99"/>
      <c r="F81" s="656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>
        <v>72</v>
      </c>
      <c r="B82" s="79"/>
      <c r="C82" s="99"/>
      <c r="D82" s="656"/>
      <c r="E82" s="99"/>
      <c r="F82" s="656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>
        <v>73</v>
      </c>
      <c r="B83" s="79"/>
      <c r="C83" s="99"/>
      <c r="D83" s="656"/>
      <c r="E83" s="99"/>
      <c r="F83" s="656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>
        <v>74</v>
      </c>
      <c r="B84" s="79"/>
      <c r="C84" s="99"/>
      <c r="D84" s="656"/>
      <c r="E84" s="99"/>
      <c r="F84" s="656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>
        <v>75</v>
      </c>
      <c r="B85" s="79"/>
      <c r="C85" s="99"/>
      <c r="D85" s="656"/>
      <c r="E85" s="99"/>
      <c r="F85" s="656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>
        <v>76</v>
      </c>
      <c r="B86" s="79"/>
      <c r="C86" s="99"/>
      <c r="D86" s="656"/>
      <c r="E86" s="99"/>
      <c r="F86" s="656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>
        <v>77</v>
      </c>
      <c r="B87" s="79"/>
      <c r="C87" s="99"/>
      <c r="D87" s="656"/>
      <c r="E87" s="99"/>
      <c r="F87" s="656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>
        <v>78</v>
      </c>
      <c r="B88" s="79"/>
      <c r="C88" s="99"/>
      <c r="D88" s="656"/>
      <c r="E88" s="99"/>
      <c r="F88" s="656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>
        <v>79</v>
      </c>
      <c r="B89" s="79"/>
      <c r="C89" s="99"/>
      <c r="D89" s="656"/>
      <c r="E89" s="99"/>
      <c r="F89" s="656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>
        <v>80</v>
      </c>
      <c r="B90" s="79"/>
      <c r="C90" s="99"/>
      <c r="D90" s="656"/>
      <c r="E90" s="99"/>
      <c r="F90" s="656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>
        <v>81</v>
      </c>
      <c r="B91" s="79"/>
      <c r="C91" s="99"/>
      <c r="D91" s="656"/>
      <c r="E91" s="99"/>
      <c r="F91" s="656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4" zoomScale="86" zoomScaleNormal="86" workbookViewId="0">
      <selection activeCell="V16" sqref="V16"/>
    </sheetView>
  </sheetViews>
  <sheetFormatPr defaultColWidth="9" defaultRowHeight="14.5"/>
  <cols>
    <col min="2" max="2" width="15.7265625" customWidth="1"/>
    <col min="8" max="8" width="13.179687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01.5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154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95.833333333333343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12.5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54.166666666666671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34">
        <v>170301200032</v>
      </c>
      <c r="C11" s="141">
        <v>39</v>
      </c>
      <c r="D11" s="141">
        <f>COUNTIF(C11:C91,"&gt;="&amp;D10)</f>
        <v>23</v>
      </c>
      <c r="E11" s="141">
        <v>12</v>
      </c>
      <c r="F11" s="142">
        <f>COUNTIF(E11:E91,"&gt;="&amp;F10)</f>
        <v>3</v>
      </c>
      <c r="G11" s="143" t="s">
        <v>46</v>
      </c>
      <c r="H11" s="99">
        <v>3</v>
      </c>
      <c r="I11" s="99">
        <v>3</v>
      </c>
      <c r="J11" s="100"/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34">
        <v>170301200009</v>
      </c>
      <c r="C12" s="141">
        <v>35</v>
      </c>
      <c r="D12" s="147">
        <f>(D11/24)*100</f>
        <v>95.833333333333343</v>
      </c>
      <c r="E12" s="141">
        <v>14</v>
      </c>
      <c r="F12" s="147">
        <f>(F11/24)*100</f>
        <v>12.5</v>
      </c>
      <c r="G12" s="143" t="s">
        <v>47</v>
      </c>
      <c r="H12" s="99">
        <v>3</v>
      </c>
      <c r="I12" s="99">
        <v>2</v>
      </c>
      <c r="J12" s="100"/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15.5">
      <c r="A13" s="45">
        <v>3</v>
      </c>
      <c r="B13" s="34">
        <v>170301200016</v>
      </c>
      <c r="C13" s="141">
        <v>34</v>
      </c>
      <c r="D13" s="141"/>
      <c r="E13" s="141">
        <v>12</v>
      </c>
      <c r="F13" s="149"/>
      <c r="G13" s="143" t="s">
        <v>48</v>
      </c>
      <c r="H13" s="99">
        <v>2</v>
      </c>
      <c r="I13" s="99">
        <v>2</v>
      </c>
      <c r="J13" s="100"/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15.5">
      <c r="A14" s="45">
        <v>4</v>
      </c>
      <c r="B14" s="34">
        <v>170301200029</v>
      </c>
      <c r="C14" s="141">
        <v>31</v>
      </c>
      <c r="D14" s="141"/>
      <c r="E14" s="141">
        <v>14</v>
      </c>
      <c r="F14" s="149"/>
      <c r="G14" s="143" t="s">
        <v>50</v>
      </c>
      <c r="H14" s="99">
        <v>3</v>
      </c>
      <c r="I14" s="99">
        <v>3</v>
      </c>
      <c r="J14" s="100"/>
      <c r="K14" s="100"/>
      <c r="L14" s="99">
        <v>3</v>
      </c>
      <c r="M14" s="99"/>
      <c r="N14" s="99"/>
      <c r="O14" s="99"/>
      <c r="P14" s="99"/>
      <c r="Q14" s="99"/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34">
        <v>170301200001</v>
      </c>
      <c r="C15" s="141">
        <v>44</v>
      </c>
      <c r="D15" s="141"/>
      <c r="E15" s="141">
        <v>19</v>
      </c>
      <c r="F15" s="149"/>
      <c r="G15" s="150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15.5">
      <c r="A16" s="45">
        <v>6</v>
      </c>
      <c r="B16" s="34">
        <v>170301200002</v>
      </c>
      <c r="C16" s="141">
        <v>44</v>
      </c>
      <c r="D16" s="141"/>
      <c r="E16" s="141">
        <v>26</v>
      </c>
      <c r="F16" s="149"/>
      <c r="G16" s="151" t="s">
        <v>52</v>
      </c>
      <c r="H16" s="67">
        <f>($H7*H15)/100</f>
        <v>1.4895833333333335</v>
      </c>
      <c r="I16" s="67">
        <f>($H7*I15)/100</f>
        <v>1.354166666666667</v>
      </c>
      <c r="J16" s="67"/>
      <c r="K16" s="67"/>
      <c r="L16" s="67">
        <f>($H7*L15)/100</f>
        <v>1.4895833333333335</v>
      </c>
      <c r="M16" s="67"/>
      <c r="N16" s="67"/>
      <c r="O16" s="67"/>
      <c r="P16" s="67"/>
      <c r="Q16" s="67"/>
      <c r="R16" s="67"/>
      <c r="S16" s="67"/>
      <c r="T16" s="67">
        <f>($H7*T15)/100</f>
        <v>1.625</v>
      </c>
      <c r="U16" s="67">
        <f>($H7*U15)/100</f>
        <v>1.625</v>
      </c>
      <c r="V16" s="67">
        <f>($H7*V15)/100</f>
        <v>1.625</v>
      </c>
      <c r="W16" s="98"/>
    </row>
    <row r="17" spans="1:23">
      <c r="A17" s="45">
        <v>7</v>
      </c>
      <c r="B17" s="34">
        <v>170301200003</v>
      </c>
      <c r="C17" s="141">
        <v>43</v>
      </c>
      <c r="D17" s="141"/>
      <c r="E17" s="141">
        <v>27</v>
      </c>
      <c r="F17" s="149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>
      <c r="A18" s="45">
        <v>8</v>
      </c>
      <c r="B18" s="34">
        <v>170301200004</v>
      </c>
      <c r="C18" s="141">
        <v>45</v>
      </c>
      <c r="D18" s="141"/>
      <c r="E18" s="141">
        <v>26</v>
      </c>
      <c r="F18" s="141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34">
        <v>170301200010</v>
      </c>
      <c r="C19" s="141">
        <v>44</v>
      </c>
      <c r="D19" s="141"/>
      <c r="E19" s="141">
        <v>19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34">
        <v>170301200011</v>
      </c>
      <c r="C20" s="141">
        <v>44</v>
      </c>
      <c r="D20" s="141"/>
      <c r="E20" s="141">
        <v>24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34">
        <v>170301200013</v>
      </c>
      <c r="C21" s="141">
        <v>44</v>
      </c>
      <c r="D21" s="141"/>
      <c r="E21" s="141">
        <v>18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34">
        <v>170301200014</v>
      </c>
      <c r="C22" s="141">
        <v>0</v>
      </c>
      <c r="D22" s="141"/>
      <c r="E22" s="141">
        <v>0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34">
        <v>170301200018</v>
      </c>
      <c r="C23" s="141">
        <v>48</v>
      </c>
      <c r="D23" s="141"/>
      <c r="E23" s="141">
        <v>32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170301200019</v>
      </c>
      <c r="C24" s="141">
        <v>48</v>
      </c>
      <c r="D24" s="141"/>
      <c r="E24" s="141">
        <v>27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34">
        <v>170301200020</v>
      </c>
      <c r="C25" s="141">
        <v>45</v>
      </c>
      <c r="D25" s="650"/>
      <c r="E25" s="141">
        <v>27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34">
        <v>170301200021</v>
      </c>
      <c r="C26" s="141">
        <v>44</v>
      </c>
      <c r="D26" s="141"/>
      <c r="E26" s="141">
        <v>18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34">
        <v>170301200022</v>
      </c>
      <c r="C27" s="141">
        <v>42</v>
      </c>
      <c r="D27" s="141"/>
      <c r="E27" s="141">
        <v>18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34">
        <v>170301200023</v>
      </c>
      <c r="C28" s="141">
        <v>44</v>
      </c>
      <c r="D28" s="141"/>
      <c r="E28" s="141">
        <v>25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34">
        <v>170301200024</v>
      </c>
      <c r="C29" s="141">
        <v>39</v>
      </c>
      <c r="D29" s="141"/>
      <c r="E29" s="141">
        <v>18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34">
        <v>170301200025</v>
      </c>
      <c r="C30" s="141">
        <v>34</v>
      </c>
      <c r="D30" s="141"/>
      <c r="E30" s="141">
        <v>18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34">
        <v>170301200026</v>
      </c>
      <c r="C31" s="141">
        <v>48</v>
      </c>
      <c r="D31" s="141"/>
      <c r="E31" s="141">
        <v>29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34">
        <v>170301200027</v>
      </c>
      <c r="C32" s="141">
        <v>43</v>
      </c>
      <c r="D32" s="141"/>
      <c r="E32" s="141">
        <v>17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34">
        <v>170301200030</v>
      </c>
      <c r="C33" s="141">
        <v>48</v>
      </c>
      <c r="D33" s="141"/>
      <c r="E33" s="141">
        <v>37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34">
        <v>170301200033</v>
      </c>
      <c r="C34" s="141">
        <v>46</v>
      </c>
      <c r="D34" s="141"/>
      <c r="E34" s="141">
        <v>26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/>
      <c r="B35" s="79"/>
      <c r="C35" s="99"/>
      <c r="D35" s="656"/>
      <c r="E35" s="99"/>
      <c r="F35" s="65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/>
      <c r="B36" s="79"/>
      <c r="C36" s="99"/>
      <c r="D36" s="656"/>
      <c r="E36" s="99"/>
      <c r="F36" s="656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/>
      <c r="B37" s="79"/>
      <c r="C37" s="99"/>
      <c r="D37" s="656"/>
      <c r="E37" s="99"/>
      <c r="F37" s="656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/>
      <c r="B38" s="79"/>
      <c r="C38" s="99"/>
      <c r="D38" s="656"/>
      <c r="E38" s="99"/>
      <c r="F38" s="656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/>
      <c r="B39" s="79"/>
      <c r="C39" s="99"/>
      <c r="D39" s="656"/>
      <c r="E39" s="99"/>
      <c r="F39" s="65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/>
      <c r="B40" s="79"/>
      <c r="C40" s="99"/>
      <c r="D40" s="656"/>
      <c r="E40" s="99"/>
      <c r="F40" s="65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/>
      <c r="B41" s="79"/>
      <c r="C41" s="99"/>
      <c r="D41" s="656"/>
      <c r="E41" s="99"/>
      <c r="F41" s="65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/>
      <c r="B42" s="79"/>
      <c r="C42" s="99"/>
      <c r="D42" s="656"/>
      <c r="E42" s="99"/>
      <c r="F42" s="65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/>
      <c r="B43" s="79"/>
      <c r="C43" s="99"/>
      <c r="D43" s="656"/>
      <c r="E43" s="99"/>
      <c r="F43" s="65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/>
      <c r="B44" s="79"/>
      <c r="C44" s="99"/>
      <c r="D44" s="656"/>
      <c r="E44" s="99"/>
      <c r="F44" s="65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/>
      <c r="B45" s="79"/>
      <c r="C45" s="99"/>
      <c r="D45" s="656"/>
      <c r="E45" s="99"/>
      <c r="F45" s="65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/>
      <c r="B46" s="79"/>
      <c r="C46" s="99"/>
      <c r="D46" s="656"/>
      <c r="E46" s="99"/>
      <c r="F46" s="65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/>
      <c r="B47" s="79"/>
      <c r="C47" s="99"/>
      <c r="D47" s="656"/>
      <c r="E47" s="99"/>
      <c r="F47" s="65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/>
      <c r="B48" s="79"/>
      <c r="C48" s="99"/>
      <c r="D48" s="656"/>
      <c r="E48" s="99"/>
      <c r="F48" s="65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/>
      <c r="B49" s="79"/>
      <c r="C49" s="99"/>
      <c r="D49" s="656"/>
      <c r="E49" s="99"/>
      <c r="F49" s="65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/>
      <c r="B50" s="79"/>
      <c r="C50" s="99"/>
      <c r="D50" s="656"/>
      <c r="E50" s="99"/>
      <c r="F50" s="656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/>
      <c r="B51" s="79"/>
      <c r="C51" s="99"/>
      <c r="D51" s="656"/>
      <c r="E51" s="99"/>
      <c r="F51" s="656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/>
      <c r="B52" s="79"/>
      <c r="C52" s="99"/>
      <c r="D52" s="34"/>
      <c r="E52" s="99"/>
      <c r="F52" s="656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/>
      <c r="B53" s="79"/>
      <c r="C53" s="99"/>
      <c r="D53" s="34"/>
      <c r="E53" s="99"/>
      <c r="F53" s="65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/>
      <c r="B54" s="79"/>
      <c r="C54" s="99"/>
      <c r="D54" s="656"/>
      <c r="E54" s="99"/>
      <c r="F54" s="65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/>
      <c r="B55" s="79"/>
      <c r="C55" s="99"/>
      <c r="D55" s="656"/>
      <c r="E55" s="99"/>
      <c r="F55" s="65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/>
      <c r="B56" s="79"/>
      <c r="C56" s="99"/>
      <c r="D56" s="656"/>
      <c r="E56" s="99"/>
      <c r="F56" s="65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/>
      <c r="B57" s="79"/>
      <c r="C57" s="99"/>
      <c r="D57" s="656"/>
      <c r="E57" s="99"/>
      <c r="F57" s="65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/>
      <c r="B58" s="79"/>
      <c r="C58" s="99"/>
      <c r="D58" s="656"/>
      <c r="E58" s="99"/>
      <c r="F58" s="65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/>
      <c r="B59" s="79"/>
      <c r="C59" s="99"/>
      <c r="D59" s="656"/>
      <c r="E59" s="99"/>
      <c r="F59" s="65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/>
      <c r="B60" s="79"/>
      <c r="C60" s="99"/>
      <c r="D60" s="656"/>
      <c r="E60" s="99"/>
      <c r="F60" s="65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/>
      <c r="B61" s="79"/>
      <c r="C61" s="99"/>
      <c r="D61" s="656"/>
      <c r="E61" s="99"/>
      <c r="F61" s="65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/>
      <c r="B62" s="79"/>
      <c r="C62" s="99"/>
      <c r="D62" s="656"/>
      <c r="E62" s="99"/>
      <c r="F62" s="65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/>
      <c r="B63" s="79"/>
      <c r="C63" s="99"/>
      <c r="D63" s="656"/>
      <c r="E63" s="99"/>
      <c r="F63" s="65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/>
      <c r="B64" s="79"/>
      <c r="C64" s="99"/>
      <c r="D64" s="656"/>
      <c r="E64" s="99"/>
      <c r="F64" s="656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/>
      <c r="B65" s="79"/>
      <c r="C65" s="99"/>
      <c r="D65" s="656"/>
      <c r="E65" s="99"/>
      <c r="F65" s="656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/>
      <c r="B66" s="79"/>
      <c r="C66" s="99"/>
      <c r="D66" s="656"/>
      <c r="E66" s="99"/>
      <c r="F66" s="656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99"/>
      <c r="D67" s="656"/>
      <c r="E67" s="99"/>
      <c r="F67" s="656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99"/>
      <c r="D68" s="656"/>
      <c r="E68" s="99"/>
      <c r="F68" s="656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99"/>
      <c r="D69" s="656"/>
      <c r="E69" s="99"/>
      <c r="F69" s="656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99"/>
      <c r="D70" s="656"/>
      <c r="E70" s="99"/>
      <c r="F70" s="656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99"/>
      <c r="D71" s="656"/>
      <c r="E71" s="99"/>
      <c r="F71" s="656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99"/>
      <c r="D72" s="656"/>
      <c r="E72" s="99"/>
      <c r="F72" s="656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99"/>
      <c r="D73" s="656"/>
      <c r="E73" s="99"/>
      <c r="F73" s="656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99"/>
      <c r="D74" s="656"/>
      <c r="E74" s="99"/>
      <c r="F74" s="656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99"/>
      <c r="D75" s="656"/>
      <c r="E75" s="99"/>
      <c r="F75" s="656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99"/>
      <c r="D76" s="656"/>
      <c r="E76" s="99"/>
      <c r="F76" s="656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99"/>
      <c r="D77" s="656"/>
      <c r="E77" s="99"/>
      <c r="F77" s="656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99"/>
      <c r="D78" s="656"/>
      <c r="E78" s="99"/>
      <c r="F78" s="656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99"/>
      <c r="D79" s="656"/>
      <c r="E79" s="99"/>
      <c r="F79" s="656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99"/>
      <c r="D80" s="34"/>
      <c r="E80" s="99"/>
      <c r="F80" s="656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99"/>
      <c r="D81" s="34"/>
      <c r="E81" s="99"/>
      <c r="F81" s="656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99"/>
      <c r="D82" s="656"/>
      <c r="E82" s="99"/>
      <c r="F82" s="656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99"/>
      <c r="D83" s="656"/>
      <c r="E83" s="99"/>
      <c r="F83" s="656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99"/>
      <c r="D84" s="656"/>
      <c r="E84" s="99"/>
      <c r="F84" s="656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99"/>
      <c r="D85" s="656"/>
      <c r="E85" s="99"/>
      <c r="F85" s="656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99"/>
      <c r="D86" s="656"/>
      <c r="E86" s="99"/>
      <c r="F86" s="656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/>
      <c r="B87" s="79"/>
      <c r="C87" s="99"/>
      <c r="D87" s="656"/>
      <c r="E87" s="99"/>
      <c r="F87" s="656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/>
      <c r="B88" s="79"/>
      <c r="C88" s="99"/>
      <c r="D88" s="656"/>
      <c r="E88" s="99"/>
      <c r="F88" s="656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99"/>
      <c r="D89" s="656"/>
      <c r="E89" s="99"/>
      <c r="F89" s="656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99"/>
      <c r="D90" s="656"/>
      <c r="E90" s="99"/>
      <c r="F90" s="656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99"/>
      <c r="D91" s="656"/>
      <c r="E91" s="99"/>
      <c r="F91" s="656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C1" zoomScale="86" zoomScaleNormal="86" workbookViewId="0">
      <selection activeCell="M21" sqref="M21"/>
    </sheetView>
  </sheetViews>
  <sheetFormatPr defaultColWidth="9" defaultRowHeight="14.5"/>
  <cols>
    <col min="2" max="2" width="15.7265625" customWidth="1"/>
    <col min="7" max="7" width="28.26953125" customWidth="1"/>
    <col min="8" max="8" width="13.179687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155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75.471698113207552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0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37.735849056603776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34">
        <v>170101120001</v>
      </c>
      <c r="C11" s="141">
        <v>26</v>
      </c>
      <c r="D11" s="141">
        <f>COUNTIF(C11:C93,"&gt;="&amp;D10)</f>
        <v>40</v>
      </c>
      <c r="E11" s="141">
        <v>10</v>
      </c>
      <c r="F11" s="142">
        <f>COUNTIF(E11:E93,"&gt;="&amp;F10)</f>
        <v>0</v>
      </c>
      <c r="G11" s="143" t="s">
        <v>46</v>
      </c>
      <c r="H11" s="32">
        <v>2</v>
      </c>
      <c r="I11" s="32">
        <v>3</v>
      </c>
      <c r="J11" s="32"/>
      <c r="K11" s="32">
        <v>1</v>
      </c>
      <c r="L11" s="32">
        <v>3</v>
      </c>
      <c r="M11" s="32"/>
      <c r="N11" s="32">
        <v>3</v>
      </c>
      <c r="O11" s="32">
        <v>2</v>
      </c>
      <c r="P11" s="32"/>
      <c r="Q11" s="32"/>
      <c r="R11" s="32"/>
      <c r="S11" s="32">
        <v>1</v>
      </c>
      <c r="T11" s="32">
        <v>1</v>
      </c>
      <c r="U11" s="32">
        <v>3</v>
      </c>
      <c r="V11" s="32">
        <v>2</v>
      </c>
      <c r="W11" s="98"/>
    </row>
    <row r="12" spans="1:23" ht="15.5">
      <c r="A12" s="45">
        <v>2</v>
      </c>
      <c r="B12" s="34">
        <v>170101120002</v>
      </c>
      <c r="C12" s="141">
        <v>26</v>
      </c>
      <c r="D12" s="147">
        <f>(D11/53)*100</f>
        <v>75.471698113207552</v>
      </c>
      <c r="E12" s="141">
        <v>17</v>
      </c>
      <c r="F12" s="148">
        <f>(F11/53)*100</f>
        <v>0</v>
      </c>
      <c r="G12" s="143" t="s">
        <v>47</v>
      </c>
      <c r="H12" s="37">
        <v>3</v>
      </c>
      <c r="I12" s="37">
        <v>1</v>
      </c>
      <c r="J12" s="32"/>
      <c r="K12" s="32">
        <v>2</v>
      </c>
      <c r="L12" s="32">
        <v>3</v>
      </c>
      <c r="M12" s="32"/>
      <c r="N12" s="32">
        <v>3</v>
      </c>
      <c r="O12" s="32">
        <v>1</v>
      </c>
      <c r="P12" s="32"/>
      <c r="Q12" s="32"/>
      <c r="R12" s="32"/>
      <c r="S12" s="32">
        <v>2</v>
      </c>
      <c r="T12" s="32">
        <v>2</v>
      </c>
      <c r="U12" s="32">
        <v>3</v>
      </c>
      <c r="V12" s="32">
        <v>3</v>
      </c>
      <c r="W12" s="98"/>
    </row>
    <row r="13" spans="1:23" ht="15.5">
      <c r="A13" s="45">
        <v>3</v>
      </c>
      <c r="B13" s="34">
        <v>170101120003</v>
      </c>
      <c r="C13" s="141">
        <v>31</v>
      </c>
      <c r="D13" s="141"/>
      <c r="E13" s="141">
        <v>15</v>
      </c>
      <c r="F13" s="149"/>
      <c r="G13" s="143" t="s">
        <v>48</v>
      </c>
      <c r="H13" s="37">
        <v>1</v>
      </c>
      <c r="I13" s="37">
        <v>1</v>
      </c>
      <c r="J13" s="32"/>
      <c r="K13" s="32">
        <v>3</v>
      </c>
      <c r="L13" s="32">
        <v>2</v>
      </c>
      <c r="M13" s="32"/>
      <c r="N13" s="32">
        <v>1</v>
      </c>
      <c r="O13" s="32">
        <v>3</v>
      </c>
      <c r="P13" s="32"/>
      <c r="Q13" s="32"/>
      <c r="R13" s="32"/>
      <c r="S13" s="32">
        <v>1</v>
      </c>
      <c r="T13" s="32">
        <v>3</v>
      </c>
      <c r="U13" s="32">
        <v>2</v>
      </c>
      <c r="V13" s="32">
        <v>1</v>
      </c>
      <c r="W13" s="98"/>
    </row>
    <row r="14" spans="1:23" ht="15.5">
      <c r="A14" s="45">
        <v>4</v>
      </c>
      <c r="B14" s="34">
        <v>170101120004</v>
      </c>
      <c r="C14" s="141">
        <v>27</v>
      </c>
      <c r="D14" s="141"/>
      <c r="E14" s="141">
        <v>11</v>
      </c>
      <c r="F14" s="149"/>
      <c r="G14" s="143" t="s">
        <v>49</v>
      </c>
      <c r="H14" s="37">
        <v>3</v>
      </c>
      <c r="I14" s="37">
        <v>1</v>
      </c>
      <c r="J14" s="32"/>
      <c r="K14" s="32">
        <v>1</v>
      </c>
      <c r="L14" s="32">
        <v>2</v>
      </c>
      <c r="M14" s="32"/>
      <c r="N14" s="32">
        <v>2</v>
      </c>
      <c r="O14" s="32">
        <v>3</v>
      </c>
      <c r="P14" s="32"/>
      <c r="Q14" s="32"/>
      <c r="R14" s="32"/>
      <c r="S14" s="32">
        <v>2</v>
      </c>
      <c r="T14" s="32">
        <v>1</v>
      </c>
      <c r="U14" s="32">
        <v>1</v>
      </c>
      <c r="V14" s="32">
        <v>2</v>
      </c>
      <c r="W14" s="98"/>
    </row>
    <row r="15" spans="1:23" ht="15.5">
      <c r="A15" s="45">
        <v>5</v>
      </c>
      <c r="B15" s="34">
        <v>170101120006</v>
      </c>
      <c r="C15" s="141">
        <v>33</v>
      </c>
      <c r="D15" s="141"/>
      <c r="E15" s="141">
        <v>20</v>
      </c>
      <c r="F15" s="149"/>
      <c r="G15" s="143" t="s">
        <v>50</v>
      </c>
      <c r="H15" s="37">
        <v>2</v>
      </c>
      <c r="I15" s="37">
        <v>1</v>
      </c>
      <c r="J15" s="32"/>
      <c r="K15" s="32">
        <v>3</v>
      </c>
      <c r="L15" s="32">
        <v>2</v>
      </c>
      <c r="M15" s="32"/>
      <c r="N15" s="32">
        <v>2</v>
      </c>
      <c r="O15" s="32">
        <v>1</v>
      </c>
      <c r="P15" s="32"/>
      <c r="Q15" s="32"/>
      <c r="R15" s="32"/>
      <c r="S15" s="32">
        <v>2</v>
      </c>
      <c r="T15" s="32">
        <v>3</v>
      </c>
      <c r="U15" s="32">
        <v>2</v>
      </c>
      <c r="V15" s="32">
        <v>3</v>
      </c>
      <c r="W15" s="98"/>
    </row>
    <row r="16" spans="1:23" ht="15.5">
      <c r="A16" s="45">
        <v>6</v>
      </c>
      <c r="B16" s="34">
        <v>170101120007</v>
      </c>
      <c r="C16" s="141">
        <v>32</v>
      </c>
      <c r="D16" s="141"/>
      <c r="E16" s="141">
        <v>15</v>
      </c>
      <c r="F16" s="149"/>
      <c r="G16" s="150" t="s">
        <v>156</v>
      </c>
      <c r="H16" s="32">
        <v>3</v>
      </c>
      <c r="I16" s="32">
        <v>2</v>
      </c>
      <c r="J16" s="32"/>
      <c r="K16" s="32">
        <v>3</v>
      </c>
      <c r="L16" s="32">
        <v>2</v>
      </c>
      <c r="M16" s="32"/>
      <c r="N16" s="32">
        <v>3</v>
      </c>
      <c r="O16" s="32">
        <v>1</v>
      </c>
      <c r="P16" s="32"/>
      <c r="Q16" s="32"/>
      <c r="R16" s="32"/>
      <c r="S16" s="32">
        <v>3</v>
      </c>
      <c r="T16" s="32">
        <v>1</v>
      </c>
      <c r="U16" s="32">
        <v>3</v>
      </c>
      <c r="V16" s="32">
        <v>1</v>
      </c>
      <c r="W16" s="98"/>
    </row>
    <row r="17" spans="1:23" ht="15.5">
      <c r="A17" s="45">
        <v>7</v>
      </c>
      <c r="B17" s="34">
        <v>170101120011</v>
      </c>
      <c r="C17" s="141">
        <v>30</v>
      </c>
      <c r="D17" s="141"/>
      <c r="E17" s="141">
        <v>15</v>
      </c>
      <c r="F17" s="149"/>
      <c r="G17" s="150" t="s">
        <v>51</v>
      </c>
      <c r="H17" s="66">
        <f>AVERAGE(H11:H16)</f>
        <v>2.3333333333333335</v>
      </c>
      <c r="I17" s="66">
        <f>AVERAGE(I11:I16)</f>
        <v>1.5</v>
      </c>
      <c r="J17" s="66"/>
      <c r="K17" s="66">
        <f>AVERAGE(K11:K16)</f>
        <v>2.1666666666666665</v>
      </c>
      <c r="L17" s="66">
        <f>AVERAGE(L11:L16)</f>
        <v>2.3333333333333335</v>
      </c>
      <c r="M17" s="66"/>
      <c r="N17" s="66">
        <f>AVERAGE(N11:N16)</f>
        <v>2.3333333333333335</v>
      </c>
      <c r="O17" s="66">
        <f>AVERAGE(O11:O16)</f>
        <v>1.8333333333333333</v>
      </c>
      <c r="P17" s="66"/>
      <c r="Q17" s="66"/>
      <c r="R17" s="66"/>
      <c r="S17" s="66">
        <f>AVERAGE(S11:S16)</f>
        <v>1.8333333333333333</v>
      </c>
      <c r="T17" s="66">
        <f t="shared" ref="T17:V17" si="0">AVERAGE(T11:T16)</f>
        <v>1.8333333333333333</v>
      </c>
      <c r="U17" s="66">
        <f t="shared" si="0"/>
        <v>2.3333333333333335</v>
      </c>
      <c r="V17" s="66">
        <f t="shared" si="0"/>
        <v>2</v>
      </c>
      <c r="W17" s="98"/>
    </row>
    <row r="18" spans="1:23" ht="15.5">
      <c r="A18" s="45">
        <v>8</v>
      </c>
      <c r="B18" s="34">
        <v>170101120012</v>
      </c>
      <c r="C18" s="141">
        <v>28</v>
      </c>
      <c r="D18" s="141"/>
      <c r="E18" s="141">
        <v>18</v>
      </c>
      <c r="F18" s="141"/>
      <c r="G18" s="151" t="s">
        <v>52</v>
      </c>
      <c r="H18" s="67">
        <f>($H7*H17)/100</f>
        <v>0.88050314465408819</v>
      </c>
      <c r="I18" s="67">
        <f>($H7*I17)/100</f>
        <v>0.5660377358490567</v>
      </c>
      <c r="J18" s="67"/>
      <c r="K18" s="67">
        <f>($H7*K17)/100</f>
        <v>0.81761006289308169</v>
      </c>
      <c r="L18" s="67">
        <f>($H7*L17)/100</f>
        <v>0.88050314465408819</v>
      </c>
      <c r="M18" s="67"/>
      <c r="N18" s="67">
        <f t="shared" ref="N18:O18" si="1">($H7*N17)/100</f>
        <v>0.88050314465408819</v>
      </c>
      <c r="O18" s="67">
        <f t="shared" si="1"/>
        <v>0.69182389937106914</v>
      </c>
      <c r="P18" s="67"/>
      <c r="Q18" s="67"/>
      <c r="R18" s="67"/>
      <c r="S18" s="67">
        <f>($H7*S17)/100</f>
        <v>0.69182389937106914</v>
      </c>
      <c r="T18" s="67">
        <f>($H7*T17)/100</f>
        <v>0.69182389937106914</v>
      </c>
      <c r="U18" s="67">
        <f>($H7*U17)/100</f>
        <v>0.88050314465408819</v>
      </c>
      <c r="V18" s="67">
        <f>($H7*V17)/100</f>
        <v>0.75471698113207553</v>
      </c>
      <c r="W18" s="98"/>
    </row>
    <row r="19" spans="1:23">
      <c r="A19" s="45">
        <v>9</v>
      </c>
      <c r="B19" s="34">
        <v>170101120013</v>
      </c>
      <c r="C19" s="141">
        <v>33</v>
      </c>
      <c r="D19" s="141"/>
      <c r="E19" s="141">
        <v>8</v>
      </c>
      <c r="F19" s="141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4"/>
    </row>
    <row r="20" spans="1:23">
      <c r="A20" s="45">
        <v>10</v>
      </c>
      <c r="B20" s="34">
        <v>170101120015</v>
      </c>
      <c r="C20" s="141">
        <v>28</v>
      </c>
      <c r="D20" s="141"/>
      <c r="E20" s="141">
        <v>14</v>
      </c>
      <c r="F20" s="141"/>
      <c r="G20" s="4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4"/>
    </row>
    <row r="21" spans="1:23">
      <c r="A21" s="45">
        <v>11</v>
      </c>
      <c r="B21" s="34">
        <v>170101120016</v>
      </c>
      <c r="C21" s="141">
        <v>28</v>
      </c>
      <c r="D21" s="141"/>
      <c r="E21" s="141">
        <v>11</v>
      </c>
      <c r="F21" s="141"/>
      <c r="G21" s="45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3">
      <c r="A22" s="45">
        <v>12</v>
      </c>
      <c r="B22" s="34">
        <v>170101120017</v>
      </c>
      <c r="C22" s="141">
        <v>33</v>
      </c>
      <c r="D22" s="141"/>
      <c r="E22" s="141">
        <v>20</v>
      </c>
      <c r="F22" s="141"/>
      <c r="G22" s="45"/>
      <c r="H22" s="98"/>
      <c r="I22" s="98"/>
      <c r="J22" s="9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98"/>
    </row>
    <row r="23" spans="1:23">
      <c r="A23" s="45">
        <v>13</v>
      </c>
      <c r="B23" s="34">
        <v>170101120019</v>
      </c>
      <c r="C23" s="141">
        <v>33</v>
      </c>
      <c r="D23" s="141"/>
      <c r="E23" s="141">
        <v>18</v>
      </c>
      <c r="F23" s="141"/>
      <c r="G23" s="45"/>
      <c r="H23" s="4"/>
      <c r="I23" s="103"/>
      <c r="J23" s="104"/>
      <c r="K23" s="10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170101120020</v>
      </c>
      <c r="C24" s="141">
        <v>25</v>
      </c>
      <c r="D24" s="141"/>
      <c r="E24" s="141">
        <v>8</v>
      </c>
      <c r="F24" s="141"/>
      <c r="G24" s="45"/>
      <c r="H24" s="71"/>
      <c r="I24" s="835"/>
      <c r="J24" s="835"/>
      <c r="K24" s="4"/>
      <c r="L24" s="4"/>
      <c r="M24" s="55"/>
      <c r="N24" s="55"/>
      <c r="O24" s="55"/>
      <c r="P24" s="55"/>
      <c r="Q24" s="55"/>
      <c r="R24" s="4"/>
      <c r="S24" s="4"/>
      <c r="T24" s="4"/>
      <c r="U24" s="4"/>
      <c r="V24" s="4"/>
      <c r="W24" s="4"/>
    </row>
    <row r="25" spans="1:23">
      <c r="A25" s="45">
        <v>15</v>
      </c>
      <c r="B25" s="34">
        <v>170101120021</v>
      </c>
      <c r="C25" s="141">
        <v>32</v>
      </c>
      <c r="D25" s="650"/>
      <c r="E25" s="141">
        <v>11</v>
      </c>
      <c r="F25" s="141"/>
      <c r="G25" s="45"/>
      <c r="H25" s="105"/>
      <c r="I25" s="106"/>
      <c r="J25" s="106"/>
      <c r="K25" s="4"/>
      <c r="L25" s="4"/>
      <c r="M25" s="55"/>
      <c r="N25" s="55"/>
      <c r="O25" s="55"/>
      <c r="P25" s="55"/>
      <c r="Q25" s="55"/>
      <c r="R25" s="4"/>
      <c r="S25" s="4"/>
      <c r="T25" s="4"/>
      <c r="U25" s="4"/>
      <c r="V25" s="4"/>
      <c r="W25" s="4"/>
    </row>
    <row r="26" spans="1:23">
      <c r="A26" s="45">
        <v>16</v>
      </c>
      <c r="B26" s="34">
        <v>170101120022</v>
      </c>
      <c r="C26" s="141">
        <v>24</v>
      </c>
      <c r="D26" s="141"/>
      <c r="E26" s="141">
        <v>5</v>
      </c>
      <c r="F26" s="141"/>
      <c r="G26" s="45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</row>
    <row r="27" spans="1:23">
      <c r="A27" s="45">
        <v>17</v>
      </c>
      <c r="B27" s="34">
        <v>170101120023</v>
      </c>
      <c r="C27" s="141">
        <v>24</v>
      </c>
      <c r="D27" s="141"/>
      <c r="E27" s="141">
        <v>15</v>
      </c>
      <c r="F27" s="141"/>
      <c r="G27" s="45"/>
      <c r="H27" s="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34">
        <v>170101120024</v>
      </c>
      <c r="C28" s="141">
        <v>33</v>
      </c>
      <c r="D28" s="141"/>
      <c r="E28" s="141">
        <v>13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34">
        <v>170101120025</v>
      </c>
      <c r="C29" s="141">
        <v>18</v>
      </c>
      <c r="D29" s="141"/>
      <c r="E29" s="141">
        <v>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34">
        <v>170101120026</v>
      </c>
      <c r="C30" s="141">
        <v>29</v>
      </c>
      <c r="D30" s="141"/>
      <c r="E30" s="141">
        <v>11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34">
        <v>170101120028</v>
      </c>
      <c r="C31" s="141">
        <v>30</v>
      </c>
      <c r="D31" s="141"/>
      <c r="E31" s="141">
        <v>13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34">
        <v>170101120029</v>
      </c>
      <c r="C32" s="141">
        <v>30</v>
      </c>
      <c r="D32" s="141"/>
      <c r="E32" s="141">
        <v>14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34">
        <v>170101120030</v>
      </c>
      <c r="C33" s="141">
        <v>33</v>
      </c>
      <c r="D33" s="141"/>
      <c r="E33" s="141">
        <v>13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34">
        <v>170101120032</v>
      </c>
      <c r="C34" s="141">
        <v>33</v>
      </c>
      <c r="D34" s="141"/>
      <c r="E34" s="141">
        <v>15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34">
        <v>170101120034</v>
      </c>
      <c r="C35" s="141">
        <v>29</v>
      </c>
      <c r="D35" s="141"/>
      <c r="E35" s="141">
        <v>18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98"/>
    </row>
    <row r="36" spans="1:23" ht="15.5">
      <c r="A36" s="45">
        <v>26</v>
      </c>
      <c r="B36" s="34">
        <v>170101120035</v>
      </c>
      <c r="C36" s="141">
        <v>30</v>
      </c>
      <c r="D36" s="141"/>
      <c r="E36" s="141">
        <v>16</v>
      </c>
      <c r="F36" s="141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98"/>
    </row>
    <row r="37" spans="1:23" ht="15.5">
      <c r="A37" s="45">
        <v>27</v>
      </c>
      <c r="B37" s="34">
        <v>170101120036</v>
      </c>
      <c r="C37" s="141">
        <v>33</v>
      </c>
      <c r="D37" s="141"/>
      <c r="E37" s="141">
        <v>18</v>
      </c>
      <c r="F37" s="141"/>
      <c r="G37" s="108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>
      <c r="A38" s="45">
        <v>28</v>
      </c>
      <c r="B38" s="34">
        <v>170101120038</v>
      </c>
      <c r="C38" s="141">
        <v>33</v>
      </c>
      <c r="D38" s="141"/>
      <c r="E38" s="141">
        <v>18</v>
      </c>
      <c r="F38" s="141"/>
      <c r="G38" s="101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98"/>
    </row>
    <row r="39" spans="1:23">
      <c r="A39" s="45">
        <v>29</v>
      </c>
      <c r="B39" s="34">
        <v>170101120039</v>
      </c>
      <c r="C39" s="141">
        <v>28</v>
      </c>
      <c r="D39" s="141"/>
      <c r="E39" s="141">
        <v>5</v>
      </c>
      <c r="F39" s="141"/>
      <c r="G39" s="10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</row>
    <row r="40" spans="1:23">
      <c r="A40" s="45">
        <v>30</v>
      </c>
      <c r="B40" s="34">
        <v>170101120040</v>
      </c>
      <c r="C40" s="141">
        <v>31</v>
      </c>
      <c r="D40" s="141"/>
      <c r="E40" s="141">
        <v>8</v>
      </c>
      <c r="F40" s="141"/>
      <c r="G40" s="10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</row>
    <row r="41" spans="1:23" ht="15.5">
      <c r="A41" s="45">
        <v>31</v>
      </c>
      <c r="B41" s="34">
        <v>170101120043</v>
      </c>
      <c r="C41" s="141">
        <v>31</v>
      </c>
      <c r="D41" s="141"/>
      <c r="E41" s="141">
        <v>12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34">
        <v>170101120044</v>
      </c>
      <c r="C42" s="141">
        <v>29</v>
      </c>
      <c r="D42" s="141"/>
      <c r="E42" s="141">
        <v>7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34">
        <v>170101120045</v>
      </c>
      <c r="C43" s="141">
        <v>29</v>
      </c>
      <c r="D43" s="141"/>
      <c r="E43" s="141">
        <v>5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34">
        <v>170101120046</v>
      </c>
      <c r="C44" s="141">
        <v>33</v>
      </c>
      <c r="D44" s="141"/>
      <c r="E44" s="141">
        <v>19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34">
        <v>170101120048</v>
      </c>
      <c r="C45" s="141">
        <v>28</v>
      </c>
      <c r="D45" s="141"/>
      <c r="E45" s="141">
        <v>13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34">
        <v>170101120049</v>
      </c>
      <c r="C46" s="141">
        <v>29</v>
      </c>
      <c r="D46" s="141"/>
      <c r="E46" s="141">
        <v>0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34">
        <v>170101120050</v>
      </c>
      <c r="C47" s="141">
        <v>32</v>
      </c>
      <c r="D47" s="141"/>
      <c r="E47" s="141">
        <v>0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34">
        <v>170101120051</v>
      </c>
      <c r="C48" s="141">
        <v>26</v>
      </c>
      <c r="D48" s="141"/>
      <c r="E48" s="141">
        <v>5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34">
        <v>170101120052</v>
      </c>
      <c r="C49" s="141">
        <v>28</v>
      </c>
      <c r="D49" s="141"/>
      <c r="E49" s="141">
        <v>13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 ht="15.5">
      <c r="A50" s="45">
        <v>40</v>
      </c>
      <c r="B50" s="34">
        <v>170101120053</v>
      </c>
      <c r="C50" s="141">
        <v>29</v>
      </c>
      <c r="D50" s="141"/>
      <c r="E50" s="141">
        <v>0</v>
      </c>
      <c r="F50" s="141"/>
      <c r="G50" s="108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98"/>
    </row>
    <row r="51" spans="1:23" ht="15.5">
      <c r="A51" s="45">
        <v>41</v>
      </c>
      <c r="B51" s="34">
        <v>170101120054</v>
      </c>
      <c r="C51" s="141">
        <v>32</v>
      </c>
      <c r="D51" s="141"/>
      <c r="E51" s="141">
        <v>0</v>
      </c>
      <c r="F51" s="141"/>
      <c r="G51" s="108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98"/>
    </row>
    <row r="52" spans="1:23">
      <c r="A52" s="45">
        <v>42</v>
      </c>
      <c r="B52" s="34">
        <v>170101120055</v>
      </c>
      <c r="C52" s="141">
        <v>26</v>
      </c>
      <c r="D52" s="650"/>
      <c r="E52" s="141">
        <v>5</v>
      </c>
      <c r="F52" s="141"/>
      <c r="G52" s="101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98"/>
    </row>
    <row r="53" spans="1:23">
      <c r="A53" s="45">
        <v>43</v>
      </c>
      <c r="B53" s="34">
        <v>170101120056</v>
      </c>
      <c r="C53" s="141">
        <v>28</v>
      </c>
      <c r="D53" s="650"/>
      <c r="E53" s="141">
        <v>13</v>
      </c>
      <c r="F53" s="141"/>
      <c r="G53" s="107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</row>
    <row r="54" spans="1:23">
      <c r="A54" s="45">
        <v>44</v>
      </c>
      <c r="B54" s="34">
        <v>170101120058</v>
      </c>
      <c r="C54" s="141">
        <v>28</v>
      </c>
      <c r="D54" s="141"/>
      <c r="E54" s="141">
        <v>13</v>
      </c>
      <c r="F54" s="141"/>
      <c r="G54" s="107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</row>
    <row r="55" spans="1:23" ht="15.5">
      <c r="A55" s="45">
        <v>45</v>
      </c>
      <c r="B55" s="34">
        <v>170101120059</v>
      </c>
      <c r="C55" s="141">
        <v>0</v>
      </c>
      <c r="D55" s="141"/>
      <c r="E55" s="141">
        <v>0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34">
        <v>170101120060</v>
      </c>
      <c r="C56" s="141">
        <v>30</v>
      </c>
      <c r="D56" s="141"/>
      <c r="E56" s="141">
        <v>5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34">
        <v>170101120061</v>
      </c>
      <c r="C57" s="141">
        <v>27</v>
      </c>
      <c r="D57" s="141"/>
      <c r="E57" s="141">
        <v>11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34">
        <v>170101120062</v>
      </c>
      <c r="C58" s="141">
        <v>27</v>
      </c>
      <c r="D58" s="141"/>
      <c r="E58" s="141">
        <v>8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34">
        <v>170101120064</v>
      </c>
      <c r="C59" s="141">
        <v>33</v>
      </c>
      <c r="D59" s="141"/>
      <c r="E59" s="141">
        <v>14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34">
        <v>170101120067</v>
      </c>
      <c r="C60" s="141">
        <v>24</v>
      </c>
      <c r="D60" s="141"/>
      <c r="E60" s="141">
        <v>17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34">
        <v>170101120070</v>
      </c>
      <c r="C61" s="141">
        <v>32</v>
      </c>
      <c r="D61" s="141"/>
      <c r="E61" s="141">
        <v>22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34">
        <v>170101120071</v>
      </c>
      <c r="C62" s="141">
        <v>33</v>
      </c>
      <c r="D62" s="141"/>
      <c r="E62" s="141">
        <v>15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34">
        <v>170101121073</v>
      </c>
      <c r="C63" s="141">
        <v>28</v>
      </c>
      <c r="D63" s="141"/>
      <c r="E63" s="141">
        <v>14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 ht="15.5">
      <c r="G64" s="108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98"/>
    </row>
    <row r="65" spans="1:23" ht="15.5">
      <c r="G65" s="108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98"/>
    </row>
    <row r="66" spans="1:23">
      <c r="A66" s="45"/>
      <c r="B66" s="79"/>
      <c r="C66" s="99"/>
      <c r="D66" s="656"/>
      <c r="E66" s="99"/>
      <c r="F66" s="656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99"/>
      <c r="D67" s="656"/>
      <c r="E67" s="99"/>
      <c r="F67" s="656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99"/>
      <c r="D68" s="656"/>
      <c r="E68" s="99"/>
      <c r="F68" s="656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99"/>
      <c r="D69" s="656"/>
      <c r="E69" s="99"/>
      <c r="F69" s="656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99"/>
      <c r="D70" s="656"/>
      <c r="E70" s="99"/>
      <c r="F70" s="656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99"/>
      <c r="D71" s="656"/>
      <c r="E71" s="99"/>
      <c r="F71" s="656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99"/>
      <c r="D72" s="656"/>
      <c r="E72" s="99"/>
      <c r="F72" s="656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99"/>
      <c r="D73" s="656"/>
      <c r="E73" s="99"/>
      <c r="F73" s="656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99"/>
      <c r="D74" s="656"/>
      <c r="E74" s="99"/>
      <c r="F74" s="656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99"/>
      <c r="D75" s="656"/>
      <c r="E75" s="99"/>
      <c r="F75" s="656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99"/>
      <c r="D76" s="656"/>
      <c r="E76" s="99"/>
      <c r="F76" s="656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99"/>
      <c r="D77" s="656"/>
      <c r="E77" s="99"/>
      <c r="F77" s="656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99"/>
      <c r="D78" s="656"/>
      <c r="E78" s="99"/>
      <c r="F78" s="656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99"/>
      <c r="D79" s="656"/>
      <c r="E79" s="99"/>
      <c r="F79" s="656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99"/>
      <c r="D80" s="656"/>
      <c r="E80" s="99"/>
      <c r="F80" s="656"/>
      <c r="G80" s="107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99"/>
      <c r="D81" s="656"/>
      <c r="E81" s="99"/>
      <c r="F81" s="656"/>
      <c r="G81" s="107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99"/>
      <c r="D82" s="34"/>
      <c r="E82" s="99"/>
      <c r="F82" s="656"/>
      <c r="G82" s="109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99"/>
      <c r="D83" s="34"/>
      <c r="E83" s="99"/>
      <c r="F83" s="656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99"/>
      <c r="D84" s="656"/>
      <c r="E84" s="99"/>
      <c r="F84" s="656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99"/>
      <c r="D85" s="656"/>
      <c r="E85" s="99"/>
      <c r="F85" s="656"/>
      <c r="G85" s="109"/>
      <c r="H85" s="110"/>
      <c r="I85" s="110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</row>
    <row r="86" spans="1:23">
      <c r="A86" s="45"/>
      <c r="B86" s="79"/>
      <c r="C86" s="99"/>
      <c r="D86" s="656"/>
      <c r="E86" s="99"/>
      <c r="F86" s="656"/>
      <c r="G86" s="109"/>
      <c r="H86" s="110"/>
      <c r="I86" s="110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</row>
    <row r="87" spans="1:23">
      <c r="A87" s="45"/>
      <c r="B87" s="79"/>
      <c r="C87" s="99"/>
      <c r="D87" s="656"/>
      <c r="E87" s="99"/>
      <c r="F87" s="656"/>
      <c r="G87" s="8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5">
      <c r="A88" s="45"/>
      <c r="B88" s="79"/>
      <c r="C88" s="99"/>
      <c r="D88" s="656"/>
      <c r="E88" s="99"/>
      <c r="F88" s="656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82"/>
    </row>
    <row r="89" spans="1:23" ht="15.5">
      <c r="A89" s="45"/>
      <c r="B89" s="79"/>
      <c r="C89" s="99"/>
      <c r="D89" s="656"/>
      <c r="E89" s="99"/>
      <c r="F89" s="656"/>
      <c r="G89" s="81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4"/>
    </row>
    <row r="90" spans="1:23">
      <c r="A90" s="45"/>
      <c r="B90" s="79"/>
      <c r="C90" s="99"/>
      <c r="D90" s="656"/>
      <c r="E90" s="99"/>
      <c r="F90" s="656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99"/>
      <c r="D91" s="656"/>
      <c r="E91" s="99"/>
      <c r="F91" s="656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>
      <c r="A92" s="45"/>
      <c r="B92" s="79"/>
      <c r="C92" s="99"/>
      <c r="D92" s="656"/>
      <c r="E92" s="99"/>
      <c r="F92" s="656"/>
      <c r="G92" s="8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>
      <c r="A93" s="45"/>
      <c r="B93" s="79"/>
      <c r="C93" s="99"/>
      <c r="D93" s="656"/>
      <c r="E93" s="99"/>
      <c r="F93" s="656"/>
      <c r="G93" s="8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13" zoomScale="86" zoomScaleNormal="86" workbookViewId="0">
      <selection activeCell="K25" sqref="K25"/>
    </sheetView>
  </sheetViews>
  <sheetFormatPr defaultColWidth="9" defaultRowHeight="14.5"/>
  <cols>
    <col min="2" max="2" width="15.726562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01.5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157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62.5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0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31.25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86</v>
      </c>
      <c r="D8" s="124"/>
      <c r="E8" s="124" t="s">
        <v>86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34">
        <v>170301200001</v>
      </c>
      <c r="C11" s="141">
        <v>25</v>
      </c>
      <c r="D11" s="141">
        <f>COUNTIF(C11:C91,"&gt;="&amp;D10)</f>
        <v>15</v>
      </c>
      <c r="E11" s="141">
        <v>13</v>
      </c>
      <c r="F11" s="142">
        <f>COUNTIF(E11:E91,"&gt;="&amp;F10)</f>
        <v>0</v>
      </c>
      <c r="G11" s="143" t="s">
        <v>46</v>
      </c>
      <c r="H11" s="99">
        <v>3</v>
      </c>
      <c r="I11" s="99">
        <v>3</v>
      </c>
      <c r="J11" s="100"/>
      <c r="K11" s="100"/>
      <c r="L11" s="99">
        <v>3</v>
      </c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34">
        <v>170301200002</v>
      </c>
      <c r="C12" s="141">
        <v>28</v>
      </c>
      <c r="D12" s="147">
        <f>(D11/24)*100</f>
        <v>62.5</v>
      </c>
      <c r="E12" s="141">
        <v>8</v>
      </c>
      <c r="F12" s="148">
        <f>(F11/24)*100</f>
        <v>0</v>
      </c>
      <c r="G12" s="143" t="s">
        <v>47</v>
      </c>
      <c r="H12" s="99">
        <v>3</v>
      </c>
      <c r="I12" s="99">
        <v>2</v>
      </c>
      <c r="J12" s="100"/>
      <c r="K12" s="100"/>
      <c r="L12" s="99">
        <v>3</v>
      </c>
      <c r="M12" s="99"/>
      <c r="N12" s="99"/>
      <c r="O12" s="99"/>
      <c r="P12" s="99"/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15.5">
      <c r="A13" s="45">
        <v>3</v>
      </c>
      <c r="B13" s="34">
        <v>170301200003</v>
      </c>
      <c r="C13" s="141">
        <v>31</v>
      </c>
      <c r="D13" s="141"/>
      <c r="E13" s="141">
        <v>20</v>
      </c>
      <c r="F13" s="149"/>
      <c r="G13" s="143" t="s">
        <v>48</v>
      </c>
      <c r="H13" s="99">
        <v>2</v>
      </c>
      <c r="I13" s="99">
        <v>2</v>
      </c>
      <c r="J13" s="100"/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15.5">
      <c r="A14" s="45">
        <v>4</v>
      </c>
      <c r="B14" s="34">
        <v>170301200004</v>
      </c>
      <c r="C14" s="141">
        <v>29</v>
      </c>
      <c r="D14" s="141"/>
      <c r="E14" s="141">
        <v>19</v>
      </c>
      <c r="F14" s="149"/>
      <c r="G14" s="143" t="s">
        <v>50</v>
      </c>
      <c r="H14" s="99">
        <v>3</v>
      </c>
      <c r="I14" s="99">
        <v>3</v>
      </c>
      <c r="J14" s="100"/>
      <c r="K14" s="100"/>
      <c r="L14" s="99">
        <v>3</v>
      </c>
      <c r="M14" s="99"/>
      <c r="N14" s="99"/>
      <c r="O14" s="99"/>
      <c r="P14" s="99"/>
      <c r="Q14" s="99"/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34">
        <v>170301200009</v>
      </c>
      <c r="C15" s="141">
        <v>21</v>
      </c>
      <c r="D15" s="141"/>
      <c r="E15" s="141">
        <v>19</v>
      </c>
      <c r="F15" s="149"/>
      <c r="G15" s="150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/>
      <c r="P15" s="66"/>
      <c r="Q15" s="66"/>
      <c r="R15" s="66"/>
      <c r="S15" s="66"/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15.5">
      <c r="A16" s="45">
        <v>6</v>
      </c>
      <c r="B16" s="34">
        <v>170301200010</v>
      </c>
      <c r="C16" s="141">
        <v>27</v>
      </c>
      <c r="D16" s="141"/>
      <c r="E16" s="141">
        <v>16</v>
      </c>
      <c r="F16" s="149"/>
      <c r="G16" s="151" t="s">
        <v>52</v>
      </c>
      <c r="H16" s="67">
        <f>(H7*H15)/100</f>
        <v>0.859375</v>
      </c>
      <c r="I16" s="67">
        <f>($H7*I15)/100</f>
        <v>0.78125</v>
      </c>
      <c r="J16" s="67"/>
      <c r="K16" s="67"/>
      <c r="L16" s="67">
        <f>($H7*L15)/100</f>
        <v>0.859375</v>
      </c>
      <c r="M16" s="67"/>
      <c r="N16" s="67"/>
      <c r="O16" s="67"/>
      <c r="P16" s="67"/>
      <c r="Q16" s="67"/>
      <c r="R16" s="67"/>
      <c r="S16" s="67"/>
      <c r="T16" s="67">
        <f>($H7*T15)/100</f>
        <v>0.9375</v>
      </c>
      <c r="U16" s="67">
        <f>($H7*U15)/100</f>
        <v>0.9375</v>
      </c>
      <c r="V16" s="67">
        <f>($H7*V15)/100</f>
        <v>0.9375</v>
      </c>
      <c r="W16" s="98"/>
    </row>
    <row r="17" spans="1:23">
      <c r="A17" s="45">
        <v>7</v>
      </c>
      <c r="B17" s="34">
        <v>170301200011</v>
      </c>
      <c r="C17" s="141">
        <v>32</v>
      </c>
      <c r="D17" s="141"/>
      <c r="E17" s="141">
        <v>19</v>
      </c>
      <c r="F17" s="149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>
      <c r="A18" s="45">
        <v>8</v>
      </c>
      <c r="B18" s="34">
        <v>170301200013</v>
      </c>
      <c r="C18" s="141">
        <v>33</v>
      </c>
      <c r="D18" s="141"/>
      <c r="E18" s="141">
        <v>0</v>
      </c>
      <c r="F18" s="141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34">
        <v>170301200014</v>
      </c>
      <c r="C19" s="141">
        <v>0</v>
      </c>
      <c r="D19" s="141"/>
      <c r="E19" s="141">
        <v>0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34">
        <v>170301200016</v>
      </c>
      <c r="C20" s="141">
        <v>23</v>
      </c>
      <c r="D20" s="141"/>
      <c r="E20" s="141">
        <v>15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34">
        <v>170301200018</v>
      </c>
      <c r="C21" s="141">
        <v>33</v>
      </c>
      <c r="D21" s="141"/>
      <c r="E21" s="141">
        <v>20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34">
        <v>170301200019</v>
      </c>
      <c r="C22" s="141">
        <v>32</v>
      </c>
      <c r="D22" s="141"/>
      <c r="E22" s="141">
        <v>16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34">
        <v>170301200020</v>
      </c>
      <c r="C23" s="141">
        <v>30</v>
      </c>
      <c r="D23" s="141"/>
      <c r="E23" s="141">
        <v>15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170301200021</v>
      </c>
      <c r="C24" s="141">
        <v>29</v>
      </c>
      <c r="D24" s="141"/>
      <c r="E24" s="141">
        <v>19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34">
        <v>170301200022</v>
      </c>
      <c r="C25" s="141">
        <v>31</v>
      </c>
      <c r="D25" s="650"/>
      <c r="E25" s="141">
        <v>18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34">
        <v>170301200023</v>
      </c>
      <c r="C26" s="141">
        <v>29</v>
      </c>
      <c r="D26" s="141"/>
      <c r="E26" s="141">
        <v>22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34">
        <v>170301200024</v>
      </c>
      <c r="C27" s="141">
        <v>26</v>
      </c>
      <c r="D27" s="141"/>
      <c r="E27" s="141">
        <v>15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34">
        <v>170301200025</v>
      </c>
      <c r="C28" s="141">
        <v>26</v>
      </c>
      <c r="D28" s="141"/>
      <c r="E28" s="141">
        <v>12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34">
        <v>170301200026</v>
      </c>
      <c r="C29" s="141">
        <v>33</v>
      </c>
      <c r="D29" s="141"/>
      <c r="E29" s="141">
        <v>21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34">
        <v>170301200027</v>
      </c>
      <c r="C30" s="141">
        <v>26</v>
      </c>
      <c r="D30" s="141"/>
      <c r="E30" s="141">
        <v>15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34">
        <v>170301200029</v>
      </c>
      <c r="C31" s="141">
        <v>26</v>
      </c>
      <c r="D31" s="141"/>
      <c r="E31" s="141">
        <v>9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34">
        <v>170301200030</v>
      </c>
      <c r="C32" s="141">
        <v>33</v>
      </c>
      <c r="D32" s="141"/>
      <c r="E32" s="141">
        <v>23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34">
        <v>170301200032</v>
      </c>
      <c r="C33" s="141">
        <v>28</v>
      </c>
      <c r="D33" s="141"/>
      <c r="E33" s="141">
        <v>14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34">
        <v>170301200033</v>
      </c>
      <c r="C34" s="141">
        <v>29</v>
      </c>
      <c r="D34" s="141"/>
      <c r="E34" s="141">
        <v>20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/>
      <c r="B35" s="79"/>
      <c r="C35" s="99"/>
      <c r="D35" s="656"/>
      <c r="E35" s="99"/>
      <c r="F35" s="656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/>
      <c r="B36" s="79"/>
      <c r="C36" s="99"/>
      <c r="D36" s="656"/>
      <c r="E36" s="99"/>
      <c r="F36" s="656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/>
      <c r="B37" s="79"/>
      <c r="C37" s="99"/>
      <c r="D37" s="656"/>
      <c r="E37" s="99"/>
      <c r="F37" s="656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/>
      <c r="B38" s="79"/>
      <c r="C38" s="99"/>
      <c r="D38" s="656"/>
      <c r="E38" s="99"/>
      <c r="F38" s="656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/>
      <c r="B39" s="79"/>
      <c r="C39" s="99"/>
      <c r="D39" s="656"/>
      <c r="E39" s="99"/>
      <c r="F39" s="656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/>
      <c r="B40" s="79"/>
      <c r="C40" s="99"/>
      <c r="D40" s="656"/>
      <c r="E40" s="99"/>
      <c r="F40" s="656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/>
      <c r="B41" s="79"/>
      <c r="C41" s="99"/>
      <c r="D41" s="656"/>
      <c r="E41" s="99"/>
      <c r="F41" s="656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/>
      <c r="B42" s="79"/>
      <c r="C42" s="99"/>
      <c r="D42" s="656"/>
      <c r="E42" s="99"/>
      <c r="F42" s="656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/>
      <c r="B43" s="79"/>
      <c r="C43" s="99"/>
      <c r="D43" s="656"/>
      <c r="E43" s="99"/>
      <c r="F43" s="656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/>
      <c r="B44" s="79"/>
      <c r="C44" s="99"/>
      <c r="D44" s="656"/>
      <c r="E44" s="99"/>
      <c r="F44" s="656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/>
      <c r="B45" s="79"/>
      <c r="C45" s="99"/>
      <c r="D45" s="656"/>
      <c r="E45" s="99"/>
      <c r="F45" s="656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/>
      <c r="B46" s="79"/>
      <c r="C46" s="99"/>
      <c r="D46" s="656"/>
      <c r="E46" s="99"/>
      <c r="F46" s="656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/>
      <c r="B47" s="79"/>
      <c r="C47" s="99"/>
      <c r="D47" s="656"/>
      <c r="E47" s="99"/>
      <c r="F47" s="656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/>
      <c r="B48" s="79"/>
      <c r="C48" s="99"/>
      <c r="D48" s="656"/>
      <c r="E48" s="99"/>
      <c r="F48" s="656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/>
      <c r="B49" s="79"/>
      <c r="C49" s="99"/>
      <c r="D49" s="656"/>
      <c r="E49" s="99"/>
      <c r="F49" s="656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/>
      <c r="B50" s="79"/>
      <c r="C50" s="99"/>
      <c r="D50" s="656"/>
      <c r="E50" s="99"/>
      <c r="F50" s="656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/>
      <c r="B51" s="79"/>
      <c r="C51" s="99"/>
      <c r="D51" s="656"/>
      <c r="E51" s="99"/>
      <c r="F51" s="656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/>
      <c r="B52" s="79"/>
      <c r="C52" s="99"/>
      <c r="D52" s="34"/>
      <c r="E52" s="99"/>
      <c r="F52" s="656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/>
      <c r="B53" s="79"/>
      <c r="C53" s="99"/>
      <c r="D53" s="34"/>
      <c r="E53" s="99"/>
      <c r="F53" s="656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/>
      <c r="B54" s="79"/>
      <c r="C54" s="99"/>
      <c r="D54" s="656"/>
      <c r="E54" s="99"/>
      <c r="F54" s="656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/>
      <c r="B55" s="79"/>
      <c r="C55" s="99"/>
      <c r="D55" s="656"/>
      <c r="E55" s="99"/>
      <c r="F55" s="656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/>
      <c r="B56" s="79"/>
      <c r="C56" s="99"/>
      <c r="D56" s="656"/>
      <c r="E56" s="99"/>
      <c r="F56" s="656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/>
      <c r="B57" s="79"/>
      <c r="C57" s="99"/>
      <c r="D57" s="656"/>
      <c r="E57" s="99"/>
      <c r="F57" s="656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/>
      <c r="B58" s="79"/>
      <c r="C58" s="99"/>
      <c r="D58" s="656"/>
      <c r="E58" s="99"/>
      <c r="F58" s="656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/>
      <c r="B59" s="79"/>
      <c r="C59" s="99"/>
      <c r="D59" s="656"/>
      <c r="E59" s="99"/>
      <c r="F59" s="656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/>
      <c r="B60" s="79"/>
      <c r="C60" s="99"/>
      <c r="D60" s="656"/>
      <c r="E60" s="99"/>
      <c r="F60" s="656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/>
      <c r="B61" s="79"/>
      <c r="C61" s="99"/>
      <c r="D61" s="656"/>
      <c r="E61" s="99"/>
      <c r="F61" s="656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/>
      <c r="B62" s="79"/>
      <c r="C62" s="99"/>
      <c r="D62" s="656"/>
      <c r="E62" s="99"/>
      <c r="F62" s="656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/>
      <c r="B63" s="79"/>
      <c r="C63" s="99"/>
      <c r="D63" s="656"/>
      <c r="E63" s="99"/>
      <c r="F63" s="656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/>
      <c r="B64" s="79"/>
      <c r="C64" s="99"/>
      <c r="D64" s="656"/>
      <c r="E64" s="99"/>
      <c r="F64" s="656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/>
      <c r="B65" s="79"/>
      <c r="C65" s="99"/>
      <c r="D65" s="656"/>
      <c r="E65" s="99"/>
      <c r="F65" s="656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/>
      <c r="B66" s="79"/>
      <c r="C66" s="99"/>
      <c r="D66" s="656"/>
      <c r="E66" s="99"/>
      <c r="F66" s="656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99"/>
      <c r="D67" s="656"/>
      <c r="E67" s="99"/>
      <c r="F67" s="656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99"/>
      <c r="D68" s="656"/>
      <c r="E68" s="99"/>
      <c r="F68" s="656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99"/>
      <c r="D69" s="656"/>
      <c r="E69" s="99"/>
      <c r="F69" s="656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99"/>
      <c r="D70" s="656"/>
      <c r="E70" s="99"/>
      <c r="F70" s="656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99"/>
      <c r="D71" s="656"/>
      <c r="E71" s="99"/>
      <c r="F71" s="656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99"/>
      <c r="D72" s="656"/>
      <c r="E72" s="99"/>
      <c r="F72" s="656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99"/>
      <c r="D73" s="656"/>
      <c r="E73" s="99"/>
      <c r="F73" s="656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99"/>
      <c r="D74" s="656"/>
      <c r="E74" s="99"/>
      <c r="F74" s="656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99"/>
      <c r="D75" s="656"/>
      <c r="E75" s="99"/>
      <c r="F75" s="656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99"/>
      <c r="D76" s="656"/>
      <c r="E76" s="99"/>
      <c r="F76" s="656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99"/>
      <c r="D77" s="656"/>
      <c r="E77" s="99"/>
      <c r="F77" s="656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99"/>
      <c r="D78" s="656"/>
      <c r="E78" s="99"/>
      <c r="F78" s="656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99"/>
      <c r="D79" s="656"/>
      <c r="E79" s="99"/>
      <c r="F79" s="656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99"/>
      <c r="D80" s="34"/>
      <c r="E80" s="99"/>
      <c r="F80" s="656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99"/>
      <c r="D81" s="34"/>
      <c r="E81" s="99"/>
      <c r="F81" s="656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99"/>
      <c r="D82" s="656"/>
      <c r="E82" s="99"/>
      <c r="F82" s="656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99"/>
      <c r="D83" s="656"/>
      <c r="E83" s="99"/>
      <c r="F83" s="656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99"/>
      <c r="D84" s="656"/>
      <c r="E84" s="99"/>
      <c r="F84" s="656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99"/>
      <c r="D85" s="656"/>
      <c r="E85" s="99"/>
      <c r="F85" s="656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99"/>
      <c r="D86" s="656"/>
      <c r="E86" s="99"/>
      <c r="F86" s="656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/>
      <c r="B87" s="79"/>
      <c r="C87" s="99"/>
      <c r="D87" s="656"/>
      <c r="E87" s="99"/>
      <c r="F87" s="656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/>
      <c r="B88" s="79"/>
      <c r="C88" s="99"/>
      <c r="D88" s="656"/>
      <c r="E88" s="99"/>
      <c r="F88" s="656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99"/>
      <c r="D89" s="656"/>
      <c r="E89" s="99"/>
      <c r="F89" s="656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99"/>
      <c r="D90" s="656"/>
      <c r="E90" s="99"/>
      <c r="F90" s="656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99"/>
      <c r="D91" s="656"/>
      <c r="E91" s="99"/>
      <c r="F91" s="656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G6" zoomScale="86" zoomScaleNormal="86" workbookViewId="0">
      <selection activeCell="L17" sqref="L17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44.816406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43.5" customHeight="1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158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668">
        <f>D12</f>
        <v>94.444444444444443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668">
        <f>F12</f>
        <v>83.333333333333343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88.888888888888886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159</v>
      </c>
      <c r="D8" s="124"/>
      <c r="E8" s="124" t="s">
        <v>160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69">
        <v>170101120003</v>
      </c>
      <c r="C11" s="670">
        <v>31</v>
      </c>
      <c r="D11" s="141">
        <f>COUNTIF(C11:C28,"&gt;="&amp;D10)</f>
        <v>17</v>
      </c>
      <c r="E11" s="670">
        <v>38</v>
      </c>
      <c r="F11" s="142">
        <f>COUNTIF(E11:E28,"&gt;="&amp;F10)</f>
        <v>15</v>
      </c>
      <c r="G11" s="143" t="s">
        <v>46</v>
      </c>
      <c r="H11" s="99">
        <v>3</v>
      </c>
      <c r="I11" s="99"/>
      <c r="J11" s="100"/>
      <c r="K11" s="100"/>
      <c r="L11" s="99"/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25.15" customHeight="1">
      <c r="A12" s="45">
        <v>2</v>
      </c>
      <c r="B12" s="669">
        <v>170101120013</v>
      </c>
      <c r="C12" s="670">
        <v>37</v>
      </c>
      <c r="D12" s="147">
        <f>(D11/COUNT(C11:C28))*100</f>
        <v>94.444444444444443</v>
      </c>
      <c r="E12" s="670">
        <v>33</v>
      </c>
      <c r="F12" s="148">
        <f>F11/COUNT(B11:B28)*100</f>
        <v>83.333333333333343</v>
      </c>
      <c r="G12" s="143" t="s">
        <v>47</v>
      </c>
      <c r="H12" s="99"/>
      <c r="I12" s="99"/>
      <c r="J12" s="100">
        <v>3</v>
      </c>
      <c r="K12" s="100"/>
      <c r="L12" s="99"/>
      <c r="M12" s="99"/>
      <c r="N12" s="99"/>
      <c r="O12" s="99"/>
      <c r="P12" s="99"/>
      <c r="Q12" s="99"/>
      <c r="R12" s="99"/>
      <c r="S12" s="99"/>
      <c r="T12" s="99">
        <v>3</v>
      </c>
      <c r="U12" s="99">
        <v>3</v>
      </c>
      <c r="V12" s="99">
        <v>3</v>
      </c>
      <c r="W12" s="98"/>
    </row>
    <row r="13" spans="1:23" ht="25.15" customHeight="1">
      <c r="A13" s="45">
        <v>3</v>
      </c>
      <c r="B13" s="669">
        <v>170101120025</v>
      </c>
      <c r="C13" s="670">
        <v>4</v>
      </c>
      <c r="D13" s="141"/>
      <c r="E13" s="670">
        <v>3</v>
      </c>
      <c r="F13" s="149"/>
      <c r="G13" s="143" t="s">
        <v>48</v>
      </c>
      <c r="H13" s="99"/>
      <c r="I13" s="99">
        <v>3</v>
      </c>
      <c r="J13" s="100"/>
      <c r="K13" s="100"/>
      <c r="L13" s="99"/>
      <c r="M13" s="99"/>
      <c r="N13" s="99"/>
      <c r="O13" s="99"/>
      <c r="P13" s="99"/>
      <c r="Q13" s="99"/>
      <c r="R13" s="99"/>
      <c r="S13" s="99"/>
      <c r="T13" s="99">
        <v>3</v>
      </c>
      <c r="U13" s="99">
        <v>3</v>
      </c>
      <c r="V13" s="99">
        <v>3</v>
      </c>
      <c r="W13" s="98"/>
    </row>
    <row r="14" spans="1:23" ht="25.15" customHeight="1">
      <c r="A14" s="45">
        <v>4</v>
      </c>
      <c r="B14" s="669">
        <v>170101120030</v>
      </c>
      <c r="C14" s="670">
        <v>32</v>
      </c>
      <c r="D14" s="141"/>
      <c r="E14" s="670">
        <v>40</v>
      </c>
      <c r="F14" s="149"/>
      <c r="G14" s="150" t="s">
        <v>51</v>
      </c>
      <c r="H14" s="66">
        <f>AVERAGE(H11:H13)</f>
        <v>3</v>
      </c>
      <c r="I14" s="66">
        <f>AVERAGE(I11:I13)</f>
        <v>3</v>
      </c>
      <c r="J14" s="66">
        <f>AVERAGE(J11:J13)</f>
        <v>3</v>
      </c>
      <c r="K14" s="66"/>
      <c r="L14" s="66"/>
      <c r="M14" s="66"/>
      <c r="N14" s="66"/>
      <c r="O14" s="66"/>
      <c r="P14" s="66"/>
      <c r="Q14" s="66"/>
      <c r="R14" s="66"/>
      <c r="S14" s="66"/>
      <c r="T14" s="66">
        <f>AVERAGE(T11:T13)</f>
        <v>3</v>
      </c>
      <c r="U14" s="66">
        <f>AVERAGE(U11:U13)</f>
        <v>3</v>
      </c>
      <c r="V14" s="66">
        <f>AVERAGE(V11:V13)</f>
        <v>3</v>
      </c>
      <c r="W14" s="98"/>
    </row>
    <row r="15" spans="1:23" ht="35.65" customHeight="1">
      <c r="A15" s="45">
        <v>5</v>
      </c>
      <c r="B15" s="669">
        <v>170101120039</v>
      </c>
      <c r="C15" s="670">
        <v>41</v>
      </c>
      <c r="D15" s="141"/>
      <c r="E15" s="670">
        <v>42</v>
      </c>
      <c r="F15" s="149"/>
      <c r="G15" s="151" t="s">
        <v>52</v>
      </c>
      <c r="H15" s="67">
        <f>($H7*H14)/100</f>
        <v>2.6666666666666661</v>
      </c>
      <c r="I15" s="67">
        <f t="shared" ref="I15:J15" si="0">($H7*I14)/100</f>
        <v>2.6666666666666661</v>
      </c>
      <c r="J15" s="67">
        <f t="shared" si="0"/>
        <v>2.6666666666666661</v>
      </c>
      <c r="K15" s="67"/>
      <c r="L15" s="67"/>
      <c r="M15" s="67"/>
      <c r="N15" s="67"/>
      <c r="O15" s="67"/>
      <c r="P15" s="67"/>
      <c r="Q15" s="67"/>
      <c r="R15" s="67"/>
      <c r="S15" s="67"/>
      <c r="T15" s="67">
        <f>(H7*T14)/100</f>
        <v>2.6666666666666661</v>
      </c>
      <c r="U15" s="67">
        <f>(H7*U14)/100</f>
        <v>2.6666666666666661</v>
      </c>
      <c r="V15" s="67">
        <f>(H7*V14)/100</f>
        <v>2.6666666666666661</v>
      </c>
      <c r="W15" s="98"/>
    </row>
    <row r="16" spans="1:23" ht="37.9" customHeight="1">
      <c r="A16" s="45">
        <v>6</v>
      </c>
      <c r="B16" s="669">
        <v>170101120045</v>
      </c>
      <c r="C16" s="670">
        <v>37</v>
      </c>
      <c r="D16" s="141"/>
      <c r="E16" s="670">
        <v>33</v>
      </c>
      <c r="F16" s="149"/>
      <c r="W16" s="98"/>
    </row>
    <row r="17" spans="1:24" ht="25.15" customHeight="1">
      <c r="A17" s="45">
        <v>7</v>
      </c>
      <c r="B17" s="669">
        <v>170101120046</v>
      </c>
      <c r="C17" s="670">
        <v>35</v>
      </c>
      <c r="D17" s="141"/>
      <c r="E17" s="670">
        <v>35</v>
      </c>
      <c r="F17" s="149"/>
      <c r="G17" s="647"/>
      <c r="H17" s="64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4" ht="40.9" customHeight="1">
      <c r="A18" s="45">
        <v>8</v>
      </c>
      <c r="B18" s="669">
        <v>170101120048</v>
      </c>
      <c r="C18" s="670">
        <v>35</v>
      </c>
      <c r="D18" s="141"/>
      <c r="E18" s="670">
        <v>40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45">
        <v>9</v>
      </c>
      <c r="B19" s="669">
        <v>170101120049</v>
      </c>
      <c r="C19" s="670">
        <v>34</v>
      </c>
      <c r="D19" s="141"/>
      <c r="E19" s="670">
        <v>34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45">
        <v>10</v>
      </c>
      <c r="B20" s="669">
        <v>170101120050</v>
      </c>
      <c r="C20" s="670">
        <v>35</v>
      </c>
      <c r="D20" s="141"/>
      <c r="E20" s="670">
        <v>34</v>
      </c>
      <c r="F20" s="141"/>
      <c r="H20" s="98"/>
      <c r="I20" s="98"/>
      <c r="J20" s="98"/>
      <c r="W20" s="98"/>
    </row>
    <row r="21" spans="1:24" ht="25.15" customHeight="1">
      <c r="A21" s="45">
        <v>11</v>
      </c>
      <c r="B21" s="669">
        <v>170101120051</v>
      </c>
      <c r="C21" s="670">
        <v>35</v>
      </c>
      <c r="D21" s="141"/>
      <c r="E21" s="670">
        <v>42</v>
      </c>
      <c r="F21" s="141"/>
      <c r="I21" s="103"/>
      <c r="J21" s="104"/>
      <c r="K21" s="104"/>
    </row>
    <row r="22" spans="1:24" ht="31.5" customHeight="1">
      <c r="A22" s="45">
        <v>12</v>
      </c>
      <c r="B22" s="669">
        <v>170101120052</v>
      </c>
      <c r="C22" s="670">
        <v>36</v>
      </c>
      <c r="D22" s="141"/>
      <c r="E22" s="670">
        <v>41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45">
        <v>13</v>
      </c>
      <c r="B23" s="669">
        <v>170101120053</v>
      </c>
      <c r="C23" s="670">
        <v>29</v>
      </c>
      <c r="D23" s="141"/>
      <c r="E23" s="670">
        <v>21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45">
        <v>14</v>
      </c>
      <c r="B24" s="669">
        <v>170101120054</v>
      </c>
      <c r="C24" s="670">
        <v>32</v>
      </c>
      <c r="D24" s="141"/>
      <c r="E24" s="670">
        <v>25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45">
        <v>15</v>
      </c>
      <c r="B25" s="669">
        <v>170101120060</v>
      </c>
      <c r="C25" s="670">
        <v>33</v>
      </c>
      <c r="D25" s="650"/>
      <c r="E25" s="670">
        <v>34</v>
      </c>
      <c r="F25" s="141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5.15" customHeight="1">
      <c r="A26" s="45">
        <v>16</v>
      </c>
      <c r="B26" s="669">
        <v>170101120061</v>
      </c>
      <c r="C26" s="670">
        <v>33</v>
      </c>
      <c r="D26" s="141"/>
      <c r="E26" s="670">
        <v>32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45">
        <v>17</v>
      </c>
      <c r="B27" s="669">
        <v>170101120064</v>
      </c>
      <c r="C27" s="670">
        <v>34</v>
      </c>
      <c r="D27" s="141"/>
      <c r="E27" s="670">
        <v>43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669">
        <v>170101120071</v>
      </c>
      <c r="C28" s="670">
        <v>36</v>
      </c>
      <c r="D28" s="141"/>
      <c r="E28" s="670">
        <v>44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B29" s="79"/>
      <c r="C29" s="646"/>
      <c r="D29" s="141"/>
      <c r="E29" s="646"/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B30" s="79"/>
      <c r="C30" s="646"/>
      <c r="D30" s="141"/>
      <c r="E30" s="646"/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B31" s="79"/>
      <c r="C31" s="646"/>
      <c r="D31" s="141"/>
      <c r="E31" s="646"/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B32" s="79"/>
      <c r="C32" s="646"/>
      <c r="D32" s="141"/>
      <c r="E32" s="646"/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2:24" ht="25.15" customHeight="1">
      <c r="B33" s="79"/>
      <c r="C33" s="646"/>
      <c r="D33" s="141"/>
      <c r="E33" s="646"/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2:24" ht="25.15" customHeight="1">
      <c r="B34" s="79"/>
      <c r="C34" s="646"/>
      <c r="D34" s="141"/>
      <c r="E34" s="646"/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2:24" ht="25.15" customHeight="1">
      <c r="B35" s="79"/>
      <c r="C35" s="646"/>
      <c r="D35" s="141"/>
      <c r="E35" s="646"/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2:24" ht="25.15" customHeight="1">
      <c r="B36" s="79"/>
      <c r="C36" s="646"/>
      <c r="D36" s="141"/>
      <c r="E36" s="646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2:24" ht="25.15" customHeight="1">
      <c r="B37" s="79"/>
      <c r="C37" s="646"/>
      <c r="D37" s="141"/>
      <c r="E37" s="646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2:24" ht="25.15" customHeight="1">
      <c r="B38" s="79"/>
      <c r="C38" s="646"/>
      <c r="D38" s="141"/>
      <c r="E38" s="646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2:24" ht="25.15" customHeight="1">
      <c r="B39" s="79"/>
      <c r="C39" s="646"/>
      <c r="D39" s="141"/>
      <c r="E39" s="646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2:24" ht="25.15" customHeight="1">
      <c r="B40" s="79"/>
      <c r="C40" s="646"/>
      <c r="D40" s="141"/>
      <c r="E40" s="646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2:24" ht="25.15" customHeight="1">
      <c r="B41" s="79"/>
      <c r="C41" s="646"/>
      <c r="D41" s="141"/>
      <c r="E41" s="646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2:24" ht="25.15" customHeight="1">
      <c r="B42" s="79"/>
      <c r="C42" s="646"/>
      <c r="D42" s="141"/>
      <c r="E42" s="646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2:24" ht="25.15" customHeight="1">
      <c r="B43" s="79"/>
      <c r="C43" s="646"/>
      <c r="D43" s="141"/>
      <c r="E43" s="646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2:24" ht="25.15" customHeight="1">
      <c r="B44" s="79"/>
      <c r="C44" s="646"/>
      <c r="D44" s="141"/>
      <c r="E44" s="646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2:24" ht="25.15" customHeight="1">
      <c r="B45" s="79"/>
      <c r="C45" s="646"/>
      <c r="D45" s="141"/>
      <c r="E45" s="646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2:24" ht="25.15" customHeight="1">
      <c r="B46" s="79"/>
      <c r="C46" s="646"/>
      <c r="D46" s="141"/>
      <c r="E46" s="646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2:24" ht="25.15" customHeight="1">
      <c r="B47" s="79"/>
      <c r="C47" s="646"/>
      <c r="D47" s="141"/>
      <c r="E47" s="646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2:24" ht="25.15" customHeight="1">
      <c r="B48" s="79"/>
      <c r="C48" s="646"/>
      <c r="D48" s="141"/>
      <c r="E48" s="646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79"/>
      <c r="C49" s="646"/>
      <c r="D49" s="141"/>
      <c r="E49" s="646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79"/>
      <c r="C50" s="646"/>
      <c r="D50" s="141"/>
      <c r="E50" s="646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79"/>
      <c r="C51" s="646"/>
      <c r="D51" s="141"/>
      <c r="E51" s="646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79"/>
      <c r="C52" s="646"/>
      <c r="D52" s="650"/>
      <c r="E52" s="646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79"/>
      <c r="C53" s="646"/>
      <c r="D53" s="650"/>
      <c r="E53" s="646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79"/>
      <c r="C54" s="646"/>
      <c r="D54" s="141"/>
      <c r="E54" s="646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79"/>
      <c r="C63" s="646"/>
      <c r="D63" s="141"/>
      <c r="E63" s="646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B1" zoomScale="86" zoomScaleNormal="86" workbookViewId="0">
      <selection activeCell="G18" sqref="G18"/>
    </sheetView>
  </sheetViews>
  <sheetFormatPr defaultColWidth="9" defaultRowHeight="14.5"/>
  <cols>
    <col min="2" max="2" width="15.81640625" customWidth="1"/>
    <col min="3" max="3" width="12.26953125" customWidth="1"/>
    <col min="5" max="5" width="22.7265625" customWidth="1"/>
    <col min="6" max="6" width="13" customWidth="1"/>
    <col min="7" max="7" width="28.26953125" customWidth="1"/>
    <col min="8" max="8" width="11.54296875" customWidth="1"/>
  </cols>
  <sheetData>
    <row r="1" spans="1:23">
      <c r="A1" s="839" t="s">
        <v>56</v>
      </c>
      <c r="B1" s="839"/>
      <c r="C1" s="839"/>
      <c r="D1" s="839"/>
      <c r="E1" s="839"/>
      <c r="F1" s="651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161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668">
        <f>D12</f>
        <v>91.666666666666657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668">
        <f>F12</f>
        <v>91.666666666666657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652" t="s">
        <v>21</v>
      </c>
      <c r="D7" s="132"/>
      <c r="E7" s="124" t="s">
        <v>21</v>
      </c>
      <c r="F7" s="124"/>
      <c r="G7" s="53" t="s">
        <v>22</v>
      </c>
      <c r="H7" s="21">
        <f>AVERAGE(H5,H6)</f>
        <v>91.666666666666657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32" t="s">
        <v>159</v>
      </c>
      <c r="D8" s="132"/>
      <c r="E8" s="124" t="s">
        <v>159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32" t="s">
        <v>88</v>
      </c>
      <c r="D9" s="132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671">
        <v>170101120001</v>
      </c>
      <c r="C11" s="670">
        <v>40</v>
      </c>
      <c r="D11" s="141">
        <f>COUNTIF(C11:C34,"&gt;="&amp;D10)</f>
        <v>22</v>
      </c>
      <c r="E11" s="670">
        <v>35</v>
      </c>
      <c r="F11" s="142">
        <f>COUNTIF(E11:E34,"&gt;="&amp;F10)</f>
        <v>18</v>
      </c>
      <c r="G11" s="143" t="s">
        <v>46</v>
      </c>
      <c r="H11" s="99">
        <v>3</v>
      </c>
      <c r="I11" s="99"/>
      <c r="J11" s="100"/>
      <c r="K11" s="100"/>
      <c r="L11" s="99"/>
      <c r="M11" s="99"/>
      <c r="N11" s="99"/>
      <c r="O11" s="99"/>
      <c r="P11" s="99"/>
      <c r="Q11" s="99"/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671">
        <v>170101120003</v>
      </c>
      <c r="C12" s="670">
        <v>40</v>
      </c>
      <c r="D12" s="147">
        <f>(D11/COUNT(C11:C34)*100)</f>
        <v>91.666666666666657</v>
      </c>
      <c r="E12" s="670">
        <v>34</v>
      </c>
      <c r="F12" s="147">
        <f>(D11/COUNT($B11:$B34))*100</f>
        <v>91.666666666666657</v>
      </c>
      <c r="G12" s="143" t="s">
        <v>48</v>
      </c>
      <c r="H12" s="99"/>
      <c r="I12" s="99">
        <v>2</v>
      </c>
      <c r="J12" s="100"/>
      <c r="K12" s="100"/>
      <c r="L12" s="99"/>
      <c r="M12" s="99"/>
      <c r="N12" s="99"/>
      <c r="O12" s="99"/>
      <c r="P12" s="99"/>
      <c r="Q12" s="99"/>
      <c r="R12" s="99"/>
      <c r="S12" s="99"/>
      <c r="T12" s="99">
        <v>3</v>
      </c>
      <c r="U12" s="99">
        <v>2</v>
      </c>
      <c r="V12" s="99">
        <v>3</v>
      </c>
      <c r="W12" s="98"/>
    </row>
    <row r="13" spans="1:23" ht="15.5">
      <c r="A13" s="45">
        <v>3</v>
      </c>
      <c r="B13" s="671">
        <v>170101120004</v>
      </c>
      <c r="C13" s="670">
        <v>36</v>
      </c>
      <c r="D13" s="141"/>
      <c r="E13" s="670">
        <v>33</v>
      </c>
      <c r="F13" s="149"/>
      <c r="G13" s="143" t="s">
        <v>49</v>
      </c>
      <c r="H13" s="99"/>
      <c r="I13" s="99"/>
      <c r="J13" s="100">
        <v>3</v>
      </c>
      <c r="K13" s="100"/>
      <c r="L13" s="99"/>
      <c r="M13" s="99"/>
      <c r="N13" s="99"/>
      <c r="O13" s="99"/>
      <c r="P13" s="99"/>
      <c r="Q13" s="99"/>
      <c r="R13" s="99"/>
      <c r="S13" s="99"/>
      <c r="T13" s="99">
        <v>2</v>
      </c>
      <c r="U13" s="99">
        <v>3</v>
      </c>
      <c r="V13" s="99">
        <v>3</v>
      </c>
      <c r="W13" s="98"/>
    </row>
    <row r="14" spans="1:23" ht="15.5">
      <c r="A14" s="45">
        <v>4</v>
      </c>
      <c r="B14" s="671">
        <v>170101120007</v>
      </c>
      <c r="C14" s="670">
        <v>41</v>
      </c>
      <c r="D14" s="141"/>
      <c r="E14" s="670">
        <v>45</v>
      </c>
      <c r="F14" s="149"/>
      <c r="G14" s="150" t="s">
        <v>51</v>
      </c>
      <c r="H14" s="66">
        <f>AVERAGE(H11:H13)</f>
        <v>3</v>
      </c>
      <c r="I14" s="66">
        <f>AVERAGE(I11:I13)</f>
        <v>2</v>
      </c>
      <c r="J14" s="66">
        <f>AVERAGE(J11:J13)</f>
        <v>3</v>
      </c>
      <c r="K14" s="66"/>
      <c r="L14" s="66"/>
      <c r="M14" s="66"/>
      <c r="N14" s="66"/>
      <c r="O14" s="66"/>
      <c r="P14" s="66"/>
      <c r="Q14" s="66"/>
      <c r="R14" s="66"/>
      <c r="S14" s="66"/>
      <c r="T14" s="66">
        <f>AVERAGE(T11:T13)</f>
        <v>2.6666666666666665</v>
      </c>
      <c r="U14" s="66">
        <f>AVERAGE(U11:U13)</f>
        <v>2.6666666666666665</v>
      </c>
      <c r="V14" s="66">
        <f>AVERAGE(V11:V13)</f>
        <v>3</v>
      </c>
      <c r="W14" s="98"/>
    </row>
    <row r="15" spans="1:23" ht="15.5">
      <c r="A15" s="45">
        <v>5</v>
      </c>
      <c r="B15" s="671">
        <v>170101120011</v>
      </c>
      <c r="C15" s="670">
        <v>34</v>
      </c>
      <c r="D15" s="141"/>
      <c r="E15" s="670">
        <v>41</v>
      </c>
      <c r="F15" s="149"/>
      <c r="G15" s="151" t="s">
        <v>52</v>
      </c>
      <c r="H15" s="67">
        <f>($H7*H14)/100</f>
        <v>2.75</v>
      </c>
      <c r="I15" s="67">
        <f>($H7*I14)/100</f>
        <v>1.833333333333333</v>
      </c>
      <c r="J15" s="67">
        <f>($H7*J14)/100</f>
        <v>2.75</v>
      </c>
      <c r="K15" s="67"/>
      <c r="L15" s="67"/>
      <c r="M15" s="67"/>
      <c r="N15" s="67"/>
      <c r="O15" s="67"/>
      <c r="P15" s="67"/>
      <c r="Q15" s="67"/>
      <c r="R15" s="67"/>
      <c r="S15" s="67"/>
      <c r="T15" s="67">
        <f>($H7*T14)/100</f>
        <v>2.4444444444444442</v>
      </c>
      <c r="U15" s="67">
        <f>($H7*U14)/100</f>
        <v>2.4444444444444442</v>
      </c>
      <c r="V15" s="67">
        <f>($H7*V14)/100</f>
        <v>2.75</v>
      </c>
      <c r="W15" s="98"/>
    </row>
    <row r="16" spans="1:23">
      <c r="A16" s="45">
        <v>6</v>
      </c>
      <c r="B16" s="671">
        <v>170101120024</v>
      </c>
      <c r="C16" s="670">
        <v>41</v>
      </c>
      <c r="D16" s="141"/>
      <c r="E16" s="670">
        <v>46</v>
      </c>
      <c r="F16" s="149"/>
      <c r="W16" s="98"/>
    </row>
    <row r="17" spans="1:23" ht="15.5">
      <c r="A17" s="45">
        <v>7</v>
      </c>
      <c r="B17" s="671">
        <v>170101120025</v>
      </c>
      <c r="C17" s="670">
        <v>27</v>
      </c>
      <c r="D17" s="141"/>
      <c r="E17" s="670">
        <v>12</v>
      </c>
      <c r="F17" s="149"/>
      <c r="G17" s="647"/>
      <c r="H17" s="64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 ht="15.5">
      <c r="A18" s="45">
        <v>8</v>
      </c>
      <c r="B18" s="671">
        <v>170101120030</v>
      </c>
      <c r="C18" s="670">
        <v>34</v>
      </c>
      <c r="D18" s="141"/>
      <c r="E18" s="670">
        <v>25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671">
        <v>170101120032</v>
      </c>
      <c r="C19" s="670">
        <v>38</v>
      </c>
      <c r="D19" s="141"/>
      <c r="E19" s="670">
        <v>41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671">
        <v>170101120034</v>
      </c>
      <c r="C20" s="670">
        <v>41</v>
      </c>
      <c r="D20" s="141"/>
      <c r="E20" s="670">
        <v>39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671">
        <v>170101120035</v>
      </c>
      <c r="C21" s="670">
        <v>36</v>
      </c>
      <c r="D21" s="141"/>
      <c r="E21" s="670">
        <v>24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671">
        <v>170101120046</v>
      </c>
      <c r="C22" s="670">
        <v>32</v>
      </c>
      <c r="D22" s="141"/>
      <c r="E22" s="670">
        <v>29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671">
        <v>170101120048</v>
      </c>
      <c r="C23" s="670">
        <v>38</v>
      </c>
      <c r="D23" s="141"/>
      <c r="E23" s="670">
        <v>34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671">
        <v>170101120051</v>
      </c>
      <c r="C24" s="670">
        <v>38</v>
      </c>
      <c r="D24" s="141"/>
      <c r="E24" s="670">
        <v>42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671">
        <v>170101120052</v>
      </c>
      <c r="C25" s="670">
        <v>35</v>
      </c>
      <c r="D25" s="650"/>
      <c r="E25" s="670">
        <v>34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671">
        <v>170101120053</v>
      </c>
      <c r="C26" s="670">
        <v>24</v>
      </c>
      <c r="D26" s="141"/>
      <c r="E26" s="670">
        <v>32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671">
        <v>170101120054</v>
      </c>
      <c r="C27" s="670">
        <v>32</v>
      </c>
      <c r="D27" s="141"/>
      <c r="E27" s="670">
        <v>24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671">
        <v>170101120055</v>
      </c>
      <c r="C28" s="670">
        <v>36</v>
      </c>
      <c r="D28" s="141"/>
      <c r="E28" s="670">
        <v>22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671">
        <v>170101120056</v>
      </c>
      <c r="C29" s="670">
        <v>38</v>
      </c>
      <c r="D29" s="141"/>
      <c r="E29" s="670">
        <v>36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671">
        <v>170101120060</v>
      </c>
      <c r="C30" s="670">
        <v>37</v>
      </c>
      <c r="D30" s="141"/>
      <c r="E30" s="670">
        <v>27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671">
        <v>170101120061</v>
      </c>
      <c r="C31" s="670">
        <v>37</v>
      </c>
      <c r="D31" s="141"/>
      <c r="E31" s="670">
        <v>44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671">
        <v>170101120062</v>
      </c>
      <c r="C32" s="670">
        <v>34</v>
      </c>
      <c r="D32" s="141"/>
      <c r="E32" s="670">
        <v>39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671">
        <v>170101120064</v>
      </c>
      <c r="C33" s="670">
        <v>39</v>
      </c>
      <c r="D33" s="141"/>
      <c r="E33" s="670">
        <v>41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671">
        <v>170101120071</v>
      </c>
      <c r="C34" s="670">
        <v>38</v>
      </c>
      <c r="D34" s="141"/>
      <c r="E34" s="670">
        <v>35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/>
      <c r="B35" s="79"/>
      <c r="C35" s="646"/>
      <c r="D35" s="141"/>
      <c r="E35" s="646"/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/>
      <c r="B36" s="79"/>
      <c r="C36" s="646"/>
      <c r="D36" s="141"/>
      <c r="E36" s="646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/>
      <c r="B37" s="79"/>
      <c r="C37" s="646"/>
      <c r="D37" s="141"/>
      <c r="E37" s="646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/>
      <c r="B38" s="79"/>
      <c r="C38" s="646"/>
      <c r="D38" s="141"/>
      <c r="E38" s="646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/>
      <c r="B39" s="79"/>
      <c r="C39" s="646"/>
      <c r="D39" s="141"/>
      <c r="E39" s="646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/>
      <c r="B40" s="79"/>
      <c r="C40" s="646"/>
      <c r="D40" s="141"/>
      <c r="E40" s="646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/>
      <c r="B41" s="79"/>
      <c r="C41" s="646"/>
      <c r="D41" s="141"/>
      <c r="E41" s="646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/>
      <c r="B42" s="79"/>
      <c r="C42" s="646"/>
      <c r="D42" s="141"/>
      <c r="E42" s="646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/>
      <c r="B43" s="79"/>
      <c r="C43" s="646"/>
      <c r="D43" s="141"/>
      <c r="E43" s="646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/>
      <c r="B44" s="79"/>
      <c r="C44" s="646"/>
      <c r="D44" s="141"/>
      <c r="E44" s="646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/>
      <c r="B45" s="79"/>
      <c r="C45" s="646"/>
      <c r="D45" s="141"/>
      <c r="E45" s="646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/>
      <c r="B46" s="79"/>
      <c r="C46" s="646"/>
      <c r="D46" s="141"/>
      <c r="E46" s="646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/>
      <c r="B47" s="79"/>
      <c r="C47" s="646"/>
      <c r="D47" s="141"/>
      <c r="E47" s="646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/>
      <c r="B48" s="79"/>
      <c r="C48" s="646"/>
      <c r="D48" s="141"/>
      <c r="E48" s="646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/>
      <c r="B49" s="79"/>
      <c r="C49" s="646"/>
      <c r="D49" s="141"/>
      <c r="E49" s="646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/>
      <c r="B50" s="79"/>
      <c r="C50" s="646"/>
      <c r="D50" s="141"/>
      <c r="E50" s="646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/>
      <c r="B51" s="79"/>
      <c r="C51" s="646"/>
      <c r="D51" s="141"/>
      <c r="E51" s="646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/>
      <c r="B52" s="79"/>
      <c r="C52" s="646"/>
      <c r="D52" s="650"/>
      <c r="E52" s="646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/>
      <c r="B53" s="79"/>
      <c r="C53" s="646"/>
      <c r="D53" s="650"/>
      <c r="E53" s="646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/>
      <c r="B54" s="79"/>
      <c r="C54" s="646"/>
      <c r="D54" s="141"/>
      <c r="E54" s="646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/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/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/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/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/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/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/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/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/>
      <c r="B63" s="79"/>
      <c r="C63" s="646"/>
      <c r="D63" s="141"/>
      <c r="E63" s="646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/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/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/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646"/>
      <c r="D85" s="141"/>
      <c r="E85" s="646"/>
      <c r="F85" s="141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646"/>
      <c r="D86" s="141"/>
      <c r="E86" s="646"/>
      <c r="F86" s="141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/>
      <c r="B87" s="79"/>
      <c r="C87" s="646"/>
      <c r="D87" s="141"/>
      <c r="E87" s="646"/>
      <c r="F87" s="141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/>
      <c r="B88" s="79"/>
      <c r="C88" s="646"/>
      <c r="D88" s="141"/>
      <c r="E88" s="646"/>
      <c r="F88" s="141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646"/>
      <c r="D89" s="141"/>
      <c r="E89" s="646"/>
      <c r="F89" s="141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646"/>
      <c r="D90" s="141"/>
      <c r="E90" s="646"/>
      <c r="F90" s="141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646"/>
      <c r="D91" s="141"/>
      <c r="E91" s="646"/>
      <c r="F91" s="141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D1" zoomScale="86" zoomScaleNormal="86" workbookViewId="0">
      <selection activeCell="I16" sqref="I16"/>
    </sheetView>
  </sheetViews>
  <sheetFormatPr defaultColWidth="9" defaultRowHeight="14.5"/>
  <cols>
    <col min="2" max="2" width="15.81640625" customWidth="1"/>
    <col min="3" max="3" width="12.26953125" customWidth="1"/>
    <col min="5" max="5" width="22.7265625" customWidth="1"/>
    <col min="6" max="6" width="13" customWidth="1"/>
    <col min="7" max="7" width="28.26953125" customWidth="1"/>
    <col min="8" max="8" width="11.54296875" customWidth="1"/>
  </cols>
  <sheetData>
    <row r="1" spans="1:23">
      <c r="A1" s="839" t="s">
        <v>56</v>
      </c>
      <c r="B1" s="839"/>
      <c r="C1" s="839"/>
      <c r="D1" s="839"/>
      <c r="E1" s="839"/>
      <c r="F1" s="651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162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668">
        <f>D12</f>
        <v>81.132075471698116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668">
        <f>F12</f>
        <v>33.962264150943398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652" t="s">
        <v>21</v>
      </c>
      <c r="D7" s="132"/>
      <c r="E7" s="124" t="s">
        <v>21</v>
      </c>
      <c r="F7" s="124"/>
      <c r="G7" s="53" t="s">
        <v>22</v>
      </c>
      <c r="H7" s="21">
        <f>AVERAGE(H5,H6)</f>
        <v>57.547169811320757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32" t="s">
        <v>159</v>
      </c>
      <c r="D8" s="132"/>
      <c r="E8" s="124" t="s">
        <v>159</v>
      </c>
      <c r="F8" s="124"/>
      <c r="G8" s="53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32" t="s">
        <v>88</v>
      </c>
      <c r="D9" s="132"/>
      <c r="E9" s="124" t="s">
        <v>88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34">
        <v>170101120001</v>
      </c>
      <c r="C11" s="141">
        <v>38</v>
      </c>
      <c r="D11" s="141">
        <f>COUNTIF(C11:C63,"&gt;="&amp;D10)</f>
        <v>43</v>
      </c>
      <c r="E11" s="141">
        <v>11</v>
      </c>
      <c r="F11" s="142">
        <f>COUNTIF(E11:E63,"&gt;="&amp;F10)</f>
        <v>18</v>
      </c>
      <c r="G11" s="143" t="s">
        <v>46</v>
      </c>
      <c r="H11" s="99">
        <v>3</v>
      </c>
      <c r="I11" s="99">
        <v>3</v>
      </c>
      <c r="J11" s="100"/>
      <c r="K11" s="100"/>
      <c r="L11" s="99">
        <v>3</v>
      </c>
      <c r="M11" s="99"/>
      <c r="N11" s="99"/>
      <c r="O11" s="99">
        <v>3</v>
      </c>
      <c r="P11" s="99"/>
      <c r="Q11" s="99">
        <v>3</v>
      </c>
      <c r="R11" s="99"/>
      <c r="S11" s="99"/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34">
        <v>170101120002</v>
      </c>
      <c r="C12" s="141">
        <v>38</v>
      </c>
      <c r="D12" s="147">
        <f>(D11/COUNT(B11:B63)*100)</f>
        <v>81.132075471698116</v>
      </c>
      <c r="E12" s="141">
        <v>17</v>
      </c>
      <c r="F12" s="147">
        <f>(F11/COUNT($B11:$B63))*100</f>
        <v>33.962264150943398</v>
      </c>
      <c r="G12" s="143" t="s">
        <v>47</v>
      </c>
      <c r="H12" s="99">
        <v>3</v>
      </c>
      <c r="I12" s="99">
        <v>2</v>
      </c>
      <c r="J12" s="100"/>
      <c r="K12" s="100"/>
      <c r="L12" s="99">
        <v>3</v>
      </c>
      <c r="M12" s="99"/>
      <c r="N12" s="99"/>
      <c r="O12" s="99">
        <v>3</v>
      </c>
      <c r="P12" s="99"/>
      <c r="Q12" s="99">
        <v>3</v>
      </c>
      <c r="R12" s="99"/>
      <c r="S12" s="99"/>
      <c r="T12" s="99">
        <v>3</v>
      </c>
      <c r="U12" s="99">
        <v>2</v>
      </c>
      <c r="V12" s="99">
        <v>3</v>
      </c>
      <c r="W12" s="98"/>
    </row>
    <row r="13" spans="1:23" ht="15.5">
      <c r="A13" s="45">
        <v>3</v>
      </c>
      <c r="B13" s="34">
        <v>170101120003</v>
      </c>
      <c r="C13" s="141">
        <v>38</v>
      </c>
      <c r="D13" s="141"/>
      <c r="E13" s="141">
        <v>21</v>
      </c>
      <c r="F13" s="149"/>
      <c r="G13" s="143" t="s">
        <v>48</v>
      </c>
      <c r="H13" s="99">
        <v>2</v>
      </c>
      <c r="I13" s="99">
        <v>2</v>
      </c>
      <c r="J13" s="100"/>
      <c r="K13" s="100"/>
      <c r="L13" s="99">
        <v>2</v>
      </c>
      <c r="M13" s="99"/>
      <c r="N13" s="99"/>
      <c r="O13" s="99">
        <v>2</v>
      </c>
      <c r="P13" s="99"/>
      <c r="Q13" s="99">
        <v>2</v>
      </c>
      <c r="R13" s="99"/>
      <c r="S13" s="99"/>
      <c r="T13" s="99">
        <v>2</v>
      </c>
      <c r="U13" s="99">
        <v>3</v>
      </c>
      <c r="V13" s="99">
        <v>3</v>
      </c>
      <c r="W13" s="98"/>
    </row>
    <row r="14" spans="1:23" ht="15.5">
      <c r="A14" s="45">
        <v>4</v>
      </c>
      <c r="B14" s="34">
        <v>170101120004</v>
      </c>
      <c r="C14" s="141">
        <v>36</v>
      </c>
      <c r="D14" s="141"/>
      <c r="E14" s="141">
        <v>28</v>
      </c>
      <c r="F14" s="149"/>
      <c r="G14" s="143" t="s">
        <v>50</v>
      </c>
      <c r="H14" s="99">
        <v>3</v>
      </c>
      <c r="I14" s="99">
        <v>3</v>
      </c>
      <c r="J14" s="100"/>
      <c r="K14" s="100"/>
      <c r="L14" s="99">
        <v>3</v>
      </c>
      <c r="M14" s="99"/>
      <c r="N14" s="99"/>
      <c r="O14" s="99">
        <v>3</v>
      </c>
      <c r="P14" s="99"/>
      <c r="Q14" s="99">
        <v>2</v>
      </c>
      <c r="R14" s="99"/>
      <c r="S14" s="99"/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34">
        <v>170101120006</v>
      </c>
      <c r="C15" s="141">
        <v>50</v>
      </c>
      <c r="D15" s="141"/>
      <c r="E15" s="141">
        <v>43</v>
      </c>
      <c r="F15" s="149"/>
      <c r="G15" s="150" t="s">
        <v>51</v>
      </c>
      <c r="H15" s="66">
        <f>AVERAGE(H11:H14)</f>
        <v>2.75</v>
      </c>
      <c r="I15" s="66">
        <f>AVERAGE(I11:I14)</f>
        <v>2.5</v>
      </c>
      <c r="J15" s="66"/>
      <c r="K15" s="66"/>
      <c r="L15" s="66">
        <f>AVERAGE(L11:L14)</f>
        <v>2.75</v>
      </c>
      <c r="M15" s="66"/>
      <c r="N15" s="66"/>
      <c r="O15" s="66">
        <f>AVERAGE(O11:O14)</f>
        <v>2.75</v>
      </c>
      <c r="P15" s="66"/>
      <c r="Q15" s="66">
        <f>AVERAGE(Q11:Q14)</f>
        <v>2.5</v>
      </c>
      <c r="R15" s="66"/>
      <c r="S15" s="66"/>
      <c r="T15" s="66">
        <f>AVERAGE(T11:T14)</f>
        <v>2.75</v>
      </c>
      <c r="U15" s="66">
        <f>AVERAGE(U11:U14)</f>
        <v>2.75</v>
      </c>
      <c r="V15" s="66">
        <f>AVERAGE(V11:V14)</f>
        <v>3</v>
      </c>
      <c r="W15" s="98"/>
    </row>
    <row r="16" spans="1:23" ht="15.5">
      <c r="A16" s="45">
        <v>6</v>
      </c>
      <c r="B16" s="34">
        <v>170101120007</v>
      </c>
      <c r="C16" s="141">
        <v>48</v>
      </c>
      <c r="D16" s="141"/>
      <c r="E16" s="141">
        <v>38</v>
      </c>
      <c r="F16" s="149"/>
      <c r="G16" s="151" t="s">
        <v>52</v>
      </c>
      <c r="H16" s="67">
        <f>($H7*H15)/100</f>
        <v>1.5825471698113207</v>
      </c>
      <c r="I16" s="67">
        <f>($H7*I15)/100</f>
        <v>1.438679245283019</v>
      </c>
      <c r="J16" s="67"/>
      <c r="K16" s="67"/>
      <c r="L16" s="67">
        <f>($H7*L15)/100</f>
        <v>1.5825471698113207</v>
      </c>
      <c r="M16" s="67"/>
      <c r="N16" s="67"/>
      <c r="O16" s="67">
        <f>($H7*O15)/100</f>
        <v>1.5825471698113207</v>
      </c>
      <c r="P16" s="67"/>
      <c r="Q16" s="67">
        <f>($H7*Q15)/100</f>
        <v>1.438679245283019</v>
      </c>
      <c r="R16" s="67"/>
      <c r="S16" s="67"/>
      <c r="T16" s="67">
        <f>($H7*T15)/100</f>
        <v>1.5825471698113207</v>
      </c>
      <c r="U16" s="67">
        <f>($H7*U15)/100</f>
        <v>1.5825471698113207</v>
      </c>
      <c r="V16" s="67">
        <f>($H7*V15)/100</f>
        <v>1.7264150943396226</v>
      </c>
      <c r="W16" s="98"/>
    </row>
    <row r="17" spans="1:23" ht="15.5">
      <c r="A17" s="45">
        <v>7</v>
      </c>
      <c r="B17" s="34">
        <v>170101120011</v>
      </c>
      <c r="C17" s="141">
        <v>43</v>
      </c>
      <c r="D17" s="141"/>
      <c r="E17" s="141">
        <v>37</v>
      </c>
      <c r="F17" s="149"/>
      <c r="G17" s="647"/>
      <c r="H17" s="64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 ht="15.5">
      <c r="A18" s="45">
        <v>8</v>
      </c>
      <c r="B18" s="34">
        <v>170101120012</v>
      </c>
      <c r="C18" s="141">
        <v>44</v>
      </c>
      <c r="D18" s="141"/>
      <c r="E18" s="141">
        <v>27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34">
        <v>170101120016</v>
      </c>
      <c r="C19" s="141">
        <v>36</v>
      </c>
      <c r="D19" s="141"/>
      <c r="E19" s="141">
        <v>23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34">
        <v>170101120017</v>
      </c>
      <c r="C20" s="141">
        <v>50</v>
      </c>
      <c r="D20" s="141"/>
      <c r="E20" s="141">
        <v>35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34">
        <v>170101120019</v>
      </c>
      <c r="C21" s="141">
        <v>48</v>
      </c>
      <c r="D21" s="141"/>
      <c r="E21" s="141">
        <v>34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34">
        <v>170101120020</v>
      </c>
      <c r="C22" s="141">
        <v>26</v>
      </c>
      <c r="D22" s="141"/>
      <c r="E22" s="141">
        <v>0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34">
        <v>170101120021</v>
      </c>
      <c r="C23" s="141">
        <v>46</v>
      </c>
      <c r="D23" s="141"/>
      <c r="E23" s="141">
        <v>35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34">
        <v>170101120022</v>
      </c>
      <c r="C24" s="141">
        <v>36</v>
      </c>
      <c r="D24" s="141"/>
      <c r="E24" s="141">
        <v>17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34">
        <v>170101120023</v>
      </c>
      <c r="C25" s="141">
        <v>44</v>
      </c>
      <c r="D25" s="650"/>
      <c r="E25" s="141">
        <v>33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34">
        <v>170101120024</v>
      </c>
      <c r="C26" s="141">
        <v>44</v>
      </c>
      <c r="D26" s="141"/>
      <c r="E26" s="141">
        <v>26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34">
        <v>170101120025</v>
      </c>
      <c r="C27" s="141">
        <v>28</v>
      </c>
      <c r="D27" s="141"/>
      <c r="E27" s="141">
        <v>0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34">
        <v>170101120028</v>
      </c>
      <c r="C28" s="141">
        <v>30</v>
      </c>
      <c r="D28" s="141"/>
      <c r="E28" s="141">
        <v>21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34">
        <v>170101120029</v>
      </c>
      <c r="C29" s="141">
        <v>46</v>
      </c>
      <c r="D29" s="141"/>
      <c r="E29" s="141">
        <v>20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34">
        <v>170101120032</v>
      </c>
      <c r="C30" s="141">
        <v>44</v>
      </c>
      <c r="D30" s="141"/>
      <c r="E30" s="141">
        <v>24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34">
        <v>170101120034</v>
      </c>
      <c r="C31" s="141">
        <v>44</v>
      </c>
      <c r="D31" s="141"/>
      <c r="E31" s="141">
        <v>28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34">
        <v>170101120035</v>
      </c>
      <c r="C32" s="141">
        <v>36</v>
      </c>
      <c r="D32" s="141"/>
      <c r="E32" s="141">
        <v>33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34">
        <v>170101120036</v>
      </c>
      <c r="C33" s="141">
        <v>48</v>
      </c>
      <c r="D33" s="141"/>
      <c r="E33" s="141">
        <v>41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34">
        <v>170101120038</v>
      </c>
      <c r="C34" s="141">
        <v>50</v>
      </c>
      <c r="D34" s="141"/>
      <c r="E34" s="141">
        <v>39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/>
      <c r="B35" s="34">
        <v>170101120039</v>
      </c>
      <c r="C35" s="141">
        <v>36</v>
      </c>
      <c r="D35" s="141"/>
      <c r="E35" s="141">
        <v>23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/>
      <c r="B36" s="34">
        <v>170101120040</v>
      </c>
      <c r="C36" s="141">
        <v>35</v>
      </c>
      <c r="D36" s="141"/>
      <c r="E36" s="141">
        <v>14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/>
      <c r="B37" s="34">
        <v>170101120043</v>
      </c>
      <c r="C37" s="141">
        <v>46</v>
      </c>
      <c r="D37" s="141"/>
      <c r="E37" s="141">
        <v>38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/>
      <c r="B38" s="34">
        <v>170101120044</v>
      </c>
      <c r="C38" s="141">
        <v>50</v>
      </c>
      <c r="D38" s="141"/>
      <c r="E38" s="141">
        <v>44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/>
      <c r="B39" s="34">
        <v>170101120045</v>
      </c>
      <c r="C39" s="141">
        <v>29</v>
      </c>
      <c r="D39" s="141"/>
      <c r="E39" s="141">
        <v>0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/>
      <c r="B40" s="34">
        <v>170101120050</v>
      </c>
      <c r="C40" s="141">
        <v>25</v>
      </c>
      <c r="D40" s="141"/>
      <c r="E40" s="141">
        <v>0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/>
      <c r="B41" s="34">
        <v>170101120051</v>
      </c>
      <c r="C41" s="141">
        <v>50</v>
      </c>
      <c r="D41" s="141"/>
      <c r="E41" s="141">
        <v>35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/>
      <c r="B42" s="34">
        <v>170101120053</v>
      </c>
      <c r="C42" s="141">
        <v>28</v>
      </c>
      <c r="D42" s="141"/>
      <c r="E42" s="141">
        <v>0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/>
      <c r="B43" s="34">
        <v>170101120054</v>
      </c>
      <c r="C43" s="141">
        <v>29</v>
      </c>
      <c r="D43" s="141"/>
      <c r="E43" s="141">
        <v>0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/>
      <c r="B44" s="34">
        <v>170101120056</v>
      </c>
      <c r="C44" s="141">
        <v>33</v>
      </c>
      <c r="D44" s="141"/>
      <c r="E44" s="141">
        <v>12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/>
      <c r="B45" s="34">
        <v>170101120058</v>
      </c>
      <c r="C45" s="141">
        <v>40</v>
      </c>
      <c r="D45" s="141"/>
      <c r="E45" s="141">
        <v>31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/>
      <c r="B46" s="34">
        <v>170101120059</v>
      </c>
      <c r="C46" s="141">
        <v>25</v>
      </c>
      <c r="D46" s="141"/>
      <c r="E46" s="141">
        <v>0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/>
      <c r="B47" s="34">
        <v>170101120061</v>
      </c>
      <c r="C47" s="141">
        <v>36</v>
      </c>
      <c r="D47" s="141"/>
      <c r="E47" s="141">
        <v>15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/>
      <c r="B48" s="34">
        <v>170101120064</v>
      </c>
      <c r="C48" s="141">
        <v>49</v>
      </c>
      <c r="D48" s="141"/>
      <c r="E48" s="141">
        <v>30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/>
      <c r="B49" s="34">
        <v>170101120067</v>
      </c>
      <c r="C49" s="141">
        <v>45</v>
      </c>
      <c r="D49" s="141"/>
      <c r="E49" s="141">
        <v>25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/>
      <c r="B50" s="34">
        <v>170101120070</v>
      </c>
      <c r="C50" s="141">
        <v>50</v>
      </c>
      <c r="D50" s="141"/>
      <c r="E50" s="141">
        <v>34</v>
      </c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/>
      <c r="B51" s="34">
        <v>170101120071</v>
      </c>
      <c r="C51" s="141">
        <v>38</v>
      </c>
      <c r="D51" s="141"/>
      <c r="E51" s="141">
        <v>18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/>
      <c r="B52" s="34">
        <v>170101120048</v>
      </c>
      <c r="C52" s="141">
        <v>28</v>
      </c>
      <c r="D52" s="650"/>
      <c r="E52" s="141">
        <v>15</v>
      </c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/>
      <c r="B53" s="34">
        <v>170101120015</v>
      </c>
      <c r="C53" s="141">
        <v>30</v>
      </c>
      <c r="D53" s="650"/>
      <c r="E53" s="141">
        <v>13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/>
      <c r="B54" s="34">
        <v>170101120046</v>
      </c>
      <c r="C54" s="141">
        <v>25</v>
      </c>
      <c r="D54" s="141"/>
      <c r="E54" s="141">
        <v>17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/>
      <c r="B55" s="34">
        <v>170101120030</v>
      </c>
      <c r="C55" s="141">
        <v>29</v>
      </c>
      <c r="D55" s="141"/>
      <c r="E55" s="141">
        <v>14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/>
      <c r="B56" s="34">
        <v>170101120026</v>
      </c>
      <c r="C56" s="141">
        <v>26</v>
      </c>
      <c r="D56" s="141"/>
      <c r="E56" s="141">
        <v>8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/>
      <c r="B57" s="34">
        <v>170101120060</v>
      </c>
      <c r="C57" s="141">
        <v>26</v>
      </c>
      <c r="D57" s="141"/>
      <c r="E57" s="141">
        <v>6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/>
      <c r="B58" s="34">
        <v>170101121073</v>
      </c>
      <c r="C58" s="141">
        <v>25</v>
      </c>
      <c r="D58" s="141"/>
      <c r="E58" s="141">
        <v>7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/>
      <c r="B59" s="34">
        <v>170101120013</v>
      </c>
      <c r="C59" s="141">
        <v>28</v>
      </c>
      <c r="D59" s="141"/>
      <c r="E59" s="141">
        <v>3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/>
      <c r="B60" s="34">
        <v>170101120052</v>
      </c>
      <c r="C60" s="141">
        <v>25</v>
      </c>
      <c r="D60" s="141"/>
      <c r="E60" s="141">
        <v>4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/>
      <c r="B61" s="34">
        <v>170101120055</v>
      </c>
      <c r="C61" s="141">
        <v>28</v>
      </c>
      <c r="D61" s="141"/>
      <c r="E61" s="141">
        <v>3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/>
      <c r="B62" s="34">
        <v>170101120049</v>
      </c>
      <c r="C62" s="141">
        <v>25</v>
      </c>
      <c r="D62" s="141"/>
      <c r="E62" s="141">
        <v>3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/>
      <c r="B63" s="34">
        <v>170101120062</v>
      </c>
      <c r="C63" s="141">
        <v>19</v>
      </c>
      <c r="D63" s="141"/>
      <c r="E63" s="141">
        <v>1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/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/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/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646"/>
      <c r="D85" s="141"/>
      <c r="E85" s="646"/>
      <c r="F85" s="141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646"/>
      <c r="D86" s="141"/>
      <c r="E86" s="646"/>
      <c r="F86" s="141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/>
      <c r="B87" s="79"/>
      <c r="C87" s="646"/>
      <c r="D87" s="141"/>
      <c r="E87" s="646"/>
      <c r="F87" s="141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/>
      <c r="B88" s="79"/>
      <c r="C88" s="646"/>
      <c r="D88" s="141"/>
      <c r="E88" s="646"/>
      <c r="F88" s="141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646"/>
      <c r="D89" s="141"/>
      <c r="E89" s="646"/>
      <c r="F89" s="141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646"/>
      <c r="D90" s="141"/>
      <c r="E90" s="646"/>
      <c r="F90" s="141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646"/>
      <c r="D91" s="141"/>
      <c r="E91" s="646"/>
      <c r="F91" s="141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F1" zoomScale="86" zoomScaleNormal="86" workbookViewId="0">
      <selection activeCell="R20" sqref="R20"/>
    </sheetView>
  </sheetViews>
  <sheetFormatPr defaultColWidth="9" defaultRowHeight="14.5"/>
  <cols>
    <col min="2" max="2" width="15.81640625" customWidth="1"/>
    <col min="3" max="3" width="12.26953125" customWidth="1"/>
    <col min="5" max="5" width="22.7265625" customWidth="1"/>
    <col min="6" max="6" width="13" customWidth="1"/>
    <col min="7" max="7" width="28.26953125" customWidth="1"/>
    <col min="8" max="8" width="11.54296875" customWidth="1"/>
  </cols>
  <sheetData>
    <row r="1" spans="1:23">
      <c r="A1" s="839" t="s">
        <v>56</v>
      </c>
      <c r="B1" s="839"/>
      <c r="C1" s="839"/>
      <c r="D1" s="839"/>
      <c r="E1" s="839"/>
      <c r="F1" s="651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163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D12</f>
        <v>64.102564102564102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58.974358974358978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652" t="s">
        <v>21</v>
      </c>
      <c r="D7" s="132"/>
      <c r="E7" s="124" t="s">
        <v>21</v>
      </c>
      <c r="F7" s="124"/>
      <c r="G7" s="53" t="s">
        <v>22</v>
      </c>
      <c r="H7" s="21">
        <f>AVERAGE(H5,H6)</f>
        <v>61.53846153846154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32" t="s">
        <v>159</v>
      </c>
      <c r="D8" s="132"/>
      <c r="E8" s="124" t="s">
        <v>159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32" t="s">
        <v>164</v>
      </c>
      <c r="D9" s="132"/>
      <c r="E9" s="124" t="s">
        <v>164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672" t="s">
        <v>30</v>
      </c>
      <c r="I10" s="672" t="s">
        <v>31</v>
      </c>
      <c r="J10" s="673" t="s">
        <v>32</v>
      </c>
      <c r="K10" s="673" t="s">
        <v>33</v>
      </c>
      <c r="L10" s="673" t="s">
        <v>34</v>
      </c>
      <c r="M10" s="673" t="s">
        <v>35</v>
      </c>
      <c r="N10" s="673" t="s">
        <v>36</v>
      </c>
      <c r="O10" s="673" t="s">
        <v>37</v>
      </c>
      <c r="P10" s="673" t="s">
        <v>38</v>
      </c>
      <c r="Q10" s="673" t="s">
        <v>39</v>
      </c>
      <c r="R10" s="673" t="s">
        <v>40</v>
      </c>
      <c r="S10" s="673" t="s">
        <v>41</v>
      </c>
      <c r="T10" s="673" t="s">
        <v>42</v>
      </c>
      <c r="U10" s="673" t="s">
        <v>43</v>
      </c>
      <c r="V10" s="673" t="s">
        <v>44</v>
      </c>
      <c r="W10" s="98"/>
    </row>
    <row r="11" spans="1:23" ht="15.5">
      <c r="A11" s="45">
        <v>1</v>
      </c>
      <c r="B11" s="79">
        <v>170101120001</v>
      </c>
      <c r="C11" s="655">
        <v>30</v>
      </c>
      <c r="D11" s="141">
        <f>COUNTIF(C11:C49,"&gt;="&amp;D10)</f>
        <v>25</v>
      </c>
      <c r="E11" s="655">
        <v>25</v>
      </c>
      <c r="F11" s="142">
        <f>COUNTIF(E11:E49,"&gt;="&amp;F10)</f>
        <v>23</v>
      </c>
      <c r="G11" s="143" t="s">
        <v>46</v>
      </c>
      <c r="H11" s="99">
        <v>2</v>
      </c>
      <c r="I11" s="99"/>
      <c r="J11" s="99"/>
      <c r="K11" s="99"/>
      <c r="L11" s="99">
        <v>2</v>
      </c>
      <c r="M11" s="99"/>
      <c r="N11" s="99"/>
      <c r="O11" s="99"/>
      <c r="P11" s="99">
        <v>1</v>
      </c>
      <c r="Q11" s="99">
        <v>3</v>
      </c>
      <c r="R11" s="99"/>
      <c r="S11" s="99">
        <v>2</v>
      </c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79">
        <v>170101120002</v>
      </c>
      <c r="C12" s="655">
        <v>38</v>
      </c>
      <c r="D12" s="147">
        <f>(D11/COUNT(B11:B49)*100)</f>
        <v>64.102564102564102</v>
      </c>
      <c r="E12" s="655">
        <v>35</v>
      </c>
      <c r="F12" s="147">
        <f>(F11/COUNT($B11:$B49))*100</f>
        <v>58.974358974358978</v>
      </c>
      <c r="G12" s="143" t="s">
        <v>47</v>
      </c>
      <c r="H12" s="99">
        <v>1</v>
      </c>
      <c r="I12" s="99"/>
      <c r="J12" s="99"/>
      <c r="K12" s="99"/>
      <c r="L12" s="99">
        <v>1</v>
      </c>
      <c r="M12" s="99"/>
      <c r="N12" s="99"/>
      <c r="O12" s="99"/>
      <c r="P12" s="99">
        <v>1</v>
      </c>
      <c r="Q12" s="99">
        <v>2</v>
      </c>
      <c r="R12" s="99"/>
      <c r="S12" s="99">
        <v>1</v>
      </c>
      <c r="T12" s="99">
        <v>3</v>
      </c>
      <c r="U12" s="99">
        <v>3</v>
      </c>
      <c r="V12" s="99">
        <v>3</v>
      </c>
      <c r="W12" s="98"/>
    </row>
    <row r="13" spans="1:23" ht="15.5">
      <c r="A13" s="45">
        <v>3</v>
      </c>
      <c r="B13" s="79">
        <v>170101120004</v>
      </c>
      <c r="C13" s="655">
        <v>24</v>
      </c>
      <c r="D13" s="141"/>
      <c r="E13" s="655">
        <v>28</v>
      </c>
      <c r="F13" s="149"/>
      <c r="G13" s="143" t="s">
        <v>48</v>
      </c>
      <c r="H13" s="99">
        <v>2</v>
      </c>
      <c r="I13" s="99"/>
      <c r="J13" s="99"/>
      <c r="K13" s="99"/>
      <c r="L13" s="99">
        <v>2</v>
      </c>
      <c r="M13" s="99"/>
      <c r="N13" s="99"/>
      <c r="O13" s="99"/>
      <c r="P13" s="99">
        <v>2</v>
      </c>
      <c r="Q13" s="99">
        <v>2</v>
      </c>
      <c r="R13" s="99"/>
      <c r="S13" s="99">
        <v>3</v>
      </c>
      <c r="T13" s="99">
        <v>3</v>
      </c>
      <c r="U13" s="99">
        <v>3</v>
      </c>
      <c r="V13" s="99">
        <v>3</v>
      </c>
      <c r="W13" s="98"/>
    </row>
    <row r="14" spans="1:23" ht="15.5">
      <c r="A14" s="45">
        <v>4</v>
      </c>
      <c r="B14" s="79">
        <v>170101120006</v>
      </c>
      <c r="C14" s="655">
        <v>45</v>
      </c>
      <c r="D14" s="141"/>
      <c r="E14" s="655">
        <v>46</v>
      </c>
      <c r="F14" s="149"/>
      <c r="G14" s="143" t="s">
        <v>49</v>
      </c>
      <c r="H14" s="99">
        <v>3</v>
      </c>
      <c r="I14" s="99"/>
      <c r="J14" s="99"/>
      <c r="K14" s="99"/>
      <c r="L14" s="99">
        <v>3</v>
      </c>
      <c r="M14" s="99"/>
      <c r="N14" s="99"/>
      <c r="O14" s="99"/>
      <c r="P14" s="99">
        <v>3</v>
      </c>
      <c r="Q14" s="99">
        <v>1</v>
      </c>
      <c r="R14" s="99"/>
      <c r="S14" s="99">
        <v>1</v>
      </c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79">
        <v>170101120013</v>
      </c>
      <c r="C15" s="655">
        <v>23</v>
      </c>
      <c r="D15" s="141"/>
      <c r="E15" s="655">
        <v>24</v>
      </c>
      <c r="F15" s="149"/>
      <c r="G15" s="150" t="s">
        <v>51</v>
      </c>
      <c r="H15" s="66">
        <f>AVERAGE(H11:H14)</f>
        <v>2</v>
      </c>
      <c r="I15" s="66"/>
      <c r="J15" s="66"/>
      <c r="K15" s="66"/>
      <c r="L15" s="66">
        <f>AVERAGE(L11:L14)</f>
        <v>2</v>
      </c>
      <c r="M15" s="66"/>
      <c r="N15" s="66"/>
      <c r="O15" s="66"/>
      <c r="P15" s="66">
        <f>AVERAGE(P11:P14)</f>
        <v>1.75</v>
      </c>
      <c r="Q15" s="66">
        <f>AVERAGE(Q11:Q14)</f>
        <v>2</v>
      </c>
      <c r="R15" s="66"/>
      <c r="S15" s="66">
        <f>AVERAGE(S11:S14)</f>
        <v>1.75</v>
      </c>
      <c r="T15" s="66">
        <f>AVERAGE(T11:T14)</f>
        <v>3</v>
      </c>
      <c r="U15" s="66">
        <f>AVERAGE(U11:U14)</f>
        <v>3</v>
      </c>
      <c r="V15" s="66">
        <f>AVERAGE(V11:V14)</f>
        <v>3</v>
      </c>
      <c r="W15" s="98"/>
    </row>
    <row r="16" spans="1:23" ht="15.5">
      <c r="A16" s="45">
        <v>6</v>
      </c>
      <c r="B16" s="79">
        <v>170101120015</v>
      </c>
      <c r="C16" s="655">
        <v>37</v>
      </c>
      <c r="D16" s="141"/>
      <c r="E16" s="655">
        <v>35</v>
      </c>
      <c r="F16" s="149"/>
      <c r="G16" s="151" t="s">
        <v>52</v>
      </c>
      <c r="H16" s="67">
        <f>($H7*H15)/100</f>
        <v>1.2307692307692308</v>
      </c>
      <c r="I16" s="67"/>
      <c r="J16" s="67"/>
      <c r="K16" s="67"/>
      <c r="L16" s="67">
        <f>($H7*L15)/100</f>
        <v>1.2307692307692308</v>
      </c>
      <c r="M16" s="67"/>
      <c r="N16" s="67"/>
      <c r="O16" s="67"/>
      <c r="P16" s="67">
        <f>($H7*P15)/100</f>
        <v>1.0769230769230769</v>
      </c>
      <c r="Q16" s="67">
        <f>($H7*Q15)/100</f>
        <v>1.2307692307692308</v>
      </c>
      <c r="R16" s="67"/>
      <c r="S16" s="67">
        <f>($H7*S15)/100</f>
        <v>1.0769230769230769</v>
      </c>
      <c r="T16" s="67">
        <f>($H7*T15)/100</f>
        <v>1.846153846153846</v>
      </c>
      <c r="U16" s="67">
        <f>($H7*U15)/100</f>
        <v>1.846153846153846</v>
      </c>
      <c r="V16" s="67">
        <f>($H7*V15)/100</f>
        <v>1.846153846153846</v>
      </c>
      <c r="W16" s="98"/>
    </row>
    <row r="17" spans="1:23" ht="15.5">
      <c r="A17" s="45">
        <v>7</v>
      </c>
      <c r="B17" s="79">
        <v>170101120016</v>
      </c>
      <c r="C17" s="655">
        <v>38</v>
      </c>
      <c r="D17" s="141"/>
      <c r="E17" s="655">
        <v>27</v>
      </c>
      <c r="F17" s="149"/>
      <c r="G17" s="647"/>
      <c r="H17" s="64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4"/>
    </row>
    <row r="18" spans="1:23" ht="15.5">
      <c r="A18" s="45">
        <v>8</v>
      </c>
      <c r="B18" s="79">
        <v>170101120017</v>
      </c>
      <c r="C18" s="655">
        <v>44</v>
      </c>
      <c r="D18" s="141"/>
      <c r="E18" s="655">
        <v>44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79">
        <v>170101120019</v>
      </c>
      <c r="C19" s="655">
        <v>40</v>
      </c>
      <c r="D19" s="141"/>
      <c r="E19" s="655">
        <v>38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79">
        <v>170101120020</v>
      </c>
      <c r="C20" s="655">
        <v>26</v>
      </c>
      <c r="D20" s="141"/>
      <c r="E20" s="655">
        <v>15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79">
        <v>170101120025</v>
      </c>
      <c r="C21" s="655">
        <v>0</v>
      </c>
      <c r="D21" s="141"/>
      <c r="E21" s="655">
        <v>0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9">
        <v>170101120026</v>
      </c>
      <c r="C22" s="655">
        <v>36</v>
      </c>
      <c r="D22" s="141"/>
      <c r="E22" s="655">
        <v>22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9">
        <v>170101120028</v>
      </c>
      <c r="C23" s="655">
        <v>37</v>
      </c>
      <c r="D23" s="141"/>
      <c r="E23" s="655">
        <v>30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9">
        <v>170101120029</v>
      </c>
      <c r="C24" s="655">
        <v>43</v>
      </c>
      <c r="D24" s="141"/>
      <c r="E24" s="655">
        <v>35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79">
        <v>170101120030</v>
      </c>
      <c r="C25" s="655">
        <v>25</v>
      </c>
      <c r="D25" s="650"/>
      <c r="E25" s="655">
        <v>32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9">
        <v>170101120032</v>
      </c>
      <c r="C26" s="655">
        <v>36</v>
      </c>
      <c r="D26" s="141"/>
      <c r="E26" s="655">
        <v>32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9">
        <v>170101120035</v>
      </c>
      <c r="C27" s="655">
        <v>41</v>
      </c>
      <c r="D27" s="141"/>
      <c r="E27" s="655">
        <v>34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9">
        <v>170101120038</v>
      </c>
      <c r="C28" s="655">
        <v>43</v>
      </c>
      <c r="D28" s="141"/>
      <c r="E28" s="655">
        <v>38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9">
        <v>170101120039</v>
      </c>
      <c r="C29" s="655">
        <v>32</v>
      </c>
      <c r="D29" s="141"/>
      <c r="E29" s="655">
        <v>31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9">
        <v>170101120043</v>
      </c>
      <c r="C30" s="655">
        <v>47</v>
      </c>
      <c r="D30" s="141"/>
      <c r="E30" s="655">
        <v>42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9">
        <v>170101120044</v>
      </c>
      <c r="C31" s="655">
        <v>49</v>
      </c>
      <c r="D31" s="141"/>
      <c r="E31" s="655">
        <v>44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9">
        <v>170101120045</v>
      </c>
      <c r="C32" s="655">
        <v>32</v>
      </c>
      <c r="D32" s="141"/>
      <c r="E32" s="655">
        <v>27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9">
        <v>170101120046</v>
      </c>
      <c r="C33" s="655">
        <v>29</v>
      </c>
      <c r="D33" s="141"/>
      <c r="E33" s="655">
        <v>12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79">
        <v>170101120049</v>
      </c>
      <c r="C34" s="655">
        <v>23</v>
      </c>
      <c r="D34" s="141"/>
      <c r="E34" s="655">
        <v>28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79">
        <v>170101120050</v>
      </c>
      <c r="C35" s="655">
        <v>27</v>
      </c>
      <c r="D35" s="141"/>
      <c r="E35" s="655">
        <v>25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79">
        <v>170101120051</v>
      </c>
      <c r="C36" s="655">
        <v>42</v>
      </c>
      <c r="D36" s="141"/>
      <c r="E36" s="655">
        <v>41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79">
        <v>170101120052</v>
      </c>
      <c r="C37" s="655">
        <v>35</v>
      </c>
      <c r="D37" s="141"/>
      <c r="E37" s="655">
        <v>30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79">
        <v>170101120053</v>
      </c>
      <c r="C38" s="655">
        <v>0</v>
      </c>
      <c r="D38" s="141"/>
      <c r="E38" s="655">
        <v>0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79">
        <v>170101120054</v>
      </c>
      <c r="C39" s="655">
        <v>1</v>
      </c>
      <c r="D39" s="141"/>
      <c r="E39" s="655">
        <v>0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79">
        <v>170101120055</v>
      </c>
      <c r="C40" s="655">
        <v>8</v>
      </c>
      <c r="D40" s="141"/>
      <c r="E40" s="655">
        <v>0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79">
        <v>170101120058</v>
      </c>
      <c r="C41" s="655">
        <v>33</v>
      </c>
      <c r="D41" s="141"/>
      <c r="E41" s="655">
        <v>33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79">
        <v>170101120059</v>
      </c>
      <c r="C42" s="655">
        <v>0</v>
      </c>
      <c r="D42" s="141"/>
      <c r="E42" s="655">
        <v>0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79">
        <v>170101120060</v>
      </c>
      <c r="C43" s="655">
        <v>26</v>
      </c>
      <c r="D43" s="141"/>
      <c r="E43" s="655">
        <v>26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79">
        <v>170101120061</v>
      </c>
      <c r="C44" s="655">
        <v>25</v>
      </c>
      <c r="D44" s="141"/>
      <c r="E44" s="655">
        <v>26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79">
        <v>170101120063</v>
      </c>
      <c r="C45" s="655">
        <v>0</v>
      </c>
      <c r="D45" s="141"/>
      <c r="E45" s="655">
        <v>0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79">
        <v>170101120064</v>
      </c>
      <c r="C46" s="655">
        <v>44</v>
      </c>
      <c r="D46" s="141"/>
      <c r="E46" s="655">
        <v>36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79">
        <v>170101120070</v>
      </c>
      <c r="C47" s="655">
        <v>48</v>
      </c>
      <c r="D47" s="141"/>
      <c r="E47" s="655">
        <v>44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79">
        <v>170101120071</v>
      </c>
      <c r="C48" s="655">
        <v>42</v>
      </c>
      <c r="D48" s="141"/>
      <c r="E48" s="655">
        <v>28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79">
        <v>170101121073</v>
      </c>
      <c r="C49" s="655">
        <v>39</v>
      </c>
      <c r="D49" s="141"/>
      <c r="E49" s="655">
        <v>30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/>
      <c r="B50" s="34"/>
      <c r="C50" s="141"/>
      <c r="D50" s="141"/>
      <c r="E50" s="141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/>
      <c r="B51" s="34"/>
      <c r="C51" s="141"/>
      <c r="D51" s="141"/>
      <c r="E51" s="141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/>
      <c r="B52" s="34"/>
      <c r="C52" s="141"/>
      <c r="D52" s="650"/>
      <c r="E52" s="141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/>
      <c r="B53" s="34"/>
      <c r="C53" s="141"/>
      <c r="D53" s="650"/>
      <c r="E53" s="141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/>
      <c r="B54" s="34"/>
      <c r="C54" s="141"/>
      <c r="D54" s="141"/>
      <c r="E54" s="141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/>
      <c r="B55" s="34"/>
      <c r="C55" s="141"/>
      <c r="D55" s="141"/>
      <c r="E55" s="141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/>
      <c r="B56" s="34"/>
      <c r="C56" s="141"/>
      <c r="D56" s="141"/>
      <c r="E56" s="141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/>
      <c r="B57" s="34"/>
      <c r="C57" s="141"/>
      <c r="D57" s="141"/>
      <c r="E57" s="141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/>
      <c r="B58" s="34"/>
      <c r="C58" s="141"/>
      <c r="D58" s="141"/>
      <c r="E58" s="141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/>
      <c r="B59" s="34"/>
      <c r="C59" s="141"/>
      <c r="D59" s="141"/>
      <c r="E59" s="141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/>
      <c r="B60" s="34"/>
      <c r="C60" s="141"/>
      <c r="D60" s="141"/>
      <c r="E60" s="141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/>
      <c r="B61" s="34"/>
      <c r="C61" s="141"/>
      <c r="D61" s="141"/>
      <c r="E61" s="141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/>
      <c r="B62" s="34"/>
      <c r="C62" s="141"/>
      <c r="D62" s="141"/>
      <c r="E62" s="141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/>
      <c r="B63" s="34"/>
      <c r="C63" s="141"/>
      <c r="D63" s="141"/>
      <c r="E63" s="141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/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/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/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646"/>
      <c r="D85" s="141"/>
      <c r="E85" s="646"/>
      <c r="F85" s="141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646"/>
      <c r="D86" s="141"/>
      <c r="E86" s="646"/>
      <c r="F86" s="141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/>
      <c r="B87" s="79"/>
      <c r="C87" s="646"/>
      <c r="D87" s="141"/>
      <c r="E87" s="646"/>
      <c r="F87" s="141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/>
      <c r="B88" s="79"/>
      <c r="C88" s="646"/>
      <c r="D88" s="141"/>
      <c r="E88" s="646"/>
      <c r="F88" s="141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646"/>
      <c r="D89" s="141"/>
      <c r="E89" s="646"/>
      <c r="F89" s="141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646"/>
      <c r="D90" s="141"/>
      <c r="E90" s="646"/>
      <c r="F90" s="141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646"/>
      <c r="D91" s="141"/>
      <c r="E91" s="646"/>
      <c r="F91" s="141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D1" zoomScale="86" zoomScaleNormal="86" workbookViewId="0">
      <selection activeCell="H7" sqref="H7"/>
    </sheetView>
  </sheetViews>
  <sheetFormatPr defaultColWidth="9" defaultRowHeight="14.5"/>
  <cols>
    <col min="2" max="2" width="15.81640625" customWidth="1"/>
    <col min="3" max="3" width="12.26953125" customWidth="1"/>
    <col min="5" max="5" width="22.7265625" customWidth="1"/>
    <col min="6" max="6" width="13" customWidth="1"/>
    <col min="7" max="7" width="28.26953125" customWidth="1"/>
    <col min="8" max="8" width="11.54296875" customWidth="1"/>
  </cols>
  <sheetData>
    <row r="1" spans="1:23">
      <c r="A1" s="839" t="s">
        <v>56</v>
      </c>
      <c r="B1" s="839"/>
      <c r="C1" s="839"/>
      <c r="D1" s="839"/>
      <c r="E1" s="839"/>
      <c r="F1" s="651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9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165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668">
        <f>D12</f>
        <v>96.226415094339629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668">
        <f>F12</f>
        <v>84.905660377358487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45"/>
      <c r="B7" s="131" t="s">
        <v>20</v>
      </c>
      <c r="C7" s="652" t="s">
        <v>21</v>
      </c>
      <c r="D7" s="132"/>
      <c r="E7" s="124" t="s">
        <v>21</v>
      </c>
      <c r="F7" s="124"/>
      <c r="G7" s="53" t="s">
        <v>22</v>
      </c>
      <c r="H7" s="21">
        <f>AVERAGE(H5,H6)</f>
        <v>90.566037735849051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32" t="s">
        <v>25</v>
      </c>
      <c r="D8" s="132"/>
      <c r="E8" s="124" t="s">
        <v>160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32" t="s">
        <v>164</v>
      </c>
      <c r="D9" s="132"/>
      <c r="E9" s="124" t="s">
        <v>164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672" t="s">
        <v>30</v>
      </c>
      <c r="I10" s="672" t="s">
        <v>31</v>
      </c>
      <c r="J10" s="673" t="s">
        <v>32</v>
      </c>
      <c r="K10" s="673" t="s">
        <v>33</v>
      </c>
      <c r="L10" s="673" t="s">
        <v>34</v>
      </c>
      <c r="M10" s="673" t="s">
        <v>35</v>
      </c>
      <c r="N10" s="673" t="s">
        <v>36</v>
      </c>
      <c r="O10" s="673" t="s">
        <v>37</v>
      </c>
      <c r="P10" s="673" t="s">
        <v>38</v>
      </c>
      <c r="Q10" s="673" t="s">
        <v>39</v>
      </c>
      <c r="R10" s="673" t="s">
        <v>40</v>
      </c>
      <c r="S10" s="673" t="s">
        <v>41</v>
      </c>
      <c r="T10" s="673" t="s">
        <v>42</v>
      </c>
      <c r="U10" s="673" t="s">
        <v>43</v>
      </c>
      <c r="V10" s="673" t="s">
        <v>44</v>
      </c>
      <c r="W10" s="98"/>
    </row>
    <row r="11" spans="1:23" ht="15.5">
      <c r="A11" s="45">
        <v>1</v>
      </c>
      <c r="B11" s="674">
        <v>170101120001</v>
      </c>
      <c r="C11" s="670">
        <v>40</v>
      </c>
      <c r="D11" s="141">
        <f>COUNTIF(C11:C63,"&gt;="&amp;D10)</f>
        <v>51</v>
      </c>
      <c r="E11" s="670">
        <v>31</v>
      </c>
      <c r="F11" s="142">
        <f>COUNTIF(E11:E63,"&gt;="&amp;F10)</f>
        <v>45</v>
      </c>
      <c r="G11" s="143" t="s">
        <v>46</v>
      </c>
      <c r="H11" s="99">
        <v>2</v>
      </c>
      <c r="I11" s="99">
        <v>2</v>
      </c>
      <c r="J11" s="99"/>
      <c r="K11" s="99"/>
      <c r="L11" s="99">
        <v>2</v>
      </c>
      <c r="M11" s="99"/>
      <c r="N11" s="99"/>
      <c r="O11" s="99"/>
      <c r="P11" s="99">
        <v>1</v>
      </c>
      <c r="Q11" s="99"/>
      <c r="R11" s="99"/>
      <c r="S11" s="99">
        <v>3</v>
      </c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78">
        <v>170101120002</v>
      </c>
      <c r="C12" s="670">
        <v>44</v>
      </c>
      <c r="D12" s="147">
        <f>(D11/COUNT(B11:B63)*100)</f>
        <v>96.226415094339629</v>
      </c>
      <c r="E12" s="670">
        <v>31</v>
      </c>
      <c r="F12" s="147">
        <f>(F11/COUNT($B11:$B63))*100</f>
        <v>84.905660377358487</v>
      </c>
      <c r="G12" s="143" t="s">
        <v>47</v>
      </c>
      <c r="H12" s="99">
        <v>1</v>
      </c>
      <c r="I12" s="99">
        <v>1</v>
      </c>
      <c r="J12" s="99"/>
      <c r="K12" s="99"/>
      <c r="L12" s="99">
        <v>1</v>
      </c>
      <c r="M12" s="99"/>
      <c r="N12" s="99"/>
      <c r="O12" s="99"/>
      <c r="P12" s="99">
        <v>1</v>
      </c>
      <c r="Q12" s="99"/>
      <c r="R12" s="99"/>
      <c r="S12" s="99">
        <v>2</v>
      </c>
      <c r="T12" s="99">
        <v>3</v>
      </c>
      <c r="U12" s="99">
        <v>3</v>
      </c>
      <c r="V12" s="99">
        <v>3</v>
      </c>
      <c r="W12" s="98"/>
    </row>
    <row r="13" spans="1:23" ht="15.5">
      <c r="A13" s="45">
        <v>3</v>
      </c>
      <c r="B13" s="78">
        <v>170101120003</v>
      </c>
      <c r="C13" s="670">
        <v>44</v>
      </c>
      <c r="D13" s="141"/>
      <c r="E13" s="670">
        <v>42</v>
      </c>
      <c r="F13" s="149"/>
      <c r="G13" s="143" t="s">
        <v>48</v>
      </c>
      <c r="H13" s="99">
        <v>2</v>
      </c>
      <c r="I13" s="99">
        <v>2</v>
      </c>
      <c r="J13" s="99"/>
      <c r="K13" s="99"/>
      <c r="L13" s="99">
        <v>2</v>
      </c>
      <c r="M13" s="99"/>
      <c r="N13" s="99"/>
      <c r="O13" s="99"/>
      <c r="P13" s="99">
        <v>2</v>
      </c>
      <c r="Q13" s="99"/>
      <c r="R13" s="99"/>
      <c r="S13" s="99">
        <v>2</v>
      </c>
      <c r="T13" s="99">
        <v>2</v>
      </c>
      <c r="U13" s="99">
        <v>3</v>
      </c>
      <c r="V13" s="99">
        <v>3</v>
      </c>
      <c r="W13" s="98"/>
    </row>
    <row r="14" spans="1:23" ht="15.5">
      <c r="A14" s="45">
        <v>4</v>
      </c>
      <c r="B14" s="78">
        <v>170101120004</v>
      </c>
      <c r="C14" s="670">
        <v>40</v>
      </c>
      <c r="D14" s="141"/>
      <c r="E14" s="670">
        <v>36</v>
      </c>
      <c r="F14" s="149"/>
      <c r="G14" s="143" t="s">
        <v>49</v>
      </c>
      <c r="H14" s="99">
        <v>3</v>
      </c>
      <c r="I14" s="99">
        <v>3</v>
      </c>
      <c r="J14" s="99"/>
      <c r="K14" s="99"/>
      <c r="L14" s="99">
        <v>3</v>
      </c>
      <c r="M14" s="99"/>
      <c r="N14" s="99"/>
      <c r="O14" s="99"/>
      <c r="P14" s="99">
        <v>3</v>
      </c>
      <c r="Q14" s="99"/>
      <c r="R14" s="99"/>
      <c r="S14" s="99">
        <v>1</v>
      </c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78">
        <v>170101120006</v>
      </c>
      <c r="C15" s="670">
        <v>49</v>
      </c>
      <c r="D15" s="141"/>
      <c r="E15" s="670">
        <v>49</v>
      </c>
      <c r="F15" s="149"/>
      <c r="G15" s="675" t="s">
        <v>50</v>
      </c>
      <c r="H15" s="676">
        <v>2</v>
      </c>
      <c r="I15" s="676">
        <v>2</v>
      </c>
      <c r="J15" s="676"/>
      <c r="K15" s="676"/>
      <c r="L15" s="676">
        <v>3</v>
      </c>
      <c r="M15" s="676"/>
      <c r="N15" s="676"/>
      <c r="O15" s="676"/>
      <c r="P15" s="676">
        <v>2</v>
      </c>
      <c r="Q15" s="676"/>
      <c r="R15" s="676"/>
      <c r="S15" s="676">
        <v>3</v>
      </c>
      <c r="T15" s="676">
        <v>2</v>
      </c>
      <c r="U15" s="676">
        <v>2</v>
      </c>
      <c r="V15" s="676">
        <v>2</v>
      </c>
      <c r="W15" s="98"/>
    </row>
    <row r="16" spans="1:23" ht="15.5">
      <c r="A16" s="45">
        <v>6</v>
      </c>
      <c r="B16" s="78">
        <v>170101120007</v>
      </c>
      <c r="C16" s="670">
        <v>49</v>
      </c>
      <c r="D16" s="141"/>
      <c r="E16" s="670">
        <v>45</v>
      </c>
      <c r="F16" s="149"/>
      <c r="G16" s="150" t="s">
        <v>51</v>
      </c>
      <c r="H16" s="66">
        <f>AVERAGE(H11:H15)</f>
        <v>2</v>
      </c>
      <c r="I16" s="66">
        <f>AVERAGE(I11:I15)</f>
        <v>2</v>
      </c>
      <c r="J16" s="66"/>
      <c r="K16" s="66"/>
      <c r="L16" s="66">
        <f>AVERAGE(L11:L15)</f>
        <v>2.2000000000000002</v>
      </c>
      <c r="M16" s="66"/>
      <c r="N16" s="66"/>
      <c r="O16" s="66"/>
      <c r="P16" s="66">
        <f>AVERAGE(P11:P15)</f>
        <v>1.8</v>
      </c>
      <c r="Q16" s="66"/>
      <c r="R16" s="66"/>
      <c r="S16" s="66">
        <f>AVERAGE(S11:S15)</f>
        <v>2.2000000000000002</v>
      </c>
      <c r="T16" s="66">
        <f>AVERAGE(T11:T15)</f>
        <v>2.6</v>
      </c>
      <c r="U16" s="66">
        <f>AVERAGE(U11:U15)</f>
        <v>2.8</v>
      </c>
      <c r="V16" s="66">
        <f>AVERAGE(V11:V15)</f>
        <v>2.8</v>
      </c>
      <c r="W16" s="98"/>
    </row>
    <row r="17" spans="1:23" ht="15.5">
      <c r="A17" s="45">
        <v>7</v>
      </c>
      <c r="B17" s="78">
        <v>170101120011</v>
      </c>
      <c r="C17" s="670">
        <v>44</v>
      </c>
      <c r="D17" s="141"/>
      <c r="E17" s="670">
        <v>45</v>
      </c>
      <c r="F17" s="149"/>
      <c r="G17" s="151" t="s">
        <v>52</v>
      </c>
      <c r="H17" s="67">
        <f>($H7*H16)/100</f>
        <v>1.811320754716981</v>
      </c>
      <c r="I17" s="67">
        <f>($H7*I16)/100</f>
        <v>1.811320754716981</v>
      </c>
      <c r="J17" s="67"/>
      <c r="K17" s="67"/>
      <c r="L17" s="67">
        <f>($H7*L16)/100</f>
        <v>1.9924528301886792</v>
      </c>
      <c r="M17" s="67"/>
      <c r="N17" s="67"/>
      <c r="O17" s="67"/>
      <c r="P17" s="67">
        <f>($H7*P16)/100</f>
        <v>1.6301886792452831</v>
      </c>
      <c r="Q17" s="67"/>
      <c r="R17" s="67"/>
      <c r="S17" s="67">
        <f>($H7*S16)/100</f>
        <v>1.9924528301886792</v>
      </c>
      <c r="T17" s="67">
        <f>($H7*T16)/100</f>
        <v>2.3547169811320754</v>
      </c>
      <c r="U17" s="67">
        <f>($H7*U16)/100</f>
        <v>2.5358490566037735</v>
      </c>
      <c r="V17" s="67">
        <f>($H7*V16)/100</f>
        <v>2.5358490566037735</v>
      </c>
      <c r="W17" s="4"/>
    </row>
    <row r="18" spans="1:23" ht="15.5">
      <c r="A18" s="45">
        <v>8</v>
      </c>
      <c r="B18" s="78">
        <v>170101120012</v>
      </c>
      <c r="C18" s="670">
        <v>46</v>
      </c>
      <c r="D18" s="141"/>
      <c r="E18" s="670">
        <v>45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78">
        <v>170101120013</v>
      </c>
      <c r="C19" s="670">
        <v>30</v>
      </c>
      <c r="D19" s="141"/>
      <c r="E19" s="670">
        <v>31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78">
        <v>170101120015</v>
      </c>
      <c r="C20" s="670">
        <v>32</v>
      </c>
      <c r="D20" s="141"/>
      <c r="E20" s="670">
        <v>28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78">
        <v>170101120016</v>
      </c>
      <c r="C21" s="670">
        <v>39</v>
      </c>
      <c r="D21" s="141"/>
      <c r="E21" s="670">
        <v>29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78">
        <v>170101120017</v>
      </c>
      <c r="C22" s="670">
        <v>49</v>
      </c>
      <c r="D22" s="141"/>
      <c r="E22" s="670">
        <v>45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8">
        <v>170101120019</v>
      </c>
      <c r="C23" s="670">
        <v>46</v>
      </c>
      <c r="D23" s="141"/>
      <c r="E23" s="670">
        <v>47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78">
        <v>170101120020</v>
      </c>
      <c r="C24" s="670">
        <v>33</v>
      </c>
      <c r="D24" s="141"/>
      <c r="E24" s="670">
        <v>22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78">
        <v>170101120021</v>
      </c>
      <c r="C25" s="670">
        <v>46</v>
      </c>
      <c r="D25" s="650"/>
      <c r="E25" s="670">
        <v>46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8">
        <v>170101120022</v>
      </c>
      <c r="C26" s="670">
        <v>44</v>
      </c>
      <c r="D26" s="141"/>
      <c r="E26" s="670">
        <v>37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8">
        <v>170101120023</v>
      </c>
      <c r="C27" s="670">
        <v>38</v>
      </c>
      <c r="D27" s="141"/>
      <c r="E27" s="670">
        <v>43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8">
        <v>170101120024</v>
      </c>
      <c r="C28" s="670">
        <v>48</v>
      </c>
      <c r="D28" s="141"/>
      <c r="E28" s="670">
        <v>41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8">
        <v>170101120025</v>
      </c>
      <c r="C29" s="670">
        <v>25</v>
      </c>
      <c r="D29" s="141"/>
      <c r="E29" s="670">
        <v>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8">
        <v>170101120026</v>
      </c>
      <c r="C30" s="670">
        <v>39</v>
      </c>
      <c r="D30" s="141"/>
      <c r="E30" s="670">
        <v>35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8">
        <v>170101120028</v>
      </c>
      <c r="C31" s="670">
        <v>36</v>
      </c>
      <c r="D31" s="141"/>
      <c r="E31" s="670">
        <v>37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8">
        <v>170101120029</v>
      </c>
      <c r="C32" s="670">
        <v>42</v>
      </c>
      <c r="D32" s="141"/>
      <c r="E32" s="670">
        <v>39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8">
        <v>170101120030</v>
      </c>
      <c r="C33" s="670">
        <v>32</v>
      </c>
      <c r="D33" s="141"/>
      <c r="E33" s="670">
        <v>29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78">
        <v>170101120032</v>
      </c>
      <c r="C34" s="670">
        <v>45</v>
      </c>
      <c r="D34" s="141"/>
      <c r="E34" s="670">
        <v>38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78">
        <v>170101120034</v>
      </c>
      <c r="C35" s="670">
        <v>42</v>
      </c>
      <c r="D35" s="141"/>
      <c r="E35" s="670">
        <v>40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78">
        <v>170101120035</v>
      </c>
      <c r="C36" s="670">
        <v>37</v>
      </c>
      <c r="D36" s="141"/>
      <c r="E36" s="670">
        <v>38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78">
        <v>170101120036</v>
      </c>
      <c r="C37" s="670">
        <v>44</v>
      </c>
      <c r="D37" s="141"/>
      <c r="E37" s="670">
        <v>45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78">
        <v>170101120038</v>
      </c>
      <c r="C38" s="670">
        <v>46</v>
      </c>
      <c r="D38" s="141"/>
      <c r="E38" s="670">
        <v>44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78">
        <v>170101120039</v>
      </c>
      <c r="C39" s="670">
        <v>40</v>
      </c>
      <c r="D39" s="141"/>
      <c r="E39" s="670">
        <v>35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78">
        <v>170101120040</v>
      </c>
      <c r="C40" s="670">
        <v>41</v>
      </c>
      <c r="D40" s="141"/>
      <c r="E40" s="670">
        <v>38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78">
        <v>170101120043</v>
      </c>
      <c r="C41" s="670">
        <v>46</v>
      </c>
      <c r="D41" s="141"/>
      <c r="E41" s="670">
        <v>47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78">
        <v>170101120044</v>
      </c>
      <c r="C42" s="670">
        <v>49</v>
      </c>
      <c r="D42" s="141"/>
      <c r="E42" s="670">
        <v>47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78">
        <v>170101120045</v>
      </c>
      <c r="C43" s="670">
        <v>31</v>
      </c>
      <c r="D43" s="141"/>
      <c r="E43" s="670">
        <v>30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78">
        <v>170101120046</v>
      </c>
      <c r="C44" s="670">
        <v>43</v>
      </c>
      <c r="D44" s="141"/>
      <c r="E44" s="670">
        <v>33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78">
        <v>170101120048</v>
      </c>
      <c r="C45" s="670">
        <v>42</v>
      </c>
      <c r="D45" s="141"/>
      <c r="E45" s="670">
        <v>34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78">
        <v>170101120049</v>
      </c>
      <c r="C46" s="670">
        <v>32</v>
      </c>
      <c r="D46" s="141"/>
      <c r="E46" s="670">
        <v>24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78">
        <v>170101120050</v>
      </c>
      <c r="C47" s="670">
        <v>28</v>
      </c>
      <c r="D47" s="141"/>
      <c r="E47" s="670">
        <v>29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78">
        <v>170101120051</v>
      </c>
      <c r="C48" s="670">
        <v>49</v>
      </c>
      <c r="D48" s="141"/>
      <c r="E48" s="670">
        <v>46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78">
        <v>170101120052</v>
      </c>
      <c r="C49" s="670">
        <v>42</v>
      </c>
      <c r="D49" s="141"/>
      <c r="E49" s="670">
        <v>34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78">
        <v>170101120053</v>
      </c>
      <c r="C50" s="670">
        <v>30</v>
      </c>
      <c r="D50" s="141"/>
      <c r="E50" s="670">
        <v>13</v>
      </c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78">
        <v>170101120054</v>
      </c>
      <c r="C51" s="670">
        <v>30</v>
      </c>
      <c r="D51" s="141"/>
      <c r="E51" s="670">
        <v>12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78">
        <v>170101120055</v>
      </c>
      <c r="C52" s="670">
        <v>30</v>
      </c>
      <c r="D52" s="650"/>
      <c r="E52" s="670">
        <v>27</v>
      </c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78">
        <v>170101120056</v>
      </c>
      <c r="C53" s="670">
        <v>39</v>
      </c>
      <c r="D53" s="650"/>
      <c r="E53" s="670">
        <v>35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78">
        <v>170101120058</v>
      </c>
      <c r="C54" s="670">
        <v>39</v>
      </c>
      <c r="D54" s="141"/>
      <c r="E54" s="670">
        <v>41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78">
        <v>170101120059</v>
      </c>
      <c r="C55" s="670">
        <v>0</v>
      </c>
      <c r="D55" s="141"/>
      <c r="E55" s="670">
        <v>0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78">
        <v>170101120060</v>
      </c>
      <c r="C56" s="670">
        <v>36</v>
      </c>
      <c r="D56" s="141"/>
      <c r="E56" s="670">
        <v>31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78">
        <v>170101120061</v>
      </c>
      <c r="C57" s="670">
        <v>41</v>
      </c>
      <c r="D57" s="141"/>
      <c r="E57" s="670">
        <v>36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78">
        <v>170101120062</v>
      </c>
      <c r="C58" s="670">
        <v>36</v>
      </c>
      <c r="D58" s="141"/>
      <c r="E58" s="670">
        <v>27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78">
        <v>170101120064</v>
      </c>
      <c r="C59" s="670">
        <v>47</v>
      </c>
      <c r="D59" s="141"/>
      <c r="E59" s="670">
        <v>44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78">
        <v>170101120067</v>
      </c>
      <c r="C60" s="670">
        <v>43</v>
      </c>
      <c r="D60" s="141"/>
      <c r="E60" s="670">
        <v>30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78">
        <v>170101120070</v>
      </c>
      <c r="C61" s="670">
        <v>49</v>
      </c>
      <c r="D61" s="141"/>
      <c r="E61" s="670">
        <v>43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78">
        <v>170101120071</v>
      </c>
      <c r="C62" s="670">
        <v>45</v>
      </c>
      <c r="D62" s="141"/>
      <c r="E62" s="670">
        <v>41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78">
        <v>170101121073</v>
      </c>
      <c r="C63" s="670">
        <v>41</v>
      </c>
      <c r="D63" s="141"/>
      <c r="E63" s="670">
        <v>37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  <row r="64" spans="1:23">
      <c r="A64" s="45"/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>
      <c r="A65" s="45"/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>
      <c r="A66" s="45"/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>
      <c r="A67" s="45"/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>
      <c r="A68" s="45"/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>
      <c r="A69" s="45"/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>
      <c r="A70" s="45"/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>
      <c r="A71" s="45"/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>
      <c r="A72" s="45"/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>
      <c r="A73" s="45"/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>
      <c r="A74" s="45"/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>
      <c r="A75" s="45"/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>
      <c r="A76" s="45"/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>
      <c r="A77" s="45"/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3">
      <c r="A78" s="45"/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>
      <c r="A79" s="45"/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>
      <c r="A80" s="45"/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>
      <c r="A81" s="45"/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>
      <c r="A82" s="45"/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>
      <c r="A83" s="45"/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>
      <c r="A84" s="45"/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>
      <c r="A85" s="45"/>
      <c r="B85" s="79"/>
      <c r="C85" s="646"/>
      <c r="D85" s="141"/>
      <c r="E85" s="646"/>
      <c r="F85" s="141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5"/>
      <c r="B86" s="79"/>
      <c r="C86" s="646"/>
      <c r="D86" s="141"/>
      <c r="E86" s="646"/>
      <c r="F86" s="141"/>
      <c r="G86" s="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82"/>
    </row>
    <row r="87" spans="1:23" ht="15.5">
      <c r="A87" s="45"/>
      <c r="B87" s="79"/>
      <c r="C87" s="646"/>
      <c r="D87" s="141"/>
      <c r="E87" s="646"/>
      <c r="F87" s="141"/>
      <c r="G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4"/>
    </row>
    <row r="88" spans="1:23">
      <c r="A88" s="45"/>
      <c r="B88" s="79"/>
      <c r="C88" s="646"/>
      <c r="D88" s="141"/>
      <c r="E88" s="646"/>
      <c r="F88" s="141"/>
      <c r="G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5"/>
      <c r="B89" s="79"/>
      <c r="C89" s="646"/>
      <c r="D89" s="141"/>
      <c r="E89" s="646"/>
      <c r="F89" s="141"/>
      <c r="G89" s="8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5"/>
      <c r="B90" s="79"/>
      <c r="C90" s="646"/>
      <c r="D90" s="141"/>
      <c r="E90" s="646"/>
      <c r="F90" s="141"/>
      <c r="G90" s="8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5"/>
      <c r="B91" s="79"/>
      <c r="C91" s="646"/>
      <c r="D91" s="141"/>
      <c r="E91" s="646"/>
      <c r="F91" s="141"/>
      <c r="G91" s="8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zoomScale="50" zoomScaleNormal="50" workbookViewId="0">
      <selection activeCell="F11" sqref="F11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5" width="25.7265625" style="45" customWidth="1"/>
    <col min="6" max="6" width="31.7265625" style="45" customWidth="1"/>
    <col min="7" max="7" width="54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 ht="20.25" customHeight="1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3.5" customHeight="1">
      <c r="A3" s="831" t="s">
        <v>64</v>
      </c>
      <c r="B3" s="831"/>
      <c r="C3" s="831"/>
      <c r="D3" s="831"/>
      <c r="E3" s="831"/>
      <c r="F3" s="831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1" t="s">
        <v>65</v>
      </c>
      <c r="B4" s="831"/>
      <c r="C4" s="831"/>
      <c r="D4" s="831"/>
      <c r="E4" s="831"/>
      <c r="F4" s="83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834" t="s">
        <v>66</v>
      </c>
      <c r="B5" s="834"/>
      <c r="C5" s="834"/>
      <c r="D5" s="834"/>
      <c r="E5" s="834"/>
      <c r="F5" s="834"/>
      <c r="G5" s="1" t="s">
        <v>14</v>
      </c>
      <c r="H5" s="47">
        <f>D12</f>
        <v>83.333333333333343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70.833333333333343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77.083333333333343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85" t="s">
        <v>45</v>
      </c>
      <c r="C10" s="86">
        <v>50</v>
      </c>
      <c r="D10" s="87">
        <f>(0.55*50)</f>
        <v>27.500000000000004</v>
      </c>
      <c r="E10" s="86">
        <v>50</v>
      </c>
      <c r="F10" s="8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33">
        <v>1</v>
      </c>
      <c r="B11" s="34">
        <v>170301200001</v>
      </c>
      <c r="C11" s="62">
        <v>36</v>
      </c>
      <c r="D11" s="62">
        <f>COUNTIF(C11:C34,"&gt;="&amp;D10)</f>
        <v>20</v>
      </c>
      <c r="E11" s="61">
        <v>28</v>
      </c>
      <c r="F11" s="62">
        <f>COUNTIF(E11:E34,"&gt;="&amp;F10)</f>
        <v>17</v>
      </c>
      <c r="G11" s="31" t="s">
        <v>46</v>
      </c>
      <c r="H11" s="41">
        <v>2</v>
      </c>
      <c r="I11" s="41">
        <v>3</v>
      </c>
      <c r="J11" s="41">
        <v>3</v>
      </c>
      <c r="K11" s="41">
        <v>2</v>
      </c>
      <c r="L11" s="32"/>
      <c r="M11" s="41">
        <v>2</v>
      </c>
      <c r="N11" s="32"/>
      <c r="O11" s="32"/>
      <c r="P11" s="32"/>
      <c r="Q11" s="32"/>
      <c r="R11" s="32"/>
      <c r="S11" s="32"/>
      <c r="T11" s="41">
        <v>2</v>
      </c>
      <c r="U11" s="41">
        <v>2</v>
      </c>
      <c r="V11" s="41">
        <v>2</v>
      </c>
    </row>
    <row r="12" spans="1:23" ht="24.75" customHeight="1">
      <c r="A12" s="33">
        <v>2</v>
      </c>
      <c r="B12" s="34">
        <v>170301200002</v>
      </c>
      <c r="C12" s="62">
        <v>36</v>
      </c>
      <c r="D12" s="63">
        <f>(D11/COUNT(C11:C34))*100</f>
        <v>83.333333333333343</v>
      </c>
      <c r="E12" s="61">
        <v>32</v>
      </c>
      <c r="F12" s="64">
        <f>(F11/COUNT(E11:E34))*100</f>
        <v>70.833333333333343</v>
      </c>
      <c r="G12" s="31" t="s">
        <v>47</v>
      </c>
      <c r="H12" s="41">
        <v>3</v>
      </c>
      <c r="I12" s="41">
        <v>1</v>
      </c>
      <c r="J12" s="41">
        <v>2</v>
      </c>
      <c r="K12" s="41">
        <v>2</v>
      </c>
      <c r="L12" s="32"/>
      <c r="M12" s="41">
        <v>2</v>
      </c>
      <c r="N12" s="32"/>
      <c r="O12" s="32"/>
      <c r="P12" s="32"/>
      <c r="Q12" s="32"/>
      <c r="R12" s="32"/>
      <c r="S12" s="32"/>
      <c r="T12" s="41">
        <v>2</v>
      </c>
      <c r="U12" s="41">
        <v>2</v>
      </c>
      <c r="V12" s="41">
        <v>2</v>
      </c>
    </row>
    <row r="13" spans="1:23" ht="24.75" customHeight="1">
      <c r="A13" s="33">
        <v>3</v>
      </c>
      <c r="B13" s="34">
        <v>170301200003</v>
      </c>
      <c r="C13" s="62">
        <v>37</v>
      </c>
      <c r="D13" s="62"/>
      <c r="E13" s="61">
        <v>43</v>
      </c>
      <c r="F13" s="62"/>
      <c r="G13" s="31" t="s">
        <v>48</v>
      </c>
      <c r="H13" s="41">
        <v>1</v>
      </c>
      <c r="I13" s="41">
        <v>1</v>
      </c>
      <c r="J13" s="41">
        <v>2</v>
      </c>
      <c r="K13" s="41">
        <v>3</v>
      </c>
      <c r="L13" s="32"/>
      <c r="M13" s="41">
        <v>1</v>
      </c>
      <c r="N13" s="32"/>
      <c r="O13" s="32"/>
      <c r="P13" s="32"/>
      <c r="Q13" s="32"/>
      <c r="R13" s="32"/>
      <c r="S13" s="32"/>
      <c r="T13" s="41">
        <v>2</v>
      </c>
      <c r="U13" s="41">
        <v>2</v>
      </c>
      <c r="V13" s="41">
        <v>2</v>
      </c>
    </row>
    <row r="14" spans="1:23" ht="24.75" customHeight="1">
      <c r="A14" s="33">
        <v>4</v>
      </c>
      <c r="B14" s="34">
        <v>170301200004</v>
      </c>
      <c r="C14" s="62">
        <v>36</v>
      </c>
      <c r="D14" s="62"/>
      <c r="E14" s="61">
        <v>37</v>
      </c>
      <c r="F14" s="62"/>
      <c r="G14" s="31" t="s">
        <v>49</v>
      </c>
      <c r="H14" s="41">
        <v>3</v>
      </c>
      <c r="I14" s="41">
        <v>1</v>
      </c>
      <c r="J14" s="41">
        <v>1</v>
      </c>
      <c r="K14" s="41">
        <v>1</v>
      </c>
      <c r="L14" s="32"/>
      <c r="M14" s="41">
        <v>1</v>
      </c>
      <c r="N14" s="32"/>
      <c r="O14" s="32"/>
      <c r="P14" s="32"/>
      <c r="Q14" s="32"/>
      <c r="R14" s="32"/>
      <c r="S14" s="32"/>
      <c r="T14" s="41">
        <v>2</v>
      </c>
      <c r="U14" s="41">
        <v>2</v>
      </c>
      <c r="V14" s="41">
        <v>2</v>
      </c>
    </row>
    <row r="15" spans="1:23" ht="35.25" customHeight="1">
      <c r="A15" s="33">
        <v>5</v>
      </c>
      <c r="B15" s="34">
        <v>170301200009</v>
      </c>
      <c r="C15" s="62">
        <v>31</v>
      </c>
      <c r="D15" s="62"/>
      <c r="E15" s="61">
        <v>36</v>
      </c>
      <c r="F15" s="62"/>
      <c r="G15" s="31" t="s">
        <v>50</v>
      </c>
      <c r="H15" s="41">
        <v>2</v>
      </c>
      <c r="I15" s="41">
        <v>1</v>
      </c>
      <c r="J15" s="41">
        <v>1</v>
      </c>
      <c r="K15" s="41">
        <v>1</v>
      </c>
      <c r="L15" s="32"/>
      <c r="M15" s="41">
        <v>1</v>
      </c>
      <c r="N15" s="32"/>
      <c r="O15" s="32"/>
      <c r="P15" s="32"/>
      <c r="Q15" s="32"/>
      <c r="R15" s="32"/>
      <c r="S15" s="32"/>
      <c r="T15" s="41">
        <v>2</v>
      </c>
      <c r="U15" s="41">
        <v>2</v>
      </c>
      <c r="V15" s="41">
        <v>2</v>
      </c>
    </row>
    <row r="16" spans="1:23" ht="37.5" customHeight="1">
      <c r="A16" s="33">
        <v>6</v>
      </c>
      <c r="B16" s="34">
        <v>170301200010</v>
      </c>
      <c r="C16" s="62">
        <v>33</v>
      </c>
      <c r="D16" s="62"/>
      <c r="E16" s="61">
        <v>37</v>
      </c>
      <c r="F16" s="62"/>
      <c r="G16" s="65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1.8</v>
      </c>
      <c r="K16" s="66">
        <f>AVERAGE(K11:K15)</f>
        <v>1.8</v>
      </c>
      <c r="L16" s="66"/>
      <c r="M16" s="66">
        <f>AVERAGE(M11:M15)</f>
        <v>1.4</v>
      </c>
      <c r="N16" s="66"/>
      <c r="O16" s="66"/>
      <c r="P16" s="66"/>
      <c r="Q16" s="66"/>
      <c r="R16" s="66"/>
      <c r="S16" s="66"/>
      <c r="T16" s="66">
        <f>AVERAGE(T11:T15)</f>
        <v>2</v>
      </c>
      <c r="U16" s="66">
        <f>AVERAGE(U11:U15)</f>
        <v>2</v>
      </c>
      <c r="V16" s="66">
        <f>AVERAGE(V11:V15)</f>
        <v>2</v>
      </c>
    </row>
    <row r="17" spans="1:22" ht="24.75" customHeight="1">
      <c r="A17" s="33">
        <v>7</v>
      </c>
      <c r="B17" s="34">
        <v>170301200011</v>
      </c>
      <c r="C17" s="62">
        <v>33</v>
      </c>
      <c r="D17" s="62"/>
      <c r="E17" s="61">
        <v>38</v>
      </c>
      <c r="F17" s="62"/>
      <c r="G17" s="40" t="s">
        <v>52</v>
      </c>
      <c r="H17" s="67">
        <f>(H7*H16)/100</f>
        <v>1.6958333333333337</v>
      </c>
      <c r="I17" s="67">
        <f>(H7*I16)/100</f>
        <v>1.0791666666666666</v>
      </c>
      <c r="J17" s="67">
        <f>(H7*J16)/100</f>
        <v>1.3875000000000002</v>
      </c>
      <c r="K17" s="67">
        <f>(H7*K16)/100</f>
        <v>1.3875000000000002</v>
      </c>
      <c r="L17" s="67">
        <f>(H7*L16)/100</f>
        <v>0</v>
      </c>
      <c r="M17" s="67">
        <f>(H7*M16)/100</f>
        <v>1.0791666666666666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1.541666666666667</v>
      </c>
      <c r="U17" s="67">
        <f>(H7*U16)/100</f>
        <v>1.541666666666667</v>
      </c>
      <c r="V17" s="67">
        <f>(H7*V16)/100</f>
        <v>1.541666666666667</v>
      </c>
    </row>
    <row r="18" spans="1:22" ht="40.5" customHeight="1">
      <c r="A18" s="33">
        <v>8</v>
      </c>
      <c r="B18" s="34">
        <v>170301200013</v>
      </c>
      <c r="C18" s="62">
        <v>36</v>
      </c>
      <c r="D18" s="62"/>
      <c r="E18" s="61">
        <v>49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33">
        <v>9</v>
      </c>
      <c r="B19" s="34">
        <v>170301200014</v>
      </c>
      <c r="C19" s="62">
        <v>0</v>
      </c>
      <c r="D19" s="62"/>
      <c r="E19" s="61">
        <v>0</v>
      </c>
      <c r="F19" s="62"/>
    </row>
    <row r="20" spans="1:22" ht="24.75" customHeight="1">
      <c r="A20" s="33">
        <v>10</v>
      </c>
      <c r="B20" s="34">
        <v>170301200018</v>
      </c>
      <c r="C20" s="62">
        <v>37</v>
      </c>
      <c r="D20" s="62"/>
      <c r="E20" s="61">
        <v>40</v>
      </c>
      <c r="F20" s="62"/>
    </row>
    <row r="21" spans="1:22" ht="24.75" customHeight="1">
      <c r="A21" s="33">
        <v>11</v>
      </c>
      <c r="B21" s="34">
        <v>170301200019</v>
      </c>
      <c r="C21" s="62">
        <v>34</v>
      </c>
      <c r="D21" s="62"/>
      <c r="E21" s="61">
        <v>39</v>
      </c>
      <c r="F21" s="62"/>
    </row>
    <row r="22" spans="1:22" ht="31.5" customHeight="1">
      <c r="A22" s="33">
        <v>12</v>
      </c>
      <c r="B22" s="34">
        <v>170301200020</v>
      </c>
      <c r="C22" s="62">
        <v>34</v>
      </c>
      <c r="D22" s="62"/>
      <c r="E22" s="61">
        <v>25</v>
      </c>
      <c r="F22" s="62"/>
      <c r="J22" s="55"/>
      <c r="K22" s="55"/>
    </row>
    <row r="23" spans="1:22" ht="24.75" customHeight="1">
      <c r="A23" s="33">
        <v>13</v>
      </c>
      <c r="B23" s="34">
        <v>170301200021</v>
      </c>
      <c r="C23" s="62">
        <v>37</v>
      </c>
      <c r="D23" s="62"/>
      <c r="E23" s="61">
        <v>39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1:22" ht="24.75" customHeight="1">
      <c r="A24" s="33">
        <v>14</v>
      </c>
      <c r="B24" s="34">
        <v>170301200022</v>
      </c>
      <c r="C24" s="62">
        <v>31</v>
      </c>
      <c r="D24" s="62"/>
      <c r="E24" s="61">
        <v>39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33">
        <v>15</v>
      </c>
      <c r="B25" s="34">
        <v>170301200023</v>
      </c>
      <c r="C25" s="62">
        <v>36</v>
      </c>
      <c r="D25" s="74"/>
      <c r="E25" s="61">
        <v>37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33">
        <v>16</v>
      </c>
      <c r="B26" s="34">
        <v>170301200024</v>
      </c>
      <c r="C26" s="62">
        <v>31</v>
      </c>
      <c r="D26" s="62"/>
      <c r="E26" s="61">
        <v>32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33">
        <v>17</v>
      </c>
      <c r="B27" s="34">
        <v>170301200025</v>
      </c>
      <c r="C27" s="62">
        <v>24</v>
      </c>
      <c r="D27" s="62"/>
      <c r="E27" s="61">
        <v>27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33">
        <v>18</v>
      </c>
      <c r="B28" s="34">
        <v>170301200026</v>
      </c>
      <c r="C28" s="62">
        <v>38</v>
      </c>
      <c r="D28" s="62"/>
      <c r="E28" s="61">
        <v>43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33">
        <v>19</v>
      </c>
      <c r="B29" s="34">
        <v>170301200027</v>
      </c>
      <c r="C29" s="62">
        <v>33</v>
      </c>
      <c r="D29" s="62"/>
      <c r="E29" s="61">
        <v>18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33">
        <v>20</v>
      </c>
      <c r="B30" s="34">
        <v>170301200029</v>
      </c>
      <c r="C30" s="62">
        <v>25</v>
      </c>
      <c r="D30" s="62"/>
      <c r="E30" s="61">
        <v>19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33">
        <v>21</v>
      </c>
      <c r="B31" s="34">
        <v>170301200030</v>
      </c>
      <c r="C31" s="62">
        <v>38</v>
      </c>
      <c r="D31" s="62"/>
      <c r="E31" s="61">
        <v>48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33">
        <v>22</v>
      </c>
      <c r="B32" s="34">
        <v>170301200032</v>
      </c>
      <c r="C32" s="62">
        <v>31</v>
      </c>
      <c r="D32" s="62"/>
      <c r="E32" s="61">
        <v>26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24.75" customHeight="1">
      <c r="A33" s="33">
        <v>23</v>
      </c>
      <c r="B33" s="34">
        <v>170301200033</v>
      </c>
      <c r="C33" s="62">
        <v>33</v>
      </c>
      <c r="D33" s="62"/>
      <c r="E33" s="61">
        <v>34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24.75" customHeight="1">
      <c r="A34" s="33">
        <v>24</v>
      </c>
      <c r="B34" s="34">
        <v>170301200016</v>
      </c>
      <c r="C34" s="62">
        <v>26</v>
      </c>
      <c r="D34" s="62"/>
      <c r="E34" s="61">
        <v>14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>
      <c r="A35" s="81"/>
      <c r="B35" s="81"/>
      <c r="C35" s="81"/>
      <c r="D35" s="81"/>
      <c r="E35" s="81"/>
      <c r="F35" s="81"/>
      <c r="G35" s="81"/>
    </row>
    <row r="36" spans="1:23" ht="15.5">
      <c r="A36" s="81"/>
      <c r="B36" s="81"/>
      <c r="C36" s="81"/>
      <c r="D36" s="81"/>
      <c r="E36" s="81"/>
      <c r="F36" s="81"/>
      <c r="G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3">
      <c r="A37" s="81"/>
      <c r="B37" s="81"/>
      <c r="C37" s="81"/>
      <c r="D37" s="81"/>
      <c r="E37" s="81"/>
      <c r="F37" s="81"/>
      <c r="G37" s="81"/>
    </row>
    <row r="38" spans="1:23">
      <c r="A38" s="81"/>
      <c r="B38" s="81"/>
      <c r="C38" s="81"/>
      <c r="D38" s="81"/>
      <c r="E38" s="81"/>
      <c r="F38" s="81"/>
      <c r="G38" s="81"/>
    </row>
    <row r="39" spans="1:23">
      <c r="A39" s="81"/>
      <c r="B39" s="81"/>
      <c r="C39" s="81"/>
      <c r="D39" s="81"/>
      <c r="E39" s="81"/>
      <c r="F39" s="81"/>
      <c r="G39" s="81"/>
    </row>
    <row r="40" spans="1:23">
      <c r="A40" s="81"/>
      <c r="B40" s="81"/>
      <c r="C40" s="81"/>
      <c r="D40" s="81"/>
      <c r="E40" s="81"/>
      <c r="F40" s="81"/>
      <c r="G40" s="81"/>
    </row>
    <row r="41" spans="1:23" s="82" customFormat="1" ht="15.5">
      <c r="A41" s="81"/>
      <c r="B41" s="81"/>
      <c r="C41" s="81"/>
      <c r="D41" s="81"/>
      <c r="E41" s="81"/>
      <c r="F41" s="81"/>
      <c r="G41" s="8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5">
      <c r="A42" s="81"/>
      <c r="B42" s="81"/>
      <c r="C42" s="81"/>
      <c r="D42" s="81"/>
      <c r="E42" s="81"/>
      <c r="F42" s="81"/>
      <c r="G42" s="81"/>
      <c r="W42" s="82"/>
    </row>
    <row r="43" spans="1:23">
      <c r="A43" s="81"/>
      <c r="B43" s="81"/>
      <c r="C43" s="81"/>
      <c r="D43" s="81"/>
      <c r="E43" s="81"/>
      <c r="F43" s="81"/>
      <c r="G43" s="81"/>
    </row>
    <row r="44" spans="1:23" ht="15.5">
      <c r="A44" s="81"/>
      <c r="B44" s="81"/>
      <c r="C44" s="81"/>
      <c r="D44" s="81"/>
      <c r="E44" s="81"/>
      <c r="F44" s="81"/>
      <c r="G44" s="81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3">
      <c r="G45" s="81"/>
    </row>
    <row r="46" spans="1:23">
      <c r="G46" s="81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C1" zoomScale="86" zoomScaleNormal="86" workbookViewId="0">
      <selection activeCell="R20" sqref="R20"/>
    </sheetView>
  </sheetViews>
  <sheetFormatPr defaultColWidth="9" defaultRowHeight="14.5"/>
  <cols>
    <col min="2" max="2" width="21.7265625" customWidth="1"/>
    <col min="3" max="3" width="18.54296875" customWidth="1"/>
    <col min="4" max="4" width="20.7265625" customWidth="1"/>
    <col min="5" max="5" width="22.26953125" customWidth="1"/>
  </cols>
  <sheetData>
    <row r="1" spans="1:23">
      <c r="A1" s="839" t="s">
        <v>56</v>
      </c>
      <c r="B1" s="839"/>
      <c r="C1" s="839"/>
      <c r="D1" s="839"/>
      <c r="E1" s="839"/>
      <c r="F1" s="651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7.15" customHeight="1">
      <c r="A2" s="839" t="s">
        <v>1</v>
      </c>
      <c r="B2" s="839"/>
      <c r="C2" s="839"/>
      <c r="D2" s="839"/>
      <c r="E2" s="839"/>
      <c r="F2" s="123"/>
      <c r="G2" s="53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2.15" customHeight="1">
      <c r="A3" s="839" t="s">
        <v>83</v>
      </c>
      <c r="B3" s="839"/>
      <c r="C3" s="839"/>
      <c r="D3" s="839"/>
      <c r="E3" s="839"/>
      <c r="F3" s="123"/>
      <c r="G3" s="53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166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668">
        <f>D12</f>
        <v>98.113207547169807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668">
        <f>F12</f>
        <v>66.037735849056602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652" t="s">
        <v>21</v>
      </c>
      <c r="D7" s="132"/>
      <c r="E7" s="124" t="s">
        <v>21</v>
      </c>
      <c r="F7" s="124"/>
      <c r="G7" s="53" t="s">
        <v>22</v>
      </c>
      <c r="H7" s="21">
        <f>AVERAGE(H5,H6)</f>
        <v>82.075471698113205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32" t="s">
        <v>167</v>
      </c>
      <c r="D8" s="132"/>
      <c r="E8" s="124" t="s">
        <v>160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32" t="s">
        <v>121</v>
      </c>
      <c r="D9" s="132"/>
      <c r="E9" s="124" t="s">
        <v>121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672" t="s">
        <v>30</v>
      </c>
      <c r="I10" s="672" t="s">
        <v>31</v>
      </c>
      <c r="J10" s="673" t="s">
        <v>32</v>
      </c>
      <c r="K10" s="673" t="s">
        <v>33</v>
      </c>
      <c r="L10" s="673" t="s">
        <v>34</v>
      </c>
      <c r="M10" s="673" t="s">
        <v>35</v>
      </c>
      <c r="N10" s="673" t="s">
        <v>36</v>
      </c>
      <c r="O10" s="673" t="s">
        <v>37</v>
      </c>
      <c r="P10" s="673" t="s">
        <v>38</v>
      </c>
      <c r="Q10" s="673" t="s">
        <v>39</v>
      </c>
      <c r="R10" s="673" t="s">
        <v>40</v>
      </c>
      <c r="S10" s="673" t="s">
        <v>41</v>
      </c>
      <c r="T10" s="673" t="s">
        <v>42</v>
      </c>
      <c r="U10" s="673" t="s">
        <v>43</v>
      </c>
      <c r="V10" s="673" t="s">
        <v>44</v>
      </c>
      <c r="W10" s="98"/>
    </row>
    <row r="11" spans="1:23" ht="15.5">
      <c r="A11" s="45">
        <v>1</v>
      </c>
      <c r="B11" s="671">
        <v>170101120001</v>
      </c>
      <c r="C11" s="670">
        <v>41</v>
      </c>
      <c r="D11" s="141">
        <f>COUNTIF(C11:C63,"&gt;="&amp;D10)</f>
        <v>52</v>
      </c>
      <c r="E11" s="670">
        <v>24</v>
      </c>
      <c r="F11" s="142">
        <f>COUNTIF(E11:E63,"&gt;="&amp;F10)</f>
        <v>35</v>
      </c>
      <c r="G11" s="143" t="s">
        <v>46</v>
      </c>
      <c r="H11" s="99">
        <v>2</v>
      </c>
      <c r="I11" s="99">
        <v>2</v>
      </c>
      <c r="J11" s="99"/>
      <c r="K11" s="99"/>
      <c r="L11" s="99">
        <v>2</v>
      </c>
      <c r="M11" s="99"/>
      <c r="N11" s="99"/>
      <c r="O11" s="99"/>
      <c r="P11" s="99"/>
      <c r="Q11" s="99"/>
      <c r="R11" s="99">
        <v>1</v>
      </c>
      <c r="S11" s="99">
        <v>3</v>
      </c>
      <c r="T11" s="99">
        <v>3</v>
      </c>
      <c r="U11" s="99">
        <v>3</v>
      </c>
      <c r="V11" s="99">
        <v>3</v>
      </c>
      <c r="W11" s="98"/>
    </row>
    <row r="12" spans="1:23" ht="15.5">
      <c r="A12" s="45">
        <v>2</v>
      </c>
      <c r="B12" s="671">
        <v>170101120002</v>
      </c>
      <c r="C12" s="670">
        <v>35</v>
      </c>
      <c r="D12" s="147">
        <f>(D11/COUNT(B11:B63)*100)</f>
        <v>98.113207547169807</v>
      </c>
      <c r="E12" s="670">
        <v>34</v>
      </c>
      <c r="F12" s="147">
        <f>(F11/COUNT($B11:$B63))*100</f>
        <v>66.037735849056602</v>
      </c>
      <c r="G12" s="143" t="s">
        <v>47</v>
      </c>
      <c r="H12" s="99">
        <v>1</v>
      </c>
      <c r="I12" s="99">
        <v>3</v>
      </c>
      <c r="J12" s="99"/>
      <c r="K12" s="99"/>
      <c r="L12" s="99">
        <v>1</v>
      </c>
      <c r="M12" s="99"/>
      <c r="N12" s="99"/>
      <c r="O12" s="99"/>
      <c r="P12" s="99"/>
      <c r="Q12" s="99"/>
      <c r="R12" s="99">
        <v>1</v>
      </c>
      <c r="S12" s="99">
        <v>2</v>
      </c>
      <c r="T12" s="99">
        <v>3</v>
      </c>
      <c r="U12" s="99">
        <v>3</v>
      </c>
      <c r="V12" s="99">
        <v>2</v>
      </c>
      <c r="W12" s="98"/>
    </row>
    <row r="13" spans="1:23" ht="15.5">
      <c r="A13" s="45">
        <v>3</v>
      </c>
      <c r="B13" s="671">
        <v>170101120003</v>
      </c>
      <c r="C13" s="670">
        <v>45</v>
      </c>
      <c r="D13" s="141"/>
      <c r="E13" s="670">
        <v>29</v>
      </c>
      <c r="F13" s="149"/>
      <c r="G13" s="143" t="s">
        <v>48</v>
      </c>
      <c r="H13" s="99">
        <v>2</v>
      </c>
      <c r="I13" s="99">
        <v>2</v>
      </c>
      <c r="J13" s="99"/>
      <c r="K13" s="99"/>
      <c r="L13" s="99">
        <v>2</v>
      </c>
      <c r="M13" s="99"/>
      <c r="N13" s="99"/>
      <c r="O13" s="99"/>
      <c r="P13" s="99"/>
      <c r="Q13" s="99"/>
      <c r="R13" s="99">
        <v>2</v>
      </c>
      <c r="S13" s="99">
        <v>2</v>
      </c>
      <c r="T13" s="99">
        <v>3</v>
      </c>
      <c r="U13" s="99">
        <v>2</v>
      </c>
      <c r="V13" s="99">
        <v>3</v>
      </c>
      <c r="W13" s="98"/>
    </row>
    <row r="14" spans="1:23" ht="15.5">
      <c r="A14" s="45">
        <v>4</v>
      </c>
      <c r="B14" s="671">
        <v>170101120004</v>
      </c>
      <c r="C14" s="670">
        <v>34</v>
      </c>
      <c r="D14" s="141"/>
      <c r="E14" s="670">
        <v>26</v>
      </c>
      <c r="F14" s="149"/>
      <c r="G14" s="143" t="s">
        <v>49</v>
      </c>
      <c r="H14" s="99">
        <v>3</v>
      </c>
      <c r="I14" s="99">
        <v>3</v>
      </c>
      <c r="J14" s="99"/>
      <c r="K14" s="99"/>
      <c r="L14" s="99">
        <v>3</v>
      </c>
      <c r="M14" s="99"/>
      <c r="N14" s="99"/>
      <c r="O14" s="99"/>
      <c r="P14" s="99"/>
      <c r="Q14" s="99"/>
      <c r="R14" s="99">
        <v>3</v>
      </c>
      <c r="S14" s="99">
        <v>1</v>
      </c>
      <c r="T14" s="99">
        <v>3</v>
      </c>
      <c r="U14" s="99">
        <v>3</v>
      </c>
      <c r="V14" s="99">
        <v>3</v>
      </c>
      <c r="W14" s="98"/>
    </row>
    <row r="15" spans="1:23" ht="15.5">
      <c r="A15" s="45">
        <v>5</v>
      </c>
      <c r="B15" s="671">
        <v>170101120006</v>
      </c>
      <c r="C15" s="670">
        <v>47</v>
      </c>
      <c r="D15" s="141"/>
      <c r="E15" s="670">
        <v>46</v>
      </c>
      <c r="F15" s="149"/>
      <c r="G15" s="675" t="s">
        <v>50</v>
      </c>
      <c r="H15" s="676">
        <v>3</v>
      </c>
      <c r="I15" s="676">
        <v>3</v>
      </c>
      <c r="J15" s="99"/>
      <c r="K15" s="99"/>
      <c r="L15" s="676">
        <v>2</v>
      </c>
      <c r="M15" s="99"/>
      <c r="N15" s="99"/>
      <c r="O15" s="99"/>
      <c r="P15" s="99"/>
      <c r="Q15" s="99"/>
      <c r="R15" s="676">
        <v>2</v>
      </c>
      <c r="S15" s="99"/>
      <c r="T15" s="99"/>
      <c r="U15" s="99"/>
      <c r="V15" s="99"/>
      <c r="W15" s="98"/>
    </row>
    <row r="16" spans="1:23" ht="15.5">
      <c r="A16" s="45">
        <v>6</v>
      </c>
      <c r="B16" s="671">
        <v>170101120007</v>
      </c>
      <c r="C16" s="670">
        <v>47</v>
      </c>
      <c r="D16" s="141"/>
      <c r="E16" s="670">
        <v>39</v>
      </c>
      <c r="F16" s="149"/>
      <c r="G16" s="150" t="s">
        <v>51</v>
      </c>
      <c r="H16" s="66">
        <f>AVERAGE(H11:H15)</f>
        <v>2.2000000000000002</v>
      </c>
      <c r="I16" s="66">
        <f>AVERAGE(I11:I15)</f>
        <v>2.6</v>
      </c>
      <c r="J16" s="66"/>
      <c r="K16" s="66"/>
      <c r="L16" s="66">
        <f>AVERAGE(L11:L15)</f>
        <v>2</v>
      </c>
      <c r="M16" s="66"/>
      <c r="N16" s="66"/>
      <c r="O16" s="66"/>
      <c r="P16" s="66"/>
      <c r="Q16" s="66"/>
      <c r="R16" s="66">
        <f>AVERAGE(R11:R15)</f>
        <v>1.8</v>
      </c>
      <c r="S16" s="66">
        <f t="shared" ref="S16:V16" si="0">AVERAGE(S11:S15)</f>
        <v>2</v>
      </c>
      <c r="T16" s="66">
        <f t="shared" si="0"/>
        <v>3</v>
      </c>
      <c r="U16" s="66">
        <f t="shared" si="0"/>
        <v>2.75</v>
      </c>
      <c r="V16" s="66">
        <f t="shared" si="0"/>
        <v>2.75</v>
      </c>
      <c r="W16" s="98"/>
    </row>
    <row r="17" spans="1:23" ht="15.5">
      <c r="A17" s="45">
        <v>7</v>
      </c>
      <c r="B17" s="671">
        <v>170101120011</v>
      </c>
      <c r="C17" s="670">
        <v>37</v>
      </c>
      <c r="D17" s="141"/>
      <c r="E17" s="670">
        <v>31</v>
      </c>
      <c r="F17" s="149"/>
      <c r="G17" s="151" t="s">
        <v>52</v>
      </c>
      <c r="H17" s="67">
        <f>($H7*H16)/100</f>
        <v>1.8056603773584907</v>
      </c>
      <c r="I17" s="67">
        <f>($H7*I16)/100</f>
        <v>2.1339622641509433</v>
      </c>
      <c r="J17" s="67"/>
      <c r="K17" s="67"/>
      <c r="L17" s="67">
        <f>($H7*L16)/100</f>
        <v>1.641509433962264</v>
      </c>
      <c r="M17" s="67"/>
      <c r="N17" s="67"/>
      <c r="O17" s="67"/>
      <c r="P17" s="67"/>
      <c r="Q17" s="67"/>
      <c r="R17" s="67">
        <f>($H7*R16)/100</f>
        <v>1.4773584905660377</v>
      </c>
      <c r="S17" s="67">
        <f>($H7*S16)/100</f>
        <v>1.641509433962264</v>
      </c>
      <c r="T17" s="67">
        <f>($H7*T16)/100</f>
        <v>2.4622641509433962</v>
      </c>
      <c r="U17" s="67">
        <f>($H7*U16)/100</f>
        <v>2.257075471698113</v>
      </c>
      <c r="V17" s="67">
        <f>($H7*V16)/100</f>
        <v>2.257075471698113</v>
      </c>
      <c r="W17" s="4"/>
    </row>
    <row r="18" spans="1:23" ht="15.5">
      <c r="A18" s="45">
        <v>8</v>
      </c>
      <c r="B18" s="671">
        <v>170101120012</v>
      </c>
      <c r="C18" s="670">
        <v>46</v>
      </c>
      <c r="D18" s="141"/>
      <c r="E18" s="670">
        <v>33</v>
      </c>
      <c r="F18" s="141"/>
      <c r="G18" s="649"/>
      <c r="H18" s="64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4"/>
    </row>
    <row r="19" spans="1:23">
      <c r="A19" s="45">
        <v>9</v>
      </c>
      <c r="B19" s="671">
        <v>170101120013</v>
      </c>
      <c r="C19" s="670">
        <v>35</v>
      </c>
      <c r="D19" s="141"/>
      <c r="E19" s="670">
        <v>27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3">
      <c r="A20" s="45">
        <v>10</v>
      </c>
      <c r="B20" s="671">
        <v>170101120015</v>
      </c>
      <c r="C20" s="670">
        <v>33</v>
      </c>
      <c r="D20" s="141"/>
      <c r="E20" s="670">
        <v>32</v>
      </c>
      <c r="F20" s="141"/>
      <c r="G20" s="45"/>
      <c r="H20" s="98"/>
      <c r="I20" s="98"/>
      <c r="J20" s="9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8"/>
    </row>
    <row r="21" spans="1:23">
      <c r="A21" s="45">
        <v>11</v>
      </c>
      <c r="B21" s="671">
        <v>170101120016</v>
      </c>
      <c r="C21" s="670">
        <v>36</v>
      </c>
      <c r="D21" s="141"/>
      <c r="E21" s="670">
        <v>26</v>
      </c>
      <c r="F21" s="141"/>
      <c r="G21" s="45"/>
      <c r="H21" s="4"/>
      <c r="I21" s="103"/>
      <c r="J21" s="104"/>
      <c r="K21" s="10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5">
        <v>12</v>
      </c>
      <c r="B22" s="671">
        <v>170101120017</v>
      </c>
      <c r="C22" s="670">
        <v>47</v>
      </c>
      <c r="D22" s="141"/>
      <c r="E22" s="670">
        <v>43</v>
      </c>
      <c r="F22" s="141"/>
      <c r="G22" s="45"/>
      <c r="H22" s="71"/>
      <c r="I22" s="835"/>
      <c r="J22" s="835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671">
        <v>170101120019</v>
      </c>
      <c r="C23" s="670">
        <v>44</v>
      </c>
      <c r="D23" s="141"/>
      <c r="E23" s="670">
        <v>43</v>
      </c>
      <c r="F23" s="141"/>
      <c r="G23" s="45"/>
      <c r="H23" s="105"/>
      <c r="I23" s="106"/>
      <c r="J23" s="106"/>
      <c r="K23" s="4"/>
      <c r="L23" s="4"/>
      <c r="M23" s="55"/>
      <c r="N23" s="55"/>
      <c r="O23" s="55"/>
      <c r="P23" s="55"/>
      <c r="Q23" s="55"/>
      <c r="R23" s="4"/>
      <c r="S23" s="4"/>
      <c r="T23" s="4"/>
      <c r="U23" s="4"/>
      <c r="V23" s="4"/>
      <c r="W23" s="4"/>
    </row>
    <row r="24" spans="1:23">
      <c r="A24" s="45">
        <v>14</v>
      </c>
      <c r="B24" s="671">
        <v>170101120020</v>
      </c>
      <c r="C24" s="670">
        <v>34</v>
      </c>
      <c r="D24" s="141"/>
      <c r="E24" s="670">
        <v>21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</row>
    <row r="25" spans="1:23">
      <c r="A25" s="45">
        <v>15</v>
      </c>
      <c r="B25" s="671">
        <v>170101120021</v>
      </c>
      <c r="C25" s="670">
        <v>46</v>
      </c>
      <c r="D25" s="650"/>
      <c r="E25" s="670">
        <v>34</v>
      </c>
      <c r="F25" s="141"/>
      <c r="G25" s="45"/>
      <c r="H25" s="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671">
        <v>170101120023</v>
      </c>
      <c r="C26" s="670">
        <v>33</v>
      </c>
      <c r="D26" s="141"/>
      <c r="E26" s="670">
        <v>32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671">
        <v>170101120024</v>
      </c>
      <c r="C27" s="670">
        <v>45</v>
      </c>
      <c r="D27" s="141"/>
      <c r="E27" s="670">
        <v>32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671">
        <v>170101120025</v>
      </c>
      <c r="C28" s="670">
        <v>38</v>
      </c>
      <c r="D28" s="141"/>
      <c r="E28" s="670">
        <v>0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671">
        <v>170101120026</v>
      </c>
      <c r="C29" s="670">
        <v>35</v>
      </c>
      <c r="D29" s="141"/>
      <c r="E29" s="670">
        <v>28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671">
        <v>170101120028</v>
      </c>
      <c r="C30" s="670">
        <v>35</v>
      </c>
      <c r="D30" s="141"/>
      <c r="E30" s="670">
        <v>34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671">
        <v>170101120029</v>
      </c>
      <c r="C31" s="670">
        <v>35</v>
      </c>
      <c r="D31" s="141"/>
      <c r="E31" s="670">
        <v>34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671">
        <v>170101120030</v>
      </c>
      <c r="C32" s="670">
        <v>34</v>
      </c>
      <c r="D32" s="141"/>
      <c r="E32" s="670">
        <v>25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671">
        <v>170101120032</v>
      </c>
      <c r="C33" s="670">
        <v>44</v>
      </c>
      <c r="D33" s="141"/>
      <c r="E33" s="670">
        <v>35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ht="15.5">
      <c r="A34" s="45">
        <v>24</v>
      </c>
      <c r="B34" s="671">
        <v>170101120034</v>
      </c>
      <c r="C34" s="670">
        <v>44</v>
      </c>
      <c r="D34" s="141"/>
      <c r="E34" s="670">
        <v>34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</row>
    <row r="35" spans="1:23" ht="15.5">
      <c r="A35" s="45">
        <v>25</v>
      </c>
      <c r="B35" s="671">
        <v>170101120035</v>
      </c>
      <c r="C35" s="670">
        <v>43</v>
      </c>
      <c r="D35" s="141"/>
      <c r="E35" s="670">
        <v>31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>
      <c r="A36" s="45">
        <v>26</v>
      </c>
      <c r="B36" s="671">
        <v>170101120036</v>
      </c>
      <c r="C36" s="670">
        <v>46</v>
      </c>
      <c r="D36" s="141"/>
      <c r="E36" s="670">
        <v>45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</row>
    <row r="37" spans="1:23">
      <c r="A37" s="45">
        <v>27</v>
      </c>
      <c r="B37" s="671">
        <v>170101120038</v>
      </c>
      <c r="C37" s="670">
        <v>44</v>
      </c>
      <c r="D37" s="141"/>
      <c r="E37" s="670">
        <v>42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>
      <c r="A38" s="45">
        <v>28</v>
      </c>
      <c r="B38" s="671">
        <v>170101120039</v>
      </c>
      <c r="C38" s="670">
        <v>32</v>
      </c>
      <c r="D38" s="141"/>
      <c r="E38" s="670">
        <v>33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5.5">
      <c r="A39" s="45">
        <v>29</v>
      </c>
      <c r="B39" s="671">
        <v>170101120040</v>
      </c>
      <c r="C39" s="670">
        <v>44</v>
      </c>
      <c r="D39" s="141"/>
      <c r="E39" s="670">
        <v>34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</row>
    <row r="40" spans="1:23" ht="15.5">
      <c r="A40" s="45">
        <v>30</v>
      </c>
      <c r="B40" s="671">
        <v>170101120043</v>
      </c>
      <c r="C40" s="670">
        <v>47</v>
      </c>
      <c r="D40" s="141"/>
      <c r="E40" s="670">
        <v>39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</row>
    <row r="41" spans="1:23" ht="15.5">
      <c r="A41" s="45">
        <v>31</v>
      </c>
      <c r="B41" s="671">
        <v>170101120044</v>
      </c>
      <c r="C41" s="670">
        <v>47</v>
      </c>
      <c r="D41" s="141"/>
      <c r="E41" s="670">
        <v>46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</row>
    <row r="42" spans="1:23" ht="15.5">
      <c r="A42" s="45">
        <v>32</v>
      </c>
      <c r="B42" s="671">
        <v>170101120045</v>
      </c>
      <c r="C42" s="670">
        <v>33</v>
      </c>
      <c r="D42" s="141"/>
      <c r="E42" s="670">
        <v>32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</row>
    <row r="43" spans="1:23" ht="15.5">
      <c r="A43" s="45">
        <v>33</v>
      </c>
      <c r="B43" s="671">
        <v>170101120046</v>
      </c>
      <c r="C43" s="670">
        <v>34</v>
      </c>
      <c r="D43" s="141"/>
      <c r="E43" s="670">
        <v>32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</row>
    <row r="44" spans="1:23" ht="15.5">
      <c r="A44" s="45">
        <v>34</v>
      </c>
      <c r="B44" s="671">
        <v>170101120048</v>
      </c>
      <c r="C44" s="670">
        <v>36</v>
      </c>
      <c r="D44" s="141"/>
      <c r="E44" s="670">
        <v>31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</row>
    <row r="45" spans="1:23" ht="15.5">
      <c r="A45" s="45">
        <v>35</v>
      </c>
      <c r="B45" s="671">
        <v>170101120049</v>
      </c>
      <c r="C45" s="670">
        <v>32</v>
      </c>
      <c r="D45" s="141"/>
      <c r="E45" s="670">
        <v>24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</row>
    <row r="46" spans="1:23" ht="15.5">
      <c r="A46" s="45">
        <v>36</v>
      </c>
      <c r="B46" s="671">
        <v>170101120050</v>
      </c>
      <c r="C46" s="670">
        <v>32</v>
      </c>
      <c r="D46" s="141"/>
      <c r="E46" s="670">
        <v>21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</row>
    <row r="47" spans="1:23" ht="15.5">
      <c r="A47" s="45">
        <v>37</v>
      </c>
      <c r="B47" s="671">
        <v>170101120051</v>
      </c>
      <c r="C47" s="670">
        <v>47</v>
      </c>
      <c r="D47" s="141"/>
      <c r="E47" s="670">
        <v>41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</row>
    <row r="48" spans="1:23" ht="15.5">
      <c r="A48" s="45">
        <v>38</v>
      </c>
      <c r="B48" s="671">
        <v>170101120052</v>
      </c>
      <c r="C48" s="670">
        <v>35</v>
      </c>
      <c r="D48" s="141"/>
      <c r="E48" s="670">
        <v>27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</row>
    <row r="49" spans="1:23" ht="15.5">
      <c r="A49" s="45">
        <v>39</v>
      </c>
      <c r="B49" s="671">
        <v>170101120053</v>
      </c>
      <c r="C49" s="670">
        <v>35</v>
      </c>
      <c r="D49" s="141"/>
      <c r="E49" s="670">
        <v>15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</row>
    <row r="50" spans="1:23">
      <c r="A50" s="45">
        <v>40</v>
      </c>
      <c r="B50" s="671">
        <v>170101120054</v>
      </c>
      <c r="C50" s="670">
        <v>35</v>
      </c>
      <c r="D50" s="141"/>
      <c r="E50" s="670">
        <v>16</v>
      </c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</row>
    <row r="51" spans="1:23">
      <c r="A51" s="45">
        <v>41</v>
      </c>
      <c r="B51" s="671">
        <v>170101120056</v>
      </c>
      <c r="C51" s="670">
        <v>38</v>
      </c>
      <c r="D51" s="141"/>
      <c r="E51" s="670">
        <v>29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>
      <c r="A52" s="45">
        <v>42</v>
      </c>
      <c r="B52" s="671">
        <v>170101120058</v>
      </c>
      <c r="C52" s="670">
        <v>34</v>
      </c>
      <c r="D52" s="650"/>
      <c r="E52" s="670">
        <v>28</v>
      </c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5.5">
      <c r="A53" s="45">
        <v>43</v>
      </c>
      <c r="B53" s="671">
        <v>170101120059</v>
      </c>
      <c r="C53" s="670">
        <v>0</v>
      </c>
      <c r="D53" s="650"/>
      <c r="E53" s="670">
        <v>0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</row>
    <row r="54" spans="1:23" ht="15.5">
      <c r="A54" s="45">
        <v>44</v>
      </c>
      <c r="B54" s="671">
        <v>170101120060</v>
      </c>
      <c r="C54" s="670">
        <v>33</v>
      </c>
      <c r="D54" s="141"/>
      <c r="E54" s="670">
        <v>21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</row>
    <row r="55" spans="1:23" ht="15.5">
      <c r="A55" s="45">
        <v>45</v>
      </c>
      <c r="B55" s="671">
        <v>170101120061</v>
      </c>
      <c r="C55" s="670">
        <v>35</v>
      </c>
      <c r="D55" s="141"/>
      <c r="E55" s="670">
        <v>22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</row>
    <row r="56" spans="1:23" ht="15.5">
      <c r="A56" s="45">
        <v>46</v>
      </c>
      <c r="B56" s="671">
        <v>170101120062</v>
      </c>
      <c r="C56" s="670">
        <v>34</v>
      </c>
      <c r="D56" s="141"/>
      <c r="E56" s="670">
        <v>25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</row>
    <row r="57" spans="1:23" ht="15.5">
      <c r="A57" s="45">
        <v>47</v>
      </c>
      <c r="B57" s="671">
        <v>170101120064</v>
      </c>
      <c r="C57" s="670">
        <v>39</v>
      </c>
      <c r="D57" s="141"/>
      <c r="E57" s="670">
        <v>37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</row>
    <row r="58" spans="1:23" ht="15.5">
      <c r="A58" s="45">
        <v>48</v>
      </c>
      <c r="B58" s="671">
        <v>170101120067</v>
      </c>
      <c r="C58" s="670">
        <v>44</v>
      </c>
      <c r="D58" s="141"/>
      <c r="E58" s="670">
        <v>34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</row>
    <row r="59" spans="1:23" ht="15.5">
      <c r="A59" s="45">
        <v>49</v>
      </c>
      <c r="B59" s="671">
        <v>170101120070</v>
      </c>
      <c r="C59" s="670">
        <v>47</v>
      </c>
      <c r="D59" s="141"/>
      <c r="E59" s="670">
        <v>43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</row>
    <row r="60" spans="1:23" ht="15.5">
      <c r="A60" s="45">
        <v>50</v>
      </c>
      <c r="B60" s="671">
        <v>170101120071</v>
      </c>
      <c r="C60" s="670">
        <v>47</v>
      </c>
      <c r="D60" s="141"/>
      <c r="E60" s="670">
        <v>36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</row>
    <row r="61" spans="1:23" ht="15.5">
      <c r="A61" s="45">
        <v>51</v>
      </c>
      <c r="B61" s="671">
        <v>170101121073</v>
      </c>
      <c r="C61" s="670">
        <v>45</v>
      </c>
      <c r="D61" s="141"/>
      <c r="E61" s="670">
        <v>37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</row>
    <row r="62" spans="1:23" ht="15.5">
      <c r="A62" s="45">
        <v>52</v>
      </c>
      <c r="B62" s="671">
        <v>170101120022</v>
      </c>
      <c r="C62" s="670">
        <v>35</v>
      </c>
      <c r="D62" s="141"/>
      <c r="E62" s="670">
        <v>23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</row>
    <row r="63" spans="1:23" ht="15.5">
      <c r="A63" s="45">
        <v>53</v>
      </c>
      <c r="B63" s="671">
        <v>170101120055</v>
      </c>
      <c r="C63" s="670">
        <v>32</v>
      </c>
      <c r="D63" s="141"/>
      <c r="E63" s="670">
        <v>21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F7" zoomScale="86" zoomScaleNormal="86" workbookViewId="0">
      <selection activeCell="H7" sqref="H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168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85.18518518518519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46.296296296296298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65.740740740740748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169</v>
      </c>
      <c r="D8" s="124"/>
      <c r="E8" s="135" t="s">
        <v>95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77">
        <v>170101120001</v>
      </c>
      <c r="C11" s="678">
        <v>29</v>
      </c>
      <c r="D11" s="141">
        <f>COUNTIF(C11:C64,"&gt;="&amp;D10)</f>
        <v>46</v>
      </c>
      <c r="E11" s="678">
        <v>10</v>
      </c>
      <c r="F11" s="142">
        <f>COUNTIF(E11:E64,"&gt;="&amp;F10)</f>
        <v>25</v>
      </c>
      <c r="G11" s="143" t="s">
        <v>46</v>
      </c>
      <c r="H11" s="679">
        <v>2</v>
      </c>
      <c r="I11" s="679">
        <v>3</v>
      </c>
      <c r="J11" s="680">
        <v>2</v>
      </c>
      <c r="K11" s="680"/>
      <c r="L11" s="680"/>
      <c r="M11" s="680"/>
      <c r="N11" s="680"/>
      <c r="O11" s="680"/>
      <c r="P11" s="680"/>
      <c r="Q11" s="680"/>
      <c r="R11" s="680"/>
      <c r="S11" s="680">
        <v>1</v>
      </c>
      <c r="T11" s="680">
        <v>3</v>
      </c>
      <c r="U11" s="680">
        <v>1</v>
      </c>
      <c r="V11" s="680">
        <v>1</v>
      </c>
      <c r="W11" s="98"/>
    </row>
    <row r="12" spans="1:23" ht="25.15" customHeight="1">
      <c r="A12" s="45">
        <v>2</v>
      </c>
      <c r="B12" s="677">
        <v>170101120002</v>
      </c>
      <c r="C12" s="678">
        <v>38</v>
      </c>
      <c r="D12" s="147">
        <f>(D11/A64)*100</f>
        <v>85.18518518518519</v>
      </c>
      <c r="E12" s="678">
        <v>30</v>
      </c>
      <c r="F12" s="148">
        <f>(F11/A64)*100</f>
        <v>46.296296296296298</v>
      </c>
      <c r="G12" s="143" t="s">
        <v>47</v>
      </c>
      <c r="H12" s="681">
        <v>3</v>
      </c>
      <c r="I12" s="681">
        <v>1</v>
      </c>
      <c r="J12" s="680">
        <v>2</v>
      </c>
      <c r="K12" s="680"/>
      <c r="L12" s="680"/>
      <c r="M12" s="680"/>
      <c r="N12" s="680"/>
      <c r="O12" s="680"/>
      <c r="P12" s="680"/>
      <c r="Q12" s="680"/>
      <c r="R12" s="680"/>
      <c r="S12" s="680">
        <v>1</v>
      </c>
      <c r="T12" s="680">
        <v>3</v>
      </c>
      <c r="U12" s="680">
        <v>1</v>
      </c>
      <c r="V12" s="680">
        <v>1</v>
      </c>
      <c r="W12" s="98"/>
    </row>
    <row r="13" spans="1:23" ht="25.15" customHeight="1">
      <c r="A13" s="45">
        <v>3</v>
      </c>
      <c r="B13" s="677">
        <v>170101120003</v>
      </c>
      <c r="C13" s="678">
        <v>45</v>
      </c>
      <c r="D13" s="141"/>
      <c r="E13" s="678">
        <v>38</v>
      </c>
      <c r="F13" s="149"/>
      <c r="G13" s="143" t="s">
        <v>48</v>
      </c>
      <c r="H13" s="681">
        <v>1</v>
      </c>
      <c r="I13" s="681">
        <v>1</v>
      </c>
      <c r="J13" s="680">
        <v>3</v>
      </c>
      <c r="K13" s="680"/>
      <c r="L13" s="680"/>
      <c r="M13" s="680"/>
      <c r="N13" s="680"/>
      <c r="O13" s="680"/>
      <c r="P13" s="680"/>
      <c r="Q13" s="680"/>
      <c r="R13" s="680"/>
      <c r="S13" s="680">
        <v>1</v>
      </c>
      <c r="T13" s="680">
        <v>3</v>
      </c>
      <c r="U13" s="680">
        <v>1</v>
      </c>
      <c r="V13" s="680">
        <v>1</v>
      </c>
      <c r="W13" s="98"/>
    </row>
    <row r="14" spans="1:23" ht="25.15" customHeight="1">
      <c r="A14" s="45">
        <v>4</v>
      </c>
      <c r="B14" s="677">
        <v>170101120004</v>
      </c>
      <c r="C14" s="678">
        <v>29</v>
      </c>
      <c r="D14" s="141"/>
      <c r="E14" s="678">
        <v>21</v>
      </c>
      <c r="F14" s="149"/>
      <c r="G14" s="143" t="s">
        <v>49</v>
      </c>
      <c r="H14" s="681">
        <v>3</v>
      </c>
      <c r="I14" s="681">
        <v>1</v>
      </c>
      <c r="J14" s="680">
        <v>2</v>
      </c>
      <c r="K14" s="680"/>
      <c r="L14" s="680"/>
      <c r="M14" s="680"/>
      <c r="N14" s="680"/>
      <c r="O14" s="680"/>
      <c r="P14" s="680"/>
      <c r="Q14" s="680"/>
      <c r="R14" s="680"/>
      <c r="S14" s="680">
        <v>2</v>
      </c>
      <c r="T14" s="680">
        <v>3</v>
      </c>
      <c r="U14" s="680">
        <v>1</v>
      </c>
      <c r="V14" s="680">
        <v>1</v>
      </c>
      <c r="W14" s="98"/>
    </row>
    <row r="15" spans="1:23" ht="25.15" customHeight="1">
      <c r="A15" s="45">
        <v>5</v>
      </c>
      <c r="B15" s="677">
        <v>170101120006</v>
      </c>
      <c r="C15" s="678">
        <v>49</v>
      </c>
      <c r="D15" s="141"/>
      <c r="E15" s="678">
        <v>47</v>
      </c>
      <c r="F15" s="149"/>
      <c r="G15" s="143" t="s">
        <v>50</v>
      </c>
      <c r="H15" s="681">
        <v>2</v>
      </c>
      <c r="I15" s="681">
        <v>1</v>
      </c>
      <c r="J15" s="680">
        <v>2</v>
      </c>
      <c r="K15" s="680"/>
      <c r="L15" s="680"/>
      <c r="M15" s="680"/>
      <c r="N15" s="680"/>
      <c r="O15" s="680"/>
      <c r="P15" s="680"/>
      <c r="Q15" s="680"/>
      <c r="R15" s="680"/>
      <c r="S15" s="680">
        <v>1</v>
      </c>
      <c r="T15" s="680">
        <v>3</v>
      </c>
      <c r="U15" s="680">
        <v>1</v>
      </c>
      <c r="V15" s="680">
        <v>1</v>
      </c>
      <c r="W15" s="98"/>
    </row>
    <row r="16" spans="1:23" ht="25.15" customHeight="1">
      <c r="A16" s="45">
        <v>6</v>
      </c>
      <c r="B16" s="677">
        <v>170101120007</v>
      </c>
      <c r="C16" s="678">
        <v>49</v>
      </c>
      <c r="D16" s="141"/>
      <c r="E16" s="678">
        <v>43</v>
      </c>
      <c r="F16" s="149"/>
      <c r="G16" s="150" t="s">
        <v>51</v>
      </c>
      <c r="H16" s="66">
        <f t="shared" ref="H16:J16" si="0">AVERAGE(H11:H15)</f>
        <v>2.2000000000000002</v>
      </c>
      <c r="I16" s="66">
        <f t="shared" si="0"/>
        <v>1.4</v>
      </c>
      <c r="J16" s="66">
        <f t="shared" si="0"/>
        <v>2.2000000000000002</v>
      </c>
      <c r="K16" s="66"/>
      <c r="L16" s="66"/>
      <c r="M16" s="66"/>
      <c r="N16" s="66"/>
      <c r="O16" s="66"/>
      <c r="P16" s="66"/>
      <c r="Q16" s="66"/>
      <c r="R16" s="66"/>
      <c r="S16" s="66">
        <f>AVERAGE(S11:S15)</f>
        <v>1.2</v>
      </c>
      <c r="T16" s="66">
        <f>AVERAGE(T11:T15)</f>
        <v>3</v>
      </c>
      <c r="U16" s="66">
        <f>AVERAGE(U11:U15)</f>
        <v>1</v>
      </c>
      <c r="V16" s="66">
        <f>AVERAGE(V11:V15)</f>
        <v>1</v>
      </c>
      <c r="W16" s="98"/>
    </row>
    <row r="17" spans="1:24" ht="35.65" customHeight="1">
      <c r="A17" s="45">
        <v>7</v>
      </c>
      <c r="B17" s="677">
        <v>170101120011</v>
      </c>
      <c r="C17" s="678">
        <v>43</v>
      </c>
      <c r="D17" s="141"/>
      <c r="E17" s="678">
        <v>39</v>
      </c>
      <c r="F17" s="149"/>
      <c r="G17" s="151" t="s">
        <v>52</v>
      </c>
      <c r="H17" s="67">
        <f>(H7*H16)/100</f>
        <v>1.4462962962962964</v>
      </c>
      <c r="I17" s="67">
        <f>(H7*I16)/100</f>
        <v>0.92037037037037039</v>
      </c>
      <c r="J17" s="67">
        <f>(H7*J16)/100</f>
        <v>1.4462962962962964</v>
      </c>
      <c r="K17" s="67"/>
      <c r="L17" s="67"/>
      <c r="M17" s="67"/>
      <c r="N17" s="67"/>
      <c r="O17" s="67"/>
      <c r="P17" s="67"/>
      <c r="Q17" s="67"/>
      <c r="R17" s="67"/>
      <c r="S17" s="67">
        <f>(H7*S16)/100</f>
        <v>0.78888888888888897</v>
      </c>
      <c r="T17" s="67">
        <f>(H7*T16)/100</f>
        <v>1.9722222222222223</v>
      </c>
      <c r="U17" s="67">
        <f>(H7*U16)/100</f>
        <v>0.65740740740740744</v>
      </c>
      <c r="V17" s="67">
        <f>(H7*V16)/100</f>
        <v>0.65740740740740744</v>
      </c>
      <c r="W17" s="98"/>
    </row>
    <row r="18" spans="1:24" ht="37.9" customHeight="1">
      <c r="A18" s="45">
        <v>8</v>
      </c>
      <c r="B18" s="677">
        <v>170101120012</v>
      </c>
      <c r="C18" s="678">
        <v>49</v>
      </c>
      <c r="D18" s="141"/>
      <c r="E18" s="678">
        <v>38</v>
      </c>
      <c r="F18" s="149"/>
      <c r="W18" s="98"/>
    </row>
    <row r="19" spans="1:24" ht="25.15" customHeight="1">
      <c r="A19" s="45">
        <v>9</v>
      </c>
      <c r="B19" s="677">
        <v>170101120013</v>
      </c>
      <c r="C19" s="678">
        <v>27</v>
      </c>
      <c r="D19" s="141"/>
      <c r="E19" s="678">
        <v>12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677">
        <v>170101120015</v>
      </c>
      <c r="C20" s="678">
        <v>31</v>
      </c>
      <c r="D20" s="141"/>
      <c r="E20" s="678">
        <v>20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677">
        <v>170101120016</v>
      </c>
      <c r="C21" s="678">
        <v>35</v>
      </c>
      <c r="D21" s="141"/>
      <c r="E21" s="678">
        <v>31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677">
        <v>170101120017</v>
      </c>
      <c r="C22" s="678">
        <v>48</v>
      </c>
      <c r="D22" s="141"/>
      <c r="E22" s="678">
        <v>34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677">
        <v>170101120019</v>
      </c>
      <c r="C23" s="678">
        <v>49</v>
      </c>
      <c r="D23" s="141"/>
      <c r="E23" s="678">
        <v>40</v>
      </c>
      <c r="F23" s="141"/>
      <c r="I23" s="103"/>
      <c r="J23" s="104"/>
      <c r="K23" s="104"/>
    </row>
    <row r="24" spans="1:24" ht="31.5" customHeight="1">
      <c r="A24" s="45">
        <v>14</v>
      </c>
      <c r="B24" s="677">
        <v>170101120020</v>
      </c>
      <c r="C24" s="678">
        <v>27</v>
      </c>
      <c r="D24" s="141"/>
      <c r="E24" s="678">
        <v>15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677">
        <v>170101120021</v>
      </c>
      <c r="C25" s="678">
        <v>46</v>
      </c>
      <c r="D25" s="141"/>
      <c r="E25" s="678">
        <v>40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677">
        <v>170101120022</v>
      </c>
      <c r="C26" s="678">
        <v>44</v>
      </c>
      <c r="D26" s="141"/>
      <c r="E26" s="678">
        <v>19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677">
        <v>170101120023</v>
      </c>
      <c r="C27" s="678">
        <v>38</v>
      </c>
      <c r="D27" s="650"/>
      <c r="E27" s="678">
        <v>30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677">
        <v>170101120024</v>
      </c>
      <c r="C28" s="678">
        <v>44</v>
      </c>
      <c r="D28" s="141"/>
      <c r="E28" s="678">
        <v>31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677">
        <v>170101120025</v>
      </c>
      <c r="C29" s="678">
        <v>31</v>
      </c>
      <c r="D29" s="141"/>
      <c r="E29" s="678">
        <v>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677">
        <v>170101120026</v>
      </c>
      <c r="C30" s="678">
        <v>27</v>
      </c>
      <c r="D30" s="141"/>
      <c r="E30" s="678">
        <v>21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677">
        <v>170101120028</v>
      </c>
      <c r="C31" s="678">
        <v>34</v>
      </c>
      <c r="D31" s="141"/>
      <c r="E31" s="678">
        <v>17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>
      <c r="A32" s="45">
        <v>22</v>
      </c>
      <c r="B32" s="677">
        <v>170101120029</v>
      </c>
      <c r="C32" s="678">
        <v>44</v>
      </c>
      <c r="D32" s="141"/>
      <c r="E32" s="678">
        <v>28</v>
      </c>
      <c r="F32" s="141"/>
      <c r="G32" s="81"/>
      <c r="H32"/>
      <c r="I32"/>
    </row>
    <row r="33" spans="1:9">
      <c r="A33" s="45">
        <v>23</v>
      </c>
      <c r="B33" s="677">
        <v>170101120030</v>
      </c>
      <c r="C33" s="678">
        <v>35</v>
      </c>
      <c r="D33" s="141"/>
      <c r="E33" s="678">
        <v>18</v>
      </c>
      <c r="F33" s="141"/>
      <c r="H33"/>
      <c r="I33"/>
    </row>
    <row r="34" spans="1:9">
      <c r="A34" s="45">
        <v>24</v>
      </c>
      <c r="B34" s="677">
        <v>170101120032</v>
      </c>
      <c r="C34" s="678">
        <v>46</v>
      </c>
      <c r="D34" s="141"/>
      <c r="E34" s="678">
        <v>36</v>
      </c>
      <c r="F34" s="141"/>
    </row>
    <row r="35" spans="1:9">
      <c r="A35" s="45">
        <v>25</v>
      </c>
      <c r="B35" s="677">
        <v>170101120034</v>
      </c>
      <c r="C35" s="678">
        <v>46</v>
      </c>
      <c r="D35" s="141"/>
      <c r="E35" s="678">
        <v>34</v>
      </c>
      <c r="F35" s="141"/>
    </row>
    <row r="36" spans="1:9">
      <c r="A36" s="45">
        <v>26</v>
      </c>
      <c r="B36" s="677">
        <v>170101120035</v>
      </c>
      <c r="C36" s="678">
        <v>45</v>
      </c>
      <c r="D36" s="141"/>
      <c r="E36" s="678">
        <v>30</v>
      </c>
      <c r="F36" s="141"/>
    </row>
    <row r="37" spans="1:9">
      <c r="A37" s="45">
        <v>27</v>
      </c>
      <c r="B37" s="677">
        <v>170101120036</v>
      </c>
      <c r="C37" s="678">
        <v>46</v>
      </c>
      <c r="D37" s="141"/>
      <c r="E37" s="678">
        <v>41</v>
      </c>
      <c r="F37" s="141"/>
    </row>
    <row r="38" spans="1:9">
      <c r="A38" s="45">
        <v>28</v>
      </c>
      <c r="B38" s="677">
        <v>170101120038</v>
      </c>
      <c r="C38" s="678">
        <v>49</v>
      </c>
      <c r="D38" s="141"/>
      <c r="E38" s="678">
        <v>38</v>
      </c>
      <c r="F38" s="141"/>
    </row>
    <row r="39" spans="1:9">
      <c r="A39" s="45">
        <v>29</v>
      </c>
      <c r="B39" s="677">
        <v>170101120039</v>
      </c>
      <c r="C39" s="678">
        <v>38</v>
      </c>
      <c r="D39" s="141"/>
      <c r="E39" s="678">
        <v>30</v>
      </c>
      <c r="F39" s="141"/>
    </row>
    <row r="40" spans="1:9">
      <c r="A40" s="45">
        <v>30</v>
      </c>
      <c r="B40" s="677">
        <v>170101120040</v>
      </c>
      <c r="C40" s="678">
        <v>31</v>
      </c>
      <c r="D40" s="141"/>
      <c r="E40" s="678">
        <v>23</v>
      </c>
      <c r="F40" s="141"/>
    </row>
    <row r="41" spans="1:9">
      <c r="A41" s="45">
        <v>31</v>
      </c>
      <c r="B41" s="677">
        <v>170101120043</v>
      </c>
      <c r="C41" s="678">
        <v>47</v>
      </c>
      <c r="D41" s="141"/>
      <c r="E41" s="678">
        <v>22</v>
      </c>
      <c r="F41" s="141"/>
    </row>
    <row r="42" spans="1:9">
      <c r="A42" s="45">
        <v>32</v>
      </c>
      <c r="B42" s="677">
        <v>170101120044</v>
      </c>
      <c r="C42" s="678">
        <v>49</v>
      </c>
      <c r="D42" s="141"/>
      <c r="E42" s="678">
        <v>45</v>
      </c>
      <c r="F42" s="141"/>
    </row>
    <row r="43" spans="1:9">
      <c r="A43" s="45">
        <v>33</v>
      </c>
      <c r="B43" s="677">
        <v>170101120045</v>
      </c>
      <c r="C43" s="678">
        <v>32</v>
      </c>
      <c r="D43" s="141"/>
      <c r="E43" s="678">
        <v>14</v>
      </c>
      <c r="F43" s="141"/>
    </row>
    <row r="44" spans="1:9">
      <c r="A44" s="45">
        <v>34</v>
      </c>
      <c r="B44" s="677">
        <v>170101120046</v>
      </c>
      <c r="C44" s="678">
        <v>30</v>
      </c>
      <c r="D44" s="141"/>
      <c r="E44" s="678">
        <v>16</v>
      </c>
      <c r="F44" s="141"/>
    </row>
    <row r="45" spans="1:9">
      <c r="A45" s="45">
        <v>35</v>
      </c>
      <c r="B45" s="677">
        <v>170101120048</v>
      </c>
      <c r="C45" s="678">
        <v>28</v>
      </c>
      <c r="D45" s="141"/>
      <c r="E45" s="678">
        <v>10</v>
      </c>
      <c r="F45" s="141"/>
    </row>
    <row r="46" spans="1:9">
      <c r="A46" s="45">
        <v>36</v>
      </c>
      <c r="B46" s="677">
        <v>170101120049</v>
      </c>
      <c r="C46" s="678">
        <v>28</v>
      </c>
      <c r="D46" s="141"/>
      <c r="E46" s="678">
        <v>12</v>
      </c>
      <c r="F46" s="141"/>
    </row>
    <row r="47" spans="1:9">
      <c r="A47" s="45">
        <v>37</v>
      </c>
      <c r="B47" s="677">
        <v>170101120050</v>
      </c>
      <c r="C47" s="678">
        <v>29</v>
      </c>
      <c r="D47" s="141"/>
      <c r="E47" s="678">
        <v>13</v>
      </c>
      <c r="F47" s="141"/>
    </row>
    <row r="48" spans="1:9">
      <c r="A48" s="45">
        <v>38</v>
      </c>
      <c r="B48" s="677">
        <v>170101120051</v>
      </c>
      <c r="C48" s="678">
        <v>49</v>
      </c>
      <c r="D48" s="141"/>
      <c r="E48" s="678">
        <v>37</v>
      </c>
      <c r="F48" s="141"/>
    </row>
    <row r="49" spans="1:6">
      <c r="A49" s="45">
        <v>39</v>
      </c>
      <c r="B49" s="677">
        <v>170101120052</v>
      </c>
      <c r="C49" s="678">
        <v>29</v>
      </c>
      <c r="D49" s="141"/>
      <c r="E49" s="678">
        <v>14</v>
      </c>
      <c r="F49" s="141"/>
    </row>
    <row r="50" spans="1:6">
      <c r="A50" s="45">
        <v>40</v>
      </c>
      <c r="B50" s="677">
        <v>170101120053</v>
      </c>
      <c r="C50" s="678">
        <v>4</v>
      </c>
      <c r="D50" s="141"/>
      <c r="E50" s="678">
        <v>0</v>
      </c>
      <c r="F50" s="141"/>
    </row>
    <row r="51" spans="1:6">
      <c r="A51" s="45">
        <v>41</v>
      </c>
      <c r="B51" s="677">
        <v>170101120054</v>
      </c>
      <c r="C51" s="678">
        <v>4</v>
      </c>
      <c r="D51" s="141"/>
      <c r="E51" s="678">
        <v>0</v>
      </c>
      <c r="F51" s="141"/>
    </row>
    <row r="52" spans="1:6">
      <c r="A52" s="45">
        <v>42</v>
      </c>
      <c r="B52" s="677">
        <v>170101120055</v>
      </c>
      <c r="C52" s="678">
        <v>28</v>
      </c>
      <c r="D52" s="141"/>
      <c r="E52" s="678">
        <v>0</v>
      </c>
      <c r="F52" s="141"/>
    </row>
    <row r="53" spans="1:6">
      <c r="A53" s="45">
        <v>43</v>
      </c>
      <c r="B53" s="677">
        <v>170101120056</v>
      </c>
      <c r="C53" s="678">
        <v>35</v>
      </c>
      <c r="D53" s="141"/>
      <c r="E53" s="678">
        <v>20</v>
      </c>
      <c r="F53" s="141"/>
    </row>
    <row r="54" spans="1:6">
      <c r="A54" s="45">
        <v>44</v>
      </c>
      <c r="B54" s="677">
        <v>170101120058</v>
      </c>
      <c r="C54" s="678">
        <v>35</v>
      </c>
      <c r="D54" s="141"/>
      <c r="E54" s="678">
        <v>29</v>
      </c>
      <c r="F54" s="141"/>
    </row>
    <row r="55" spans="1:6">
      <c r="A55" s="45">
        <v>45</v>
      </c>
      <c r="B55" s="677">
        <v>170101120059</v>
      </c>
      <c r="C55" s="678">
        <v>8</v>
      </c>
      <c r="D55" s="141"/>
      <c r="E55" s="678">
        <v>0</v>
      </c>
      <c r="F55" s="141"/>
    </row>
    <row r="56" spans="1:6">
      <c r="A56" s="45">
        <v>46</v>
      </c>
      <c r="B56" s="677">
        <v>170101120060</v>
      </c>
      <c r="C56" s="678">
        <v>31</v>
      </c>
      <c r="D56" s="141"/>
      <c r="E56" s="678">
        <v>24</v>
      </c>
      <c r="F56" s="141"/>
    </row>
    <row r="57" spans="1:6">
      <c r="A57" s="45">
        <v>47</v>
      </c>
      <c r="B57" s="677">
        <v>170101120061</v>
      </c>
      <c r="C57" s="678">
        <v>40</v>
      </c>
      <c r="D57" s="141"/>
      <c r="E57" s="678">
        <v>24</v>
      </c>
      <c r="F57" s="141"/>
    </row>
    <row r="58" spans="1:6">
      <c r="A58" s="45">
        <v>48</v>
      </c>
      <c r="B58" s="677">
        <v>170101120062</v>
      </c>
      <c r="C58" s="678">
        <v>27</v>
      </c>
      <c r="D58" s="141"/>
      <c r="E58" s="678">
        <v>13</v>
      </c>
      <c r="F58" s="141"/>
    </row>
    <row r="59" spans="1:6">
      <c r="A59" s="45">
        <v>49</v>
      </c>
      <c r="B59" s="677">
        <v>170101120063</v>
      </c>
      <c r="C59" s="678">
        <v>0</v>
      </c>
      <c r="D59" s="141"/>
      <c r="E59" s="678">
        <v>0</v>
      </c>
      <c r="F59" s="141"/>
    </row>
    <row r="60" spans="1:6">
      <c r="A60" s="45">
        <v>50</v>
      </c>
      <c r="B60" s="677">
        <v>170101120064</v>
      </c>
      <c r="C60" s="678">
        <v>48</v>
      </c>
      <c r="D60" s="141"/>
      <c r="E60" s="678">
        <v>35</v>
      </c>
      <c r="F60" s="141"/>
    </row>
    <row r="61" spans="1:6">
      <c r="A61" s="45">
        <v>51</v>
      </c>
      <c r="B61" s="677">
        <v>170101120067</v>
      </c>
      <c r="C61" s="678">
        <v>36</v>
      </c>
      <c r="D61" s="141"/>
      <c r="E61" s="678">
        <v>31</v>
      </c>
      <c r="F61" s="141"/>
    </row>
    <row r="62" spans="1:6">
      <c r="A62" s="45">
        <v>52</v>
      </c>
      <c r="B62" s="677">
        <v>170101120070</v>
      </c>
      <c r="C62" s="678">
        <v>49</v>
      </c>
      <c r="D62" s="141"/>
      <c r="E62" s="678">
        <v>38</v>
      </c>
      <c r="F62" s="141"/>
    </row>
    <row r="63" spans="1:6">
      <c r="A63" s="45">
        <v>53</v>
      </c>
      <c r="B63" s="677">
        <v>170101120071</v>
      </c>
      <c r="C63" s="678">
        <v>45</v>
      </c>
      <c r="D63" s="141"/>
      <c r="E63" s="678">
        <v>21</v>
      </c>
      <c r="F63" s="141"/>
    </row>
    <row r="64" spans="1:6">
      <c r="A64" s="45">
        <v>54</v>
      </c>
      <c r="B64" s="677">
        <v>170101121073</v>
      </c>
      <c r="C64" s="678">
        <v>30</v>
      </c>
      <c r="D64" s="141"/>
      <c r="E64" s="678">
        <v>15</v>
      </c>
      <c r="F64" s="141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C4" zoomScale="86" zoomScaleNormal="86" workbookViewId="0">
      <selection activeCell="I16" sqref="I16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170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86.956521739130437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82.608695652173907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84.782608695652172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86</v>
      </c>
      <c r="D8" s="124"/>
      <c r="E8" s="135" t="s">
        <v>86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82</v>
      </c>
      <c r="D9" s="124"/>
      <c r="E9" s="135" t="s">
        <v>82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77">
        <v>170101120013</v>
      </c>
      <c r="C11" s="678">
        <v>35.5</v>
      </c>
      <c r="D11" s="141">
        <f>COUNTIF(C11:C33,"&gt;="&amp;D10)</f>
        <v>20</v>
      </c>
      <c r="E11" s="678">
        <v>40.5</v>
      </c>
      <c r="F11" s="142">
        <f>COUNTIF(E11:E33,"&gt;="&amp;F10)</f>
        <v>19</v>
      </c>
      <c r="G11" s="143" t="s">
        <v>46</v>
      </c>
      <c r="H11" s="99">
        <v>3</v>
      </c>
      <c r="I11" s="99"/>
      <c r="J11" s="100"/>
      <c r="K11" s="100"/>
      <c r="L11" s="100"/>
      <c r="M11" s="100"/>
      <c r="N11" s="642"/>
      <c r="O11" s="642"/>
      <c r="P11" s="100"/>
      <c r="Q11" s="100"/>
      <c r="R11" s="100"/>
      <c r="S11" s="642"/>
      <c r="T11" s="642">
        <v>3</v>
      </c>
      <c r="U11" s="642">
        <v>3</v>
      </c>
      <c r="V11" s="642">
        <v>3</v>
      </c>
      <c r="W11" s="98"/>
    </row>
    <row r="12" spans="1:23" ht="25.15" customHeight="1">
      <c r="A12" s="45">
        <v>2</v>
      </c>
      <c r="B12" s="677">
        <v>170101120036</v>
      </c>
      <c r="C12" s="678">
        <v>42.5</v>
      </c>
      <c r="D12" s="147">
        <f>(D11/A33)*100</f>
        <v>86.956521739130437</v>
      </c>
      <c r="E12" s="678">
        <v>35.5</v>
      </c>
      <c r="F12" s="148">
        <f>(F11/A33)*100</f>
        <v>82.608695652173907</v>
      </c>
      <c r="G12" s="143" t="s">
        <v>47</v>
      </c>
      <c r="H12" s="99"/>
      <c r="I12" s="99">
        <v>3</v>
      </c>
      <c r="J12" s="100"/>
      <c r="K12" s="100"/>
      <c r="L12" s="100"/>
      <c r="M12" s="100"/>
      <c r="N12" s="642"/>
      <c r="O12" s="642"/>
      <c r="P12" s="100"/>
      <c r="Q12" s="100"/>
      <c r="R12" s="100"/>
      <c r="S12" s="642"/>
      <c r="T12" s="642">
        <v>2</v>
      </c>
      <c r="U12" s="642">
        <v>2</v>
      </c>
      <c r="V12" s="642">
        <v>2</v>
      </c>
      <c r="W12" s="98"/>
    </row>
    <row r="13" spans="1:23" ht="25.15" customHeight="1">
      <c r="A13" s="45">
        <v>3</v>
      </c>
      <c r="B13" s="677">
        <v>170101120039</v>
      </c>
      <c r="C13" s="678">
        <v>39</v>
      </c>
      <c r="D13" s="141"/>
      <c r="E13" s="678">
        <v>39.5</v>
      </c>
      <c r="F13" s="149"/>
      <c r="G13" s="143" t="s">
        <v>49</v>
      </c>
      <c r="H13" s="99"/>
      <c r="I13" s="3"/>
      <c r="J13" s="100">
        <v>3</v>
      </c>
      <c r="K13" s="100"/>
      <c r="L13" s="99">
        <v>1</v>
      </c>
      <c r="M13" s="100"/>
      <c r="N13" s="642"/>
      <c r="O13" s="642"/>
      <c r="P13" s="100"/>
      <c r="Q13" s="100"/>
      <c r="R13" s="100"/>
      <c r="S13" s="642"/>
      <c r="T13" s="642">
        <v>2</v>
      </c>
      <c r="U13" s="642">
        <v>2</v>
      </c>
      <c r="V13" s="642">
        <v>2</v>
      </c>
      <c r="W13" s="98"/>
    </row>
    <row r="14" spans="1:23" ht="25.15" customHeight="1">
      <c r="A14" s="45">
        <v>4</v>
      </c>
      <c r="B14" s="677">
        <v>170101120040</v>
      </c>
      <c r="C14" s="678">
        <v>43</v>
      </c>
      <c r="D14" s="141"/>
      <c r="E14" s="678">
        <v>34</v>
      </c>
      <c r="F14" s="149"/>
      <c r="G14" s="150" t="s">
        <v>51</v>
      </c>
      <c r="H14" s="66">
        <f>AVERAGE(H11:H13)</f>
        <v>3</v>
      </c>
      <c r="I14" s="66">
        <f>AVERAGE(I11:I13)</f>
        <v>3</v>
      </c>
      <c r="J14" s="66">
        <f>AVERAGE(J11:J13)</f>
        <v>3</v>
      </c>
      <c r="K14" s="66"/>
      <c r="L14" s="66">
        <f>AVERAGE(L11:L13)</f>
        <v>1</v>
      </c>
      <c r="M14" s="66"/>
      <c r="N14" s="66"/>
      <c r="O14" s="66"/>
      <c r="P14" s="66"/>
      <c r="Q14" s="66"/>
      <c r="R14" s="66"/>
      <c r="S14" s="66"/>
      <c r="T14" s="66">
        <f>AVERAGE(T11:T13)</f>
        <v>2.3333333333333335</v>
      </c>
      <c r="U14" s="66">
        <f>AVERAGE(U11:U13)</f>
        <v>2.3333333333333335</v>
      </c>
      <c r="V14" s="66">
        <f>AVERAGE(V11:V13)</f>
        <v>2.3333333333333335</v>
      </c>
      <c r="W14" s="98"/>
    </row>
    <row r="15" spans="1:23" ht="25.15" customHeight="1">
      <c r="A15" s="45">
        <v>5</v>
      </c>
      <c r="B15" s="677">
        <v>170101120056</v>
      </c>
      <c r="C15" s="678">
        <v>40</v>
      </c>
      <c r="D15" s="141"/>
      <c r="E15" s="678">
        <v>42</v>
      </c>
      <c r="F15" s="149"/>
      <c r="G15" s="151" t="s">
        <v>52</v>
      </c>
      <c r="H15" s="67">
        <f>(H7*H14)/100</f>
        <v>2.543478260869565</v>
      </c>
      <c r="I15" s="67">
        <f>(H7*I14)/100</f>
        <v>2.543478260869565</v>
      </c>
      <c r="J15" s="67">
        <f>(H7*J14)/100</f>
        <v>2.543478260869565</v>
      </c>
      <c r="K15" s="67"/>
      <c r="L15" s="67">
        <f>(H7*L14)/100</f>
        <v>0.84782608695652173</v>
      </c>
      <c r="M15" s="67"/>
      <c r="N15" s="67"/>
      <c r="O15" s="67"/>
      <c r="P15" s="67"/>
      <c r="Q15" s="67"/>
      <c r="R15" s="67"/>
      <c r="S15" s="67"/>
      <c r="T15" s="67">
        <f>(H7*T14)/100</f>
        <v>1.9782608695652175</v>
      </c>
      <c r="U15" s="67">
        <f>(H7*U14)/100</f>
        <v>1.9782608695652175</v>
      </c>
      <c r="V15" s="67">
        <f>(H7*V14)/100</f>
        <v>1.9782608695652175</v>
      </c>
      <c r="W15" s="98"/>
    </row>
    <row r="16" spans="1:23" ht="25.15" customHeight="1">
      <c r="A16" s="45">
        <v>6</v>
      </c>
      <c r="B16" s="677">
        <v>170101120071</v>
      </c>
      <c r="C16" s="678">
        <v>37</v>
      </c>
      <c r="D16" s="141"/>
      <c r="E16" s="678">
        <v>40.5</v>
      </c>
      <c r="F16" s="149"/>
      <c r="W16" s="98"/>
    </row>
    <row r="17" spans="1:24" ht="35.65" customHeight="1">
      <c r="A17" s="45">
        <v>7</v>
      </c>
      <c r="B17" s="677">
        <v>170101120001</v>
      </c>
      <c r="C17" s="678">
        <v>30.5</v>
      </c>
      <c r="D17" s="141"/>
      <c r="E17" s="678">
        <v>35.5</v>
      </c>
      <c r="F17" s="149"/>
      <c r="W17" s="98"/>
    </row>
    <row r="18" spans="1:24" ht="37.9" customHeight="1">
      <c r="A18" s="45">
        <v>8</v>
      </c>
      <c r="B18" s="677">
        <v>170101120011</v>
      </c>
      <c r="C18" s="678">
        <v>35</v>
      </c>
      <c r="D18" s="141"/>
      <c r="E18" s="678">
        <v>36</v>
      </c>
      <c r="F18" s="149"/>
      <c r="W18" s="98"/>
    </row>
    <row r="19" spans="1:24" ht="25.15" customHeight="1">
      <c r="A19" s="45">
        <v>9</v>
      </c>
      <c r="B19" s="677">
        <v>170101120016</v>
      </c>
      <c r="C19" s="678">
        <v>32.5</v>
      </c>
      <c r="D19" s="141"/>
      <c r="E19" s="678">
        <v>30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677">
        <v>170101120002</v>
      </c>
      <c r="C20" s="678">
        <v>43</v>
      </c>
      <c r="D20" s="141"/>
      <c r="E20" s="678">
        <v>43.5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677">
        <v>170101120003</v>
      </c>
      <c r="C21" s="678">
        <v>40.5</v>
      </c>
      <c r="D21" s="141"/>
      <c r="E21" s="678">
        <v>39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677">
        <v>170101120007</v>
      </c>
      <c r="C22" s="678">
        <v>46.5</v>
      </c>
      <c r="D22" s="141"/>
      <c r="E22" s="678">
        <v>44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677">
        <v>170101120012</v>
      </c>
      <c r="C23" s="678">
        <v>39.5</v>
      </c>
      <c r="D23" s="141"/>
      <c r="E23" s="678">
        <v>45.5</v>
      </c>
      <c r="F23" s="141"/>
      <c r="I23" s="103"/>
      <c r="J23" s="104"/>
      <c r="K23" s="104"/>
    </row>
    <row r="24" spans="1:24" ht="31.5" customHeight="1">
      <c r="A24" s="45">
        <v>14</v>
      </c>
      <c r="B24" s="677">
        <v>170101120019</v>
      </c>
      <c r="C24" s="678">
        <v>43</v>
      </c>
      <c r="D24" s="141"/>
      <c r="E24" s="678">
        <v>44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677">
        <v>170101120021</v>
      </c>
      <c r="C25" s="678">
        <v>40</v>
      </c>
      <c r="D25" s="141"/>
      <c r="E25" s="678">
        <v>47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677">
        <v>170101120022</v>
      </c>
      <c r="C26" s="678">
        <v>40.5</v>
      </c>
      <c r="D26" s="141"/>
      <c r="E26" s="678">
        <v>44.5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677">
        <v>170101120043</v>
      </c>
      <c r="C27" s="678">
        <v>43</v>
      </c>
      <c r="D27" s="650"/>
      <c r="E27" s="678">
        <v>38.5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677">
        <v>170101120067</v>
      </c>
      <c r="C28" s="678">
        <v>40</v>
      </c>
      <c r="D28" s="141"/>
      <c r="E28" s="678">
        <v>43.5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677">
        <v>170101120025</v>
      </c>
      <c r="C29" s="678">
        <v>0</v>
      </c>
      <c r="D29" s="141"/>
      <c r="E29" s="678">
        <v>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677">
        <v>170101120046</v>
      </c>
      <c r="C30" s="678">
        <v>0</v>
      </c>
      <c r="D30" s="141"/>
      <c r="E30" s="678">
        <v>0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677">
        <v>170101120052</v>
      </c>
      <c r="C31" s="678">
        <v>15</v>
      </c>
      <c r="D31" s="141"/>
      <c r="E31" s="678">
        <v>0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>
      <c r="A32" s="45">
        <v>22</v>
      </c>
      <c r="B32" s="677">
        <v>170101120020</v>
      </c>
      <c r="C32" s="678">
        <v>29</v>
      </c>
      <c r="D32" s="141"/>
      <c r="E32" s="678">
        <v>28</v>
      </c>
      <c r="F32" s="141"/>
    </row>
    <row r="33" spans="1:6">
      <c r="A33" s="45">
        <v>23</v>
      </c>
      <c r="B33" s="677">
        <v>170101120058</v>
      </c>
      <c r="C33" s="678">
        <v>36</v>
      </c>
      <c r="D33" s="141"/>
      <c r="E33" s="678">
        <v>25</v>
      </c>
      <c r="F33" s="141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topLeftCell="B7" zoomScale="86" zoomScaleNormal="86" workbookViewId="0">
      <selection activeCell="H7" sqref="H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171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94.285714285714278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94.285714285714278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94.285714285714278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172</v>
      </c>
      <c r="D8" s="124"/>
      <c r="E8" s="135" t="s">
        <v>173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174</v>
      </c>
      <c r="D9" s="124"/>
      <c r="E9" s="135" t="s">
        <v>174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77">
        <v>170101120049</v>
      </c>
      <c r="C11" s="678">
        <v>36.3333333333333</v>
      </c>
      <c r="D11" s="141">
        <f>COUNTIF(C11:C45,"&gt;="&amp;D10)</f>
        <v>33</v>
      </c>
      <c r="E11" s="678">
        <v>39.6666666666667</v>
      </c>
      <c r="F11" s="142">
        <f>COUNTIF(E11:E45,"&gt;="&amp;F10)</f>
        <v>33</v>
      </c>
      <c r="G11" s="143" t="s">
        <v>46</v>
      </c>
      <c r="H11" s="679">
        <v>3</v>
      </c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>
        <v>1</v>
      </c>
      <c r="U11" s="679">
        <v>2</v>
      </c>
      <c r="V11" s="679">
        <v>2</v>
      </c>
      <c r="W11" s="98"/>
    </row>
    <row r="12" spans="1:23" ht="25.15" customHeight="1">
      <c r="A12" s="45">
        <v>2</v>
      </c>
      <c r="B12" s="677">
        <v>170101120052</v>
      </c>
      <c r="C12" s="678">
        <v>39.5</v>
      </c>
      <c r="D12" s="147">
        <f>(D11/A45)*100</f>
        <v>94.285714285714278</v>
      </c>
      <c r="E12" s="678">
        <v>36.8888888888889</v>
      </c>
      <c r="F12" s="148">
        <f>(F11/A45)*100</f>
        <v>94.285714285714278</v>
      </c>
      <c r="G12" s="143" t="s">
        <v>48</v>
      </c>
      <c r="H12" s="679"/>
      <c r="I12" s="679">
        <v>3</v>
      </c>
      <c r="J12" s="679"/>
      <c r="K12" s="679"/>
      <c r="L12" s="679">
        <v>1</v>
      </c>
      <c r="M12" s="679"/>
      <c r="N12" s="679"/>
      <c r="O12" s="679"/>
      <c r="P12" s="679"/>
      <c r="Q12" s="679"/>
      <c r="R12" s="679"/>
      <c r="S12" s="679"/>
      <c r="T12" s="679">
        <v>1</v>
      </c>
      <c r="U12" s="679">
        <v>2</v>
      </c>
      <c r="V12" s="679">
        <v>2</v>
      </c>
      <c r="W12" s="98"/>
    </row>
    <row r="13" spans="1:23" ht="25.15" customHeight="1">
      <c r="A13" s="45">
        <v>3</v>
      </c>
      <c r="B13" s="677">
        <v>170101120062</v>
      </c>
      <c r="C13" s="678">
        <v>41.5</v>
      </c>
      <c r="D13" s="141"/>
      <c r="E13" s="678">
        <v>38.5555555555555</v>
      </c>
      <c r="F13" s="149"/>
      <c r="G13" s="143" t="s">
        <v>49</v>
      </c>
      <c r="H13" s="679"/>
      <c r="I13" s="679"/>
      <c r="J13" s="679">
        <v>2</v>
      </c>
      <c r="K13" s="679"/>
      <c r="L13" s="679"/>
      <c r="M13" s="679"/>
      <c r="N13" s="679"/>
      <c r="O13" s="679"/>
      <c r="P13" s="679"/>
      <c r="Q13" s="679"/>
      <c r="R13" s="679"/>
      <c r="S13" s="679"/>
      <c r="T13" s="679"/>
      <c r="U13" s="679"/>
      <c r="V13" s="679"/>
      <c r="W13" s="98"/>
    </row>
    <row r="14" spans="1:23" ht="25.15" customHeight="1">
      <c r="A14" s="45">
        <v>4</v>
      </c>
      <c r="B14" s="677">
        <v>170101120001</v>
      </c>
      <c r="C14" s="678">
        <v>43.5</v>
      </c>
      <c r="D14" s="141"/>
      <c r="E14" s="678">
        <v>41.3333333333333</v>
      </c>
      <c r="F14" s="149"/>
      <c r="G14" s="150" t="s">
        <v>51</v>
      </c>
      <c r="H14" s="66">
        <f>AVERAGE(H11:H13)</f>
        <v>3</v>
      </c>
      <c r="I14" s="66">
        <f t="shared" ref="I14:L14" si="0">AVERAGE(I11:I13)</f>
        <v>3</v>
      </c>
      <c r="J14" s="66">
        <f t="shared" si="0"/>
        <v>2</v>
      </c>
      <c r="K14" s="66"/>
      <c r="L14" s="66">
        <f t="shared" si="0"/>
        <v>1</v>
      </c>
      <c r="M14" s="66"/>
      <c r="N14" s="66"/>
      <c r="O14" s="66"/>
      <c r="P14" s="66"/>
      <c r="Q14" s="66"/>
      <c r="R14" s="66"/>
      <c r="S14" s="66"/>
      <c r="T14" s="66">
        <f t="shared" ref="T14" si="1">AVERAGE(T11:T13)</f>
        <v>1</v>
      </c>
      <c r="U14" s="66">
        <f t="shared" ref="U14" si="2">AVERAGE(U11:U13)</f>
        <v>2</v>
      </c>
      <c r="V14" s="66">
        <f t="shared" ref="V14" si="3">AVERAGE(V11:V13)</f>
        <v>2</v>
      </c>
      <c r="W14" s="98"/>
    </row>
    <row r="15" spans="1:23" ht="25.15" customHeight="1">
      <c r="A15" s="45">
        <v>5</v>
      </c>
      <c r="B15" s="677">
        <v>170101120003</v>
      </c>
      <c r="C15" s="678">
        <v>45.1666666666667</v>
      </c>
      <c r="D15" s="141"/>
      <c r="E15" s="678">
        <v>43.4444444444445</v>
      </c>
      <c r="F15" s="149"/>
      <c r="G15" s="151" t="s">
        <v>52</v>
      </c>
      <c r="H15" s="67">
        <f>(H7*H14)/100</f>
        <v>2.8285714285714283</v>
      </c>
      <c r="I15" s="67">
        <f>(H7*I14)/100</f>
        <v>2.8285714285714283</v>
      </c>
      <c r="J15" s="67">
        <f>(H7*J14)/100</f>
        <v>1.8857142857142855</v>
      </c>
      <c r="K15" s="67"/>
      <c r="L15" s="67">
        <f>(H7*L14)/100</f>
        <v>0.94285714285714273</v>
      </c>
      <c r="M15" s="67"/>
      <c r="N15" s="67"/>
      <c r="O15" s="67"/>
      <c r="P15" s="67"/>
      <c r="Q15" s="67"/>
      <c r="R15" s="67"/>
      <c r="S15" s="67"/>
      <c r="T15" s="67">
        <f>(H7*T14)/100</f>
        <v>0.94285714285714273</v>
      </c>
      <c r="U15" s="67">
        <f>(H7*U14)/100</f>
        <v>1.8857142857142855</v>
      </c>
      <c r="V15" s="67">
        <f>(H7*V14)/100</f>
        <v>1.8857142857142855</v>
      </c>
      <c r="W15" s="98"/>
    </row>
    <row r="16" spans="1:23" ht="25.15" customHeight="1">
      <c r="A16" s="45">
        <v>6</v>
      </c>
      <c r="B16" s="677">
        <v>170101120004</v>
      </c>
      <c r="C16" s="678">
        <v>43.8333333333333</v>
      </c>
      <c r="D16" s="141"/>
      <c r="E16" s="678">
        <v>42.6666666666667</v>
      </c>
      <c r="F16" s="149"/>
      <c r="W16" s="98"/>
    </row>
    <row r="17" spans="1:24" ht="35.65" customHeight="1">
      <c r="A17" s="45">
        <v>7</v>
      </c>
      <c r="B17" s="677">
        <v>170101120007</v>
      </c>
      <c r="C17" s="678">
        <v>43.8333333333333</v>
      </c>
      <c r="D17" s="141"/>
      <c r="E17" s="678">
        <v>39.6666666666667</v>
      </c>
      <c r="F17" s="149"/>
      <c r="W17" s="98"/>
    </row>
    <row r="18" spans="1:24" ht="37.9" customHeight="1">
      <c r="A18" s="45">
        <v>8</v>
      </c>
      <c r="B18" s="677">
        <v>170101120015</v>
      </c>
      <c r="C18" s="678">
        <v>46</v>
      </c>
      <c r="D18" s="141"/>
      <c r="E18" s="678">
        <v>41.5555555555556</v>
      </c>
      <c r="F18" s="149"/>
      <c r="W18" s="98"/>
    </row>
    <row r="19" spans="1:24" ht="25.15" customHeight="1">
      <c r="A19" s="45">
        <v>9</v>
      </c>
      <c r="B19" s="677">
        <v>170101120017</v>
      </c>
      <c r="C19" s="678">
        <v>42.5</v>
      </c>
      <c r="D19" s="141"/>
      <c r="E19" s="678">
        <v>41.8888888888889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677">
        <v>170101120023</v>
      </c>
      <c r="C20" s="678">
        <v>42.6666666666667</v>
      </c>
      <c r="D20" s="141"/>
      <c r="E20" s="678">
        <v>41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677">
        <v>170101120024</v>
      </c>
      <c r="C21" s="678">
        <v>44</v>
      </c>
      <c r="D21" s="141"/>
      <c r="E21" s="678">
        <v>44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677">
        <v>170101120026</v>
      </c>
      <c r="C22" s="678">
        <v>43.8333333333333</v>
      </c>
      <c r="D22" s="141"/>
      <c r="E22" s="678">
        <v>45.3333333333333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677">
        <v>170101120030</v>
      </c>
      <c r="C23" s="678">
        <v>38.8333333333333</v>
      </c>
      <c r="D23" s="141"/>
      <c r="E23" s="678">
        <v>43.2222222222222</v>
      </c>
      <c r="F23" s="141"/>
      <c r="I23" s="103"/>
      <c r="J23" s="104"/>
      <c r="K23" s="104"/>
    </row>
    <row r="24" spans="1:24" ht="31.5" customHeight="1">
      <c r="A24" s="45">
        <v>14</v>
      </c>
      <c r="B24" s="677">
        <v>170101120032</v>
      </c>
      <c r="C24" s="678">
        <v>44.5</v>
      </c>
      <c r="D24" s="141"/>
      <c r="E24" s="678">
        <v>41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677">
        <v>170101120034</v>
      </c>
      <c r="C25" s="678">
        <v>42.3333333333333</v>
      </c>
      <c r="D25" s="141"/>
      <c r="E25" s="678">
        <v>42.6666666666667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677">
        <v>170101120035</v>
      </c>
      <c r="C26" s="678">
        <v>40.8333333333333</v>
      </c>
      <c r="D26" s="141"/>
      <c r="E26" s="678">
        <v>44.5555555555556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677">
        <v>170101120038</v>
      </c>
      <c r="C27" s="678">
        <v>44.6666666666667</v>
      </c>
      <c r="D27" s="650"/>
      <c r="E27" s="678">
        <v>44.5555555555556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677">
        <v>170101120044</v>
      </c>
      <c r="C28" s="678">
        <v>44.6666666666667</v>
      </c>
      <c r="D28" s="141"/>
      <c r="E28" s="678">
        <v>42.4444444444445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677">
        <v>170101120046</v>
      </c>
      <c r="C29" s="678">
        <v>43.8333333333333</v>
      </c>
      <c r="D29" s="141"/>
      <c r="E29" s="678">
        <v>40.6666666666667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677">
        <v>170101120048</v>
      </c>
      <c r="C30" s="678">
        <v>40</v>
      </c>
      <c r="D30" s="141"/>
      <c r="E30" s="678">
        <v>41.7777777777778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677">
        <v>170101120050</v>
      </c>
      <c r="C31" s="678">
        <v>46.5</v>
      </c>
      <c r="D31" s="141"/>
      <c r="E31" s="678">
        <v>41.5555555555556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>
      <c r="A32" s="45">
        <v>22</v>
      </c>
      <c r="B32" s="677">
        <v>170101120051</v>
      </c>
      <c r="C32" s="678">
        <v>43.8333333333333</v>
      </c>
      <c r="E32" s="678">
        <v>42.6666666666667</v>
      </c>
    </row>
    <row r="33" spans="1:5">
      <c r="A33" s="45">
        <v>23</v>
      </c>
      <c r="B33" s="677">
        <v>170101120055</v>
      </c>
      <c r="C33" s="678">
        <v>43.8333333333333</v>
      </c>
      <c r="E33" s="678">
        <v>44</v>
      </c>
    </row>
    <row r="34" spans="1:5">
      <c r="A34" s="45">
        <v>24</v>
      </c>
      <c r="B34" s="677">
        <v>170101120056</v>
      </c>
      <c r="C34" s="678">
        <v>42.3333333333333</v>
      </c>
      <c r="E34" s="678">
        <v>42.3333333333333</v>
      </c>
    </row>
    <row r="35" spans="1:5">
      <c r="A35" s="45">
        <v>25</v>
      </c>
      <c r="B35" s="677">
        <v>170101120058</v>
      </c>
      <c r="C35" s="678">
        <v>42.1666666666667</v>
      </c>
      <c r="E35" s="678">
        <v>40.2222222222222</v>
      </c>
    </row>
    <row r="36" spans="1:5">
      <c r="A36" s="45">
        <v>26</v>
      </c>
      <c r="B36" s="677">
        <v>170101120060</v>
      </c>
      <c r="C36" s="678">
        <v>40.5</v>
      </c>
      <c r="E36" s="678">
        <v>43.2222222222222</v>
      </c>
    </row>
    <row r="37" spans="1:5">
      <c r="A37" s="45">
        <v>27</v>
      </c>
      <c r="B37" s="677">
        <v>170101120061</v>
      </c>
      <c r="C37" s="678">
        <v>44.8333333333333</v>
      </c>
      <c r="E37" s="678">
        <v>41.5555555555556</v>
      </c>
    </row>
    <row r="38" spans="1:5">
      <c r="A38" s="45">
        <v>28</v>
      </c>
      <c r="B38" s="677">
        <v>170101120070</v>
      </c>
      <c r="C38" s="678">
        <v>45.1666666666667</v>
      </c>
      <c r="E38" s="678">
        <v>42.6666666666667</v>
      </c>
    </row>
    <row r="39" spans="1:5">
      <c r="A39" s="45">
        <v>29</v>
      </c>
      <c r="B39" s="677">
        <v>170101121073</v>
      </c>
      <c r="C39" s="678">
        <v>44.8333333333333</v>
      </c>
      <c r="E39" s="678">
        <v>37.4444444444444</v>
      </c>
    </row>
    <row r="40" spans="1:5">
      <c r="A40" s="45">
        <v>30</v>
      </c>
      <c r="B40" s="677">
        <v>170101120006</v>
      </c>
      <c r="C40" s="678">
        <v>46.5</v>
      </c>
      <c r="E40" s="678">
        <v>45.1111111111111</v>
      </c>
    </row>
    <row r="41" spans="1:5">
      <c r="A41" s="45">
        <v>31</v>
      </c>
      <c r="B41" s="677">
        <v>170101120043</v>
      </c>
      <c r="C41" s="678">
        <v>46.6666666666667</v>
      </c>
      <c r="E41" s="678">
        <v>45.1111111111111</v>
      </c>
    </row>
    <row r="42" spans="1:5">
      <c r="A42" s="45">
        <v>32</v>
      </c>
      <c r="B42" s="677">
        <v>170101120020</v>
      </c>
      <c r="C42" s="678">
        <v>0</v>
      </c>
      <c r="E42" s="678">
        <v>11.1111111111111</v>
      </c>
    </row>
    <row r="43" spans="1:5">
      <c r="A43" s="45">
        <v>33</v>
      </c>
      <c r="B43" s="677">
        <v>170101120025</v>
      </c>
      <c r="C43" s="678">
        <v>40.6666666666667</v>
      </c>
      <c r="E43" s="678">
        <v>28</v>
      </c>
    </row>
    <row r="44" spans="1:5">
      <c r="A44" s="45">
        <v>34</v>
      </c>
      <c r="B44" s="677">
        <v>170101120045</v>
      </c>
      <c r="C44" s="678">
        <v>37.6666666666667</v>
      </c>
      <c r="E44" s="678">
        <v>28</v>
      </c>
    </row>
    <row r="45" spans="1:5">
      <c r="A45" s="45">
        <v>35</v>
      </c>
      <c r="B45" s="677">
        <v>170101120059</v>
      </c>
      <c r="C45" s="678">
        <v>0</v>
      </c>
      <c r="E45" s="678">
        <v>0</v>
      </c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G4" zoomScale="86" zoomScaleNormal="86" workbookViewId="0">
      <selection activeCell="V16" sqref="V16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175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176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839" t="s">
        <v>177</v>
      </c>
      <c r="E5" s="839"/>
      <c r="F5" s="123"/>
      <c r="G5" s="32" t="s">
        <v>14</v>
      </c>
      <c r="H5" s="149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50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Not 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170301120086</v>
      </c>
      <c r="C11" s="655">
        <v>46</v>
      </c>
      <c r="D11" s="141">
        <f>COUNTIF(C11:C91,"&gt;="&amp;D10)</f>
        <v>2</v>
      </c>
      <c r="E11" s="655">
        <v>0</v>
      </c>
      <c r="F11" s="142">
        <f>COUNTIF(E11:E91,"&gt;="&amp;F10)</f>
        <v>0</v>
      </c>
      <c r="G11" s="143" t="s">
        <v>46</v>
      </c>
      <c r="H11" s="99">
        <v>2</v>
      </c>
      <c r="I11" s="99">
        <v>3</v>
      </c>
      <c r="J11" s="99">
        <v>2</v>
      </c>
      <c r="K11" s="682"/>
      <c r="L11" s="99">
        <v>3</v>
      </c>
      <c r="M11" s="682"/>
      <c r="N11" s="682"/>
      <c r="O11" s="682"/>
      <c r="P11" s="682"/>
      <c r="Q11" s="682"/>
      <c r="R11" s="682"/>
      <c r="S11" s="682"/>
      <c r="T11" s="99">
        <v>3</v>
      </c>
      <c r="U11" s="99">
        <v>3</v>
      </c>
      <c r="V11" s="99">
        <v>3</v>
      </c>
      <c r="W11" s="98"/>
    </row>
    <row r="12" spans="1:23" ht="25.15" customHeight="1">
      <c r="A12" s="93">
        <v>2</v>
      </c>
      <c r="B12" s="94">
        <v>170301120154</v>
      </c>
      <c r="C12" s="655">
        <v>46</v>
      </c>
      <c r="D12" s="147">
        <f>(D11/COUNT(C11:C91))*100</f>
        <v>100</v>
      </c>
      <c r="E12" s="655">
        <v>0</v>
      </c>
      <c r="F12" s="148">
        <f>(F11/COUNT(E11:E91))*100</f>
        <v>0</v>
      </c>
      <c r="G12" s="143" t="s">
        <v>47</v>
      </c>
      <c r="H12" s="99">
        <v>3</v>
      </c>
      <c r="I12" s="99">
        <v>2</v>
      </c>
      <c r="J12" s="99">
        <v>2</v>
      </c>
      <c r="K12" s="682"/>
      <c r="L12" s="99">
        <v>2</v>
      </c>
      <c r="M12" s="682"/>
      <c r="N12" s="682"/>
      <c r="O12" s="682"/>
      <c r="P12" s="682"/>
      <c r="Q12" s="682"/>
      <c r="R12" s="682"/>
      <c r="S12" s="682"/>
      <c r="T12" s="99">
        <v>3</v>
      </c>
      <c r="U12" s="99">
        <v>3</v>
      </c>
      <c r="V12" s="99">
        <v>3</v>
      </c>
      <c r="W12" s="98"/>
    </row>
    <row r="13" spans="1:23" ht="25.15" customHeight="1">
      <c r="A13" s="93"/>
      <c r="B13" s="94"/>
      <c r="C13" s="655"/>
      <c r="D13" s="141"/>
      <c r="E13" s="655"/>
      <c r="F13" s="149"/>
      <c r="G13" s="143" t="s">
        <v>48</v>
      </c>
      <c r="H13" s="99">
        <v>1</v>
      </c>
      <c r="I13" s="99">
        <v>1</v>
      </c>
      <c r="J13" s="99">
        <v>2</v>
      </c>
      <c r="K13" s="682"/>
      <c r="L13" s="99">
        <v>2</v>
      </c>
      <c r="M13" s="682"/>
      <c r="N13" s="682"/>
      <c r="O13" s="682"/>
      <c r="P13" s="682"/>
      <c r="Q13" s="682"/>
      <c r="R13" s="682"/>
      <c r="S13" s="682"/>
      <c r="T13" s="99">
        <v>3</v>
      </c>
      <c r="U13" s="99">
        <v>3</v>
      </c>
      <c r="V13" s="99">
        <v>3</v>
      </c>
      <c r="W13" s="98"/>
    </row>
    <row r="14" spans="1:23" ht="25.15" customHeight="1">
      <c r="A14" s="93"/>
      <c r="B14" s="94"/>
      <c r="C14" s="655"/>
      <c r="D14" s="141"/>
      <c r="E14" s="655"/>
      <c r="F14" s="149"/>
      <c r="G14" s="143" t="s">
        <v>49</v>
      </c>
      <c r="H14" s="99">
        <v>3</v>
      </c>
      <c r="I14" s="99">
        <v>1</v>
      </c>
      <c r="J14" s="99">
        <v>1</v>
      </c>
      <c r="K14" s="682"/>
      <c r="L14" s="99">
        <v>3</v>
      </c>
      <c r="M14" s="682"/>
      <c r="N14" s="682"/>
      <c r="O14" s="682"/>
      <c r="P14" s="682"/>
      <c r="Q14" s="682"/>
      <c r="R14" s="682"/>
      <c r="S14" s="682"/>
      <c r="T14" s="99">
        <v>3</v>
      </c>
      <c r="U14" s="99">
        <v>3</v>
      </c>
      <c r="V14" s="99">
        <v>3</v>
      </c>
      <c r="W14" s="98"/>
    </row>
    <row r="15" spans="1:23" ht="35.65" customHeight="1">
      <c r="A15" s="93"/>
      <c r="B15" s="94"/>
      <c r="C15" s="655"/>
      <c r="D15" s="141"/>
      <c r="E15" s="655"/>
      <c r="F15" s="149"/>
      <c r="G15" s="143" t="s">
        <v>50</v>
      </c>
      <c r="H15" s="99">
        <v>2</v>
      </c>
      <c r="I15" s="99">
        <v>1</v>
      </c>
      <c r="J15" s="99">
        <v>1</v>
      </c>
      <c r="K15" s="682"/>
      <c r="L15" s="99">
        <v>2</v>
      </c>
      <c r="M15" s="682"/>
      <c r="N15" s="682"/>
      <c r="O15" s="682"/>
      <c r="P15" s="682"/>
      <c r="Q15" s="682"/>
      <c r="R15" s="682"/>
      <c r="S15" s="682"/>
      <c r="T15" s="99">
        <v>3</v>
      </c>
      <c r="U15" s="99">
        <v>3</v>
      </c>
      <c r="V15" s="99">
        <v>3</v>
      </c>
      <c r="W15" s="98"/>
    </row>
    <row r="16" spans="1:23" ht="37.9" customHeight="1">
      <c r="A16" s="93"/>
      <c r="B16" s="94"/>
      <c r="C16" s="655"/>
      <c r="D16" s="141"/>
      <c r="E16" s="655"/>
      <c r="F16" s="149"/>
      <c r="G16" s="150" t="s">
        <v>51</v>
      </c>
      <c r="H16" s="66">
        <f>AVERAGE(H11:H15)</f>
        <v>2.2000000000000002</v>
      </c>
      <c r="I16" s="66">
        <f>AVERAGE(I11:I15)</f>
        <v>1.6</v>
      </c>
      <c r="J16" s="66">
        <f>AVERAGE(J11:J15)</f>
        <v>1.6</v>
      </c>
      <c r="K16" s="66"/>
      <c r="L16" s="66">
        <f>AVERAGE(L11:L15)</f>
        <v>2.4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ht="25.15" customHeight="1">
      <c r="A17" s="93"/>
      <c r="B17" s="94"/>
      <c r="C17" s="655"/>
      <c r="D17" s="141"/>
      <c r="E17" s="655"/>
      <c r="F17" s="149"/>
      <c r="G17" s="151" t="s">
        <v>52</v>
      </c>
      <c r="H17" s="67">
        <f>(H7*H16)/100</f>
        <v>1.1000000000000001</v>
      </c>
      <c r="I17" s="67">
        <f>(H7*I16)/100</f>
        <v>0.8</v>
      </c>
      <c r="J17" s="67">
        <f>(I7*J16)/100</f>
        <v>9.5999999999999992E-3</v>
      </c>
      <c r="K17" s="67"/>
      <c r="L17" s="67">
        <f>(H7*L16)/100</f>
        <v>1.2</v>
      </c>
      <c r="M17" s="67"/>
      <c r="N17" s="67"/>
      <c r="O17" s="67"/>
      <c r="P17" s="67"/>
      <c r="Q17" s="67"/>
      <c r="R17" s="67"/>
      <c r="S17" s="67"/>
      <c r="T17" s="67">
        <f>(H7*T16)/100</f>
        <v>1.5</v>
      </c>
      <c r="U17" s="67">
        <f>(H7*U16)/100</f>
        <v>1.5</v>
      </c>
      <c r="V17" s="67">
        <f>(H7*V16)/100</f>
        <v>1.5</v>
      </c>
    </row>
    <row r="18" spans="1:24" ht="40.9" customHeight="1">
      <c r="A18" s="93"/>
      <c r="B18" s="94"/>
      <c r="C18" s="655"/>
      <c r="D18" s="141"/>
      <c r="E18" s="655"/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/>
      <c r="B19" s="94"/>
      <c r="C19" s="655"/>
      <c r="D19" s="141"/>
      <c r="E19" s="655"/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93"/>
      <c r="B20" s="94"/>
      <c r="C20" s="655"/>
      <c r="D20" s="141"/>
      <c r="E20" s="655"/>
      <c r="F20" s="141"/>
      <c r="H20" s="98"/>
      <c r="I20" s="98"/>
      <c r="J20" s="98"/>
      <c r="W20" s="98"/>
    </row>
    <row r="21" spans="1:24" ht="25.15" customHeight="1">
      <c r="A21" s="93"/>
      <c r="B21" s="94"/>
      <c r="C21" s="655"/>
      <c r="D21" s="141"/>
      <c r="E21" s="655"/>
      <c r="F21" s="141"/>
      <c r="I21" s="103"/>
      <c r="J21" s="104"/>
      <c r="K21" s="104"/>
    </row>
    <row r="22" spans="1:24" ht="31.5" customHeight="1">
      <c r="A22" s="93"/>
      <c r="B22" s="94"/>
      <c r="C22" s="655"/>
      <c r="D22" s="141"/>
      <c r="E22" s="655"/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93"/>
      <c r="B23" s="94"/>
      <c r="C23" s="655"/>
      <c r="D23" s="141"/>
      <c r="E23" s="655"/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93"/>
      <c r="B24" s="94"/>
      <c r="C24" s="655"/>
      <c r="D24" s="141"/>
      <c r="E24" s="655"/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93"/>
      <c r="B25" s="94"/>
      <c r="C25" s="655"/>
      <c r="D25" s="650"/>
      <c r="E25" s="655"/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93"/>
      <c r="B26" s="94"/>
      <c r="C26" s="655"/>
      <c r="D26" s="141"/>
      <c r="E26" s="655"/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/>
      <c r="B27" s="94"/>
      <c r="C27" s="655"/>
      <c r="D27" s="141"/>
      <c r="E27" s="655"/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/>
      <c r="B28" s="94"/>
      <c r="C28" s="655"/>
      <c r="D28" s="141"/>
      <c r="E28" s="655"/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/>
      <c r="B29" s="94"/>
      <c r="C29" s="655"/>
      <c r="D29" s="141"/>
      <c r="E29" s="655"/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/>
      <c r="B30" s="94"/>
      <c r="C30" s="655"/>
      <c r="D30" s="141"/>
      <c r="E30" s="655"/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/>
      <c r="B31" s="94"/>
      <c r="C31" s="655"/>
      <c r="D31" s="141"/>
      <c r="E31" s="655"/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/>
      <c r="B32" s="94"/>
      <c r="C32" s="655"/>
      <c r="D32" s="141"/>
      <c r="E32" s="655"/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/>
      <c r="B33" s="94"/>
      <c r="C33" s="655"/>
      <c r="D33" s="141"/>
      <c r="E33" s="655"/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93"/>
      <c r="B34" s="94"/>
      <c r="C34" s="655"/>
      <c r="D34" s="141"/>
      <c r="E34" s="655"/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93"/>
      <c r="B35" s="94"/>
      <c r="C35" s="655"/>
      <c r="D35" s="141"/>
      <c r="E35" s="655"/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A36" s="93"/>
      <c r="B36" s="94"/>
      <c r="C36" s="655"/>
      <c r="D36" s="141"/>
      <c r="E36" s="655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A37" s="93"/>
      <c r="B37" s="94"/>
      <c r="C37" s="655"/>
      <c r="D37" s="141"/>
      <c r="E37" s="655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93"/>
      <c r="B38" s="94"/>
      <c r="C38" s="655"/>
      <c r="D38" s="141"/>
      <c r="E38" s="655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A39" s="93"/>
      <c r="B39" s="94"/>
      <c r="C39" s="655"/>
      <c r="D39" s="141"/>
      <c r="E39" s="655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A40" s="93"/>
      <c r="B40" s="94"/>
      <c r="C40" s="655"/>
      <c r="D40" s="141"/>
      <c r="E40" s="655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A41" s="93"/>
      <c r="B41" s="94"/>
      <c r="C41" s="655"/>
      <c r="D41" s="141"/>
      <c r="E41" s="655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A42" s="93"/>
      <c r="B42" s="94"/>
      <c r="C42" s="655"/>
      <c r="D42" s="141"/>
      <c r="E42" s="655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B43" s="94"/>
      <c r="C43" s="655"/>
      <c r="D43" s="141"/>
      <c r="E43" s="655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B44" s="94"/>
      <c r="C44" s="655"/>
      <c r="D44" s="141"/>
      <c r="E44" s="655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B45" s="94"/>
      <c r="C45" s="655"/>
      <c r="D45" s="141"/>
      <c r="E45" s="655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B46" s="94"/>
      <c r="C46" s="655"/>
      <c r="D46" s="141"/>
      <c r="E46" s="655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B47" s="94"/>
      <c r="C47" s="655"/>
      <c r="D47" s="141"/>
      <c r="E47" s="655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B48" s="94"/>
      <c r="C48" s="655"/>
      <c r="D48" s="141"/>
      <c r="E48" s="655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94"/>
      <c r="C49" s="655"/>
      <c r="D49" s="141"/>
      <c r="E49" s="655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94"/>
      <c r="C50" s="655"/>
      <c r="D50" s="141"/>
      <c r="E50" s="655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94"/>
      <c r="C51" s="655"/>
      <c r="D51" s="141"/>
      <c r="E51" s="655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94"/>
      <c r="C52" s="655"/>
      <c r="D52" s="650"/>
      <c r="E52" s="655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94"/>
      <c r="C53" s="655"/>
      <c r="D53" s="650"/>
      <c r="E53" s="655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94"/>
      <c r="C54" s="655"/>
      <c r="D54" s="141"/>
      <c r="E54" s="655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94"/>
      <c r="C55" s="655"/>
      <c r="D55" s="141"/>
      <c r="E55" s="655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94"/>
      <c r="C56" s="655"/>
      <c r="D56" s="141"/>
      <c r="E56" s="655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94"/>
      <c r="C57" s="655"/>
      <c r="D57" s="141"/>
      <c r="E57" s="655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94"/>
      <c r="C58" s="655"/>
      <c r="D58" s="141"/>
      <c r="E58" s="655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94"/>
      <c r="C59" s="655"/>
      <c r="D59" s="141"/>
      <c r="E59" s="655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94"/>
      <c r="C60" s="655"/>
      <c r="D60" s="141"/>
      <c r="E60" s="655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94"/>
      <c r="C61" s="655"/>
      <c r="D61" s="141"/>
      <c r="E61" s="655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94"/>
      <c r="C62" s="655"/>
      <c r="D62" s="141"/>
      <c r="E62" s="655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94"/>
      <c r="C63" s="655"/>
      <c r="D63" s="141"/>
      <c r="E63" s="655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94"/>
      <c r="C64" s="655"/>
      <c r="D64" s="141"/>
      <c r="E64" s="655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94"/>
      <c r="C65" s="655"/>
      <c r="D65" s="141"/>
      <c r="E65" s="655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94"/>
      <c r="C66" s="655"/>
      <c r="D66" s="141"/>
      <c r="E66" s="655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94"/>
      <c r="C67" s="655"/>
      <c r="D67" s="141"/>
      <c r="E67" s="655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94"/>
      <c r="C68" s="655"/>
      <c r="D68" s="141"/>
      <c r="E68" s="655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94"/>
      <c r="C69" s="655"/>
      <c r="D69" s="141"/>
      <c r="E69" s="655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94"/>
      <c r="C70" s="655"/>
      <c r="D70" s="141"/>
      <c r="E70" s="655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94"/>
      <c r="C71" s="655"/>
      <c r="D71" s="141"/>
      <c r="E71" s="655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94"/>
      <c r="C72" s="655"/>
      <c r="D72" s="141"/>
      <c r="E72" s="655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94"/>
      <c r="C73" s="655"/>
      <c r="D73" s="141"/>
      <c r="E73" s="655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94"/>
      <c r="C74" s="655"/>
      <c r="D74" s="141"/>
      <c r="E74" s="655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94"/>
      <c r="C75" s="655"/>
      <c r="D75" s="141"/>
      <c r="E75" s="655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10">
    <mergeCell ref="O3:W7"/>
    <mergeCell ref="A4:E4"/>
    <mergeCell ref="D5:E5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G7" zoomScale="86" zoomScaleNormal="86" workbookViewId="0">
      <selection activeCell="I16" sqref="I16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178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179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180</v>
      </c>
      <c r="F5" s="123"/>
      <c r="G5" s="32" t="s">
        <v>14</v>
      </c>
      <c r="H5" s="149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50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Not 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170301120095</v>
      </c>
      <c r="C11" s="655">
        <v>44</v>
      </c>
      <c r="D11" s="141">
        <f>COUNTIF(C11:C91,"&gt;="&amp;D10)</f>
        <v>7</v>
      </c>
      <c r="E11" s="655">
        <v>0</v>
      </c>
      <c r="F11" s="142">
        <f>COUNTIF(E11:E91,"&gt;="&amp;F10)</f>
        <v>0</v>
      </c>
      <c r="G11" s="143" t="s">
        <v>46</v>
      </c>
      <c r="H11" s="99">
        <v>2</v>
      </c>
      <c r="I11" s="99">
        <v>3</v>
      </c>
      <c r="J11" s="682"/>
      <c r="K11" s="682"/>
      <c r="L11" s="99">
        <v>3</v>
      </c>
      <c r="M11" s="682"/>
      <c r="N11" s="682"/>
      <c r="O11" s="682"/>
      <c r="P11" s="682"/>
      <c r="Q11" s="682"/>
      <c r="R11" s="99">
        <v>2</v>
      </c>
      <c r="S11" s="682"/>
      <c r="T11" s="99">
        <v>3</v>
      </c>
      <c r="U11" s="99">
        <v>3</v>
      </c>
      <c r="V11" s="99">
        <v>3</v>
      </c>
      <c r="W11" s="98"/>
    </row>
    <row r="12" spans="1:23" ht="25.15" customHeight="1">
      <c r="A12" s="93">
        <v>2</v>
      </c>
      <c r="B12" s="94">
        <v>170301120097</v>
      </c>
      <c r="C12" s="655">
        <v>44</v>
      </c>
      <c r="D12" s="147">
        <f>(D11/COUNT(C11:C91))*100</f>
        <v>100</v>
      </c>
      <c r="E12" s="655">
        <v>0</v>
      </c>
      <c r="F12" s="148">
        <f>(F11/COUNT(E11:E91))*100</f>
        <v>0</v>
      </c>
      <c r="G12" s="143" t="s">
        <v>47</v>
      </c>
      <c r="H12" s="99">
        <v>3</v>
      </c>
      <c r="I12" s="99">
        <v>1</v>
      </c>
      <c r="J12" s="682"/>
      <c r="K12" s="682"/>
      <c r="L12" s="99">
        <v>2</v>
      </c>
      <c r="M12" s="682"/>
      <c r="N12" s="682"/>
      <c r="O12" s="682"/>
      <c r="P12" s="682"/>
      <c r="Q12" s="682"/>
      <c r="R12" s="99">
        <v>1</v>
      </c>
      <c r="S12" s="682"/>
      <c r="T12" s="99">
        <v>3</v>
      </c>
      <c r="U12" s="99">
        <v>3</v>
      </c>
      <c r="V12" s="99">
        <v>3</v>
      </c>
      <c r="W12" s="98"/>
    </row>
    <row r="13" spans="1:23" ht="25.15" customHeight="1">
      <c r="A13" s="93">
        <v>3</v>
      </c>
      <c r="B13" s="94">
        <v>170301120098</v>
      </c>
      <c r="C13" s="655">
        <v>46</v>
      </c>
      <c r="D13" s="141"/>
      <c r="E13" s="655">
        <v>0</v>
      </c>
      <c r="F13" s="149"/>
      <c r="G13" s="143" t="s">
        <v>48</v>
      </c>
      <c r="H13" s="99">
        <v>1</v>
      </c>
      <c r="I13" s="99">
        <v>2</v>
      </c>
      <c r="J13" s="682"/>
      <c r="K13" s="682"/>
      <c r="L13" s="99">
        <v>1</v>
      </c>
      <c r="M13" s="682"/>
      <c r="N13" s="682"/>
      <c r="O13" s="682"/>
      <c r="P13" s="682"/>
      <c r="Q13" s="682"/>
      <c r="R13" s="99">
        <v>1</v>
      </c>
      <c r="S13" s="682"/>
      <c r="T13" s="99">
        <v>3</v>
      </c>
      <c r="U13" s="99">
        <v>3</v>
      </c>
      <c r="V13" s="99">
        <v>3</v>
      </c>
      <c r="W13" s="98"/>
    </row>
    <row r="14" spans="1:23" ht="25.15" customHeight="1">
      <c r="A14" s="93">
        <v>4</v>
      </c>
      <c r="B14" s="94">
        <v>170301120138</v>
      </c>
      <c r="C14" s="655">
        <v>46</v>
      </c>
      <c r="D14" s="141"/>
      <c r="E14" s="655">
        <v>0</v>
      </c>
      <c r="F14" s="149"/>
      <c r="G14" s="143" t="s">
        <v>49</v>
      </c>
      <c r="H14" s="99">
        <v>3</v>
      </c>
      <c r="I14" s="99">
        <v>1</v>
      </c>
      <c r="J14" s="682"/>
      <c r="K14" s="682"/>
      <c r="L14" s="99">
        <v>2</v>
      </c>
      <c r="M14" s="682"/>
      <c r="N14" s="682"/>
      <c r="O14" s="682"/>
      <c r="P14" s="682"/>
      <c r="Q14" s="682"/>
      <c r="R14" s="99">
        <v>2</v>
      </c>
      <c r="S14" s="682"/>
      <c r="T14" s="99">
        <v>3</v>
      </c>
      <c r="U14" s="99">
        <v>3</v>
      </c>
      <c r="V14" s="99">
        <v>3</v>
      </c>
      <c r="W14" s="98"/>
    </row>
    <row r="15" spans="1:23" ht="35.65" customHeight="1">
      <c r="A15" s="93">
        <v>5</v>
      </c>
      <c r="B15" s="94">
        <v>170301120140</v>
      </c>
      <c r="C15" s="655">
        <v>45</v>
      </c>
      <c r="D15" s="141"/>
      <c r="E15" s="655">
        <v>0</v>
      </c>
      <c r="F15" s="149"/>
      <c r="G15" s="143" t="s">
        <v>50</v>
      </c>
      <c r="H15" s="99">
        <v>2</v>
      </c>
      <c r="I15" s="99">
        <v>2</v>
      </c>
      <c r="J15" s="682"/>
      <c r="K15" s="682"/>
      <c r="L15" s="99">
        <v>2</v>
      </c>
      <c r="M15" s="682"/>
      <c r="N15" s="682"/>
      <c r="O15" s="682"/>
      <c r="P15" s="682"/>
      <c r="Q15" s="682"/>
      <c r="R15" s="99">
        <v>1</v>
      </c>
      <c r="S15" s="682"/>
      <c r="T15" s="99">
        <v>3</v>
      </c>
      <c r="U15" s="99">
        <v>3</v>
      </c>
      <c r="V15" s="99">
        <v>3</v>
      </c>
      <c r="W15" s="98"/>
    </row>
    <row r="16" spans="1:23" ht="37.9" customHeight="1">
      <c r="A16" s="93">
        <v>6</v>
      </c>
      <c r="B16" s="94">
        <v>170301120142</v>
      </c>
      <c r="C16" s="655">
        <v>47</v>
      </c>
      <c r="D16" s="141"/>
      <c r="E16" s="655">
        <v>0</v>
      </c>
      <c r="F16" s="149"/>
      <c r="G16" s="150" t="s">
        <v>51</v>
      </c>
      <c r="H16" s="66">
        <f>AVERAGE(H11:H15)</f>
        <v>2.2000000000000002</v>
      </c>
      <c r="I16" s="66">
        <f>AVERAGE(I11:I15)</f>
        <v>1.8</v>
      </c>
      <c r="J16" s="66"/>
      <c r="K16" s="66"/>
      <c r="L16" s="66">
        <f>AVERAGE(L11:L15)</f>
        <v>2</v>
      </c>
      <c r="M16" s="66"/>
      <c r="N16" s="66"/>
      <c r="O16" s="66"/>
      <c r="P16" s="66"/>
      <c r="Q16" s="66"/>
      <c r="R16" s="66">
        <f>AVERAGE(R11:R15)</f>
        <v>1.4</v>
      </c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ht="25.15" customHeight="1">
      <c r="A17" s="93">
        <v>7</v>
      </c>
      <c r="B17" s="94">
        <v>170301120166</v>
      </c>
      <c r="C17" s="655">
        <v>46</v>
      </c>
      <c r="D17" s="141"/>
      <c r="E17" s="655">
        <v>0</v>
      </c>
      <c r="F17" s="149"/>
      <c r="G17" s="151" t="s">
        <v>52</v>
      </c>
      <c r="H17" s="67">
        <f>(H7*H16)/100</f>
        <v>1.1000000000000001</v>
      </c>
      <c r="I17" s="67">
        <f>(H7*I16)/100</f>
        <v>0.9</v>
      </c>
      <c r="J17" s="67"/>
      <c r="K17" s="67"/>
      <c r="L17" s="67">
        <f>(H7*L16)/100</f>
        <v>1</v>
      </c>
      <c r="M17" s="67"/>
      <c r="N17" s="67"/>
      <c r="O17" s="67"/>
      <c r="P17" s="67"/>
      <c r="Q17" s="67"/>
      <c r="R17" s="67">
        <f>(N7*R16)/100</f>
        <v>0</v>
      </c>
      <c r="S17" s="67"/>
      <c r="T17" s="67">
        <f>(H7*T16)/100</f>
        <v>1.5</v>
      </c>
      <c r="U17" s="67">
        <f>(H7*U16)/100</f>
        <v>1.5</v>
      </c>
      <c r="V17" s="67">
        <f>(H7*V16)/100</f>
        <v>1.5</v>
      </c>
    </row>
    <row r="18" spans="1:24" ht="40.9" customHeight="1">
      <c r="A18" s="93"/>
      <c r="B18" s="94"/>
      <c r="C18" s="655"/>
      <c r="D18" s="141"/>
      <c r="E18" s="655"/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/>
      <c r="B19" s="94"/>
      <c r="C19" s="655"/>
      <c r="D19" s="141"/>
      <c r="E19" s="655"/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93"/>
      <c r="B20" s="94"/>
      <c r="C20" s="655"/>
      <c r="D20" s="141"/>
      <c r="E20" s="655"/>
      <c r="F20" s="141"/>
      <c r="H20" s="98"/>
      <c r="I20" s="98"/>
      <c r="J20" s="98"/>
      <c r="W20" s="98"/>
    </row>
    <row r="21" spans="1:24" ht="25.15" customHeight="1">
      <c r="A21" s="93"/>
      <c r="B21" s="94"/>
      <c r="C21" s="655"/>
      <c r="D21" s="141"/>
      <c r="E21" s="655"/>
      <c r="F21" s="141"/>
      <c r="I21" s="103"/>
      <c r="J21" s="104"/>
      <c r="K21" s="104"/>
    </row>
    <row r="22" spans="1:24" ht="31.5" customHeight="1">
      <c r="A22" s="93"/>
      <c r="B22" s="94"/>
      <c r="C22" s="655"/>
      <c r="D22" s="141"/>
      <c r="E22" s="655"/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93"/>
      <c r="B23" s="94"/>
      <c r="C23" s="655"/>
      <c r="D23" s="141"/>
      <c r="E23" s="655"/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93"/>
      <c r="B24" s="94"/>
      <c r="C24" s="655"/>
      <c r="D24" s="141"/>
      <c r="E24" s="655"/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93"/>
      <c r="B25" s="94"/>
      <c r="C25" s="655"/>
      <c r="D25" s="650"/>
      <c r="E25" s="655"/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93"/>
      <c r="B26" s="94"/>
      <c r="C26" s="655"/>
      <c r="D26" s="141"/>
      <c r="E26" s="655"/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/>
      <c r="B27" s="94"/>
      <c r="C27" s="655"/>
      <c r="D27" s="141"/>
      <c r="E27" s="655"/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/>
      <c r="B28" s="94"/>
      <c r="C28" s="655"/>
      <c r="D28" s="141"/>
      <c r="E28" s="655"/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/>
      <c r="B29" s="94"/>
      <c r="C29" s="655"/>
      <c r="D29" s="141"/>
      <c r="E29" s="655"/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/>
      <c r="B30" s="94"/>
      <c r="C30" s="655"/>
      <c r="D30" s="141"/>
      <c r="E30" s="655"/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/>
      <c r="B31" s="94"/>
      <c r="C31" s="655"/>
      <c r="D31" s="141"/>
      <c r="E31" s="655"/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/>
      <c r="B32" s="94"/>
      <c r="C32" s="655"/>
      <c r="D32" s="141"/>
      <c r="E32" s="655"/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/>
      <c r="B33" s="94"/>
      <c r="C33" s="655"/>
      <c r="D33" s="141"/>
      <c r="E33" s="655"/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93"/>
      <c r="B34" s="94"/>
      <c r="C34" s="655"/>
      <c r="D34" s="141"/>
      <c r="E34" s="655"/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93"/>
      <c r="B35" s="94"/>
      <c r="C35" s="655"/>
      <c r="D35" s="141"/>
      <c r="E35" s="655"/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A36" s="93"/>
      <c r="B36" s="94"/>
      <c r="C36" s="655"/>
      <c r="D36" s="141"/>
      <c r="E36" s="655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A37" s="93"/>
      <c r="B37" s="94"/>
      <c r="C37" s="655"/>
      <c r="D37" s="141"/>
      <c r="E37" s="655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93"/>
      <c r="B38" s="94"/>
      <c r="C38" s="655"/>
      <c r="D38" s="141"/>
      <c r="E38" s="655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A39" s="93"/>
      <c r="B39" s="94"/>
      <c r="C39" s="655"/>
      <c r="D39" s="141"/>
      <c r="E39" s="655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A40" s="93"/>
      <c r="B40" s="94"/>
      <c r="C40" s="655"/>
      <c r="D40" s="141"/>
      <c r="E40" s="655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A41" s="93"/>
      <c r="B41" s="94"/>
      <c r="C41" s="655"/>
      <c r="D41" s="141"/>
      <c r="E41" s="655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A42" s="93"/>
      <c r="B42" s="94"/>
      <c r="C42" s="655"/>
      <c r="D42" s="141"/>
      <c r="E42" s="655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B43" s="94"/>
      <c r="C43" s="655"/>
      <c r="D43" s="141"/>
      <c r="E43" s="655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B44" s="94"/>
      <c r="C44" s="655"/>
      <c r="D44" s="141"/>
      <c r="E44" s="655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B45" s="94"/>
      <c r="C45" s="655"/>
      <c r="D45" s="141"/>
      <c r="E45" s="655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B46" s="94"/>
      <c r="C46" s="655"/>
      <c r="D46" s="141"/>
      <c r="E46" s="655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B47" s="94"/>
      <c r="C47" s="655"/>
      <c r="D47" s="141"/>
      <c r="E47" s="655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B48" s="94"/>
      <c r="C48" s="655"/>
      <c r="D48" s="141"/>
      <c r="E48" s="655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94"/>
      <c r="C49" s="655"/>
      <c r="D49" s="141"/>
      <c r="E49" s="655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94"/>
      <c r="C50" s="655"/>
      <c r="D50" s="141"/>
      <c r="E50" s="655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94"/>
      <c r="C51" s="655"/>
      <c r="D51" s="141"/>
      <c r="E51" s="655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94"/>
      <c r="C52" s="655"/>
      <c r="D52" s="650"/>
      <c r="E52" s="655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94"/>
      <c r="C53" s="655"/>
      <c r="D53" s="650"/>
      <c r="E53" s="655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94"/>
      <c r="C54" s="655"/>
      <c r="D54" s="141"/>
      <c r="E54" s="655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94"/>
      <c r="C55" s="655"/>
      <c r="D55" s="141"/>
      <c r="E55" s="655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94"/>
      <c r="C56" s="655"/>
      <c r="D56" s="141"/>
      <c r="E56" s="655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94"/>
      <c r="C57" s="655"/>
      <c r="D57" s="141"/>
      <c r="E57" s="655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94"/>
      <c r="C58" s="655"/>
      <c r="D58" s="141"/>
      <c r="E58" s="655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94"/>
      <c r="C59" s="655"/>
      <c r="D59" s="141"/>
      <c r="E59" s="655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94"/>
      <c r="C60" s="655"/>
      <c r="D60" s="141"/>
      <c r="E60" s="655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94"/>
      <c r="C61" s="655"/>
      <c r="D61" s="141"/>
      <c r="E61" s="655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94"/>
      <c r="C62" s="655"/>
      <c r="D62" s="141"/>
      <c r="E62" s="655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94"/>
      <c r="C63" s="655"/>
      <c r="D63" s="141"/>
      <c r="E63" s="655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94"/>
      <c r="C64" s="655"/>
      <c r="D64" s="141"/>
      <c r="E64" s="655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94"/>
      <c r="C65" s="655"/>
      <c r="D65" s="141"/>
      <c r="E65" s="655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94"/>
      <c r="C66" s="655"/>
      <c r="D66" s="141"/>
      <c r="E66" s="655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94"/>
      <c r="C67" s="655"/>
      <c r="D67" s="141"/>
      <c r="E67" s="655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94"/>
      <c r="C68" s="655"/>
      <c r="D68" s="141"/>
      <c r="E68" s="655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94"/>
      <c r="C69" s="655"/>
      <c r="D69" s="141"/>
      <c r="E69" s="655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94"/>
      <c r="C70" s="655"/>
      <c r="D70" s="141"/>
      <c r="E70" s="655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94"/>
      <c r="C71" s="655"/>
      <c r="D71" s="141"/>
      <c r="E71" s="655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94"/>
      <c r="C72" s="655"/>
      <c r="D72" s="141"/>
      <c r="E72" s="655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94"/>
      <c r="C73" s="655"/>
      <c r="D73" s="141"/>
      <c r="E73" s="655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94"/>
      <c r="C74" s="655"/>
      <c r="D74" s="141"/>
      <c r="E74" s="655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94"/>
      <c r="C75" s="655"/>
      <c r="D75" s="141"/>
      <c r="E75" s="655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E7" zoomScale="86" zoomScaleNormal="86" workbookViewId="0">
      <selection activeCell="H7" sqref="H7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178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181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182</v>
      </c>
      <c r="F5" s="123"/>
      <c r="G5" s="32" t="s">
        <v>14</v>
      </c>
      <c r="H5" s="149">
        <f>D12</f>
        <v>90.769230769230774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90.769230769230774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90.769230769230774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94">
        <v>170301120006</v>
      </c>
      <c r="C11" s="655">
        <v>37</v>
      </c>
      <c r="D11" s="141">
        <f>COUNTIF(C11:C91,"&gt;="&amp;D10)</f>
        <v>59</v>
      </c>
      <c r="E11" s="655">
        <v>37</v>
      </c>
      <c r="F11" s="142">
        <f>COUNTIF(E11:E91,"&gt;="&amp;F10)</f>
        <v>59</v>
      </c>
      <c r="G11" s="143" t="s">
        <v>46</v>
      </c>
      <c r="H11" s="99">
        <v>2</v>
      </c>
      <c r="I11" s="99">
        <v>3</v>
      </c>
      <c r="J11" s="682"/>
      <c r="K11" s="682"/>
      <c r="L11" s="99">
        <v>3</v>
      </c>
      <c r="M11" s="682"/>
      <c r="N11" s="682"/>
      <c r="O11" s="99">
        <v>2</v>
      </c>
      <c r="P11" s="682"/>
      <c r="Q11" s="682"/>
      <c r="R11" s="682"/>
      <c r="S11" s="682"/>
      <c r="T11" s="99">
        <v>3</v>
      </c>
      <c r="U11" s="99">
        <v>3</v>
      </c>
      <c r="V11" s="99">
        <v>3</v>
      </c>
      <c r="W11" s="98"/>
    </row>
    <row r="12" spans="1:23" ht="25.15" customHeight="1">
      <c r="A12" s="45">
        <v>2</v>
      </c>
      <c r="B12" s="94">
        <v>170301120019</v>
      </c>
      <c r="C12" s="655">
        <v>42</v>
      </c>
      <c r="D12" s="147">
        <f>(D11/COUNT(C11:C91))*100</f>
        <v>90.769230769230774</v>
      </c>
      <c r="E12" s="655">
        <v>42</v>
      </c>
      <c r="F12" s="148">
        <f>(F11/COUNT(E11:E91))*100</f>
        <v>90.769230769230774</v>
      </c>
      <c r="G12" s="143" t="s">
        <v>47</v>
      </c>
      <c r="H12" s="99">
        <v>3</v>
      </c>
      <c r="I12" s="99">
        <v>2</v>
      </c>
      <c r="J12" s="682"/>
      <c r="K12" s="682"/>
      <c r="L12" s="99">
        <v>2</v>
      </c>
      <c r="M12" s="682"/>
      <c r="N12" s="682"/>
      <c r="O12" s="99">
        <v>1</v>
      </c>
      <c r="P12" s="682"/>
      <c r="Q12" s="682"/>
      <c r="R12" s="682"/>
      <c r="S12" s="682"/>
      <c r="T12" s="99">
        <v>3</v>
      </c>
      <c r="U12" s="99">
        <v>3</v>
      </c>
      <c r="V12" s="99">
        <v>3</v>
      </c>
      <c r="W12" s="98"/>
    </row>
    <row r="13" spans="1:23" ht="25.15" customHeight="1">
      <c r="A13" s="45">
        <v>3</v>
      </c>
      <c r="B13" s="94">
        <v>170301120035</v>
      </c>
      <c r="C13" s="655">
        <v>32</v>
      </c>
      <c r="D13" s="141"/>
      <c r="E13" s="655">
        <v>32</v>
      </c>
      <c r="F13" s="149"/>
      <c r="G13" s="143" t="s">
        <v>48</v>
      </c>
      <c r="H13" s="99">
        <v>1</v>
      </c>
      <c r="I13" s="99">
        <v>1</v>
      </c>
      <c r="J13" s="682"/>
      <c r="K13" s="682"/>
      <c r="L13" s="99">
        <v>1</v>
      </c>
      <c r="M13" s="682"/>
      <c r="N13" s="682"/>
      <c r="O13" s="99">
        <v>1</v>
      </c>
      <c r="P13" s="682"/>
      <c r="Q13" s="682"/>
      <c r="R13" s="682"/>
      <c r="S13" s="682"/>
      <c r="T13" s="99">
        <v>3</v>
      </c>
      <c r="U13" s="99">
        <v>3</v>
      </c>
      <c r="V13" s="99">
        <v>3</v>
      </c>
      <c r="W13" s="98"/>
    </row>
    <row r="14" spans="1:23" ht="25.15" customHeight="1">
      <c r="A14" s="45">
        <v>4</v>
      </c>
      <c r="B14" s="94">
        <v>170301120036</v>
      </c>
      <c r="C14" s="655">
        <v>47</v>
      </c>
      <c r="D14" s="141"/>
      <c r="E14" s="655">
        <v>47</v>
      </c>
      <c r="F14" s="149"/>
      <c r="G14" s="143" t="s">
        <v>49</v>
      </c>
      <c r="H14" s="99">
        <v>3</v>
      </c>
      <c r="I14" s="99">
        <v>1</v>
      </c>
      <c r="J14" s="682"/>
      <c r="K14" s="682"/>
      <c r="L14" s="99">
        <v>1</v>
      </c>
      <c r="M14" s="682"/>
      <c r="N14" s="682"/>
      <c r="O14" s="99">
        <v>1</v>
      </c>
      <c r="P14" s="682"/>
      <c r="Q14" s="682"/>
      <c r="R14" s="682"/>
      <c r="S14" s="682"/>
      <c r="T14" s="99">
        <v>3</v>
      </c>
      <c r="U14" s="99">
        <v>3</v>
      </c>
      <c r="V14" s="99">
        <v>3</v>
      </c>
      <c r="W14" s="98"/>
    </row>
    <row r="15" spans="1:23" ht="35.65" customHeight="1">
      <c r="A15" s="45">
        <v>5</v>
      </c>
      <c r="B15" s="94">
        <v>170301120040</v>
      </c>
      <c r="C15" s="655">
        <v>32</v>
      </c>
      <c r="D15" s="141"/>
      <c r="E15" s="655">
        <v>32</v>
      </c>
      <c r="F15" s="149"/>
      <c r="G15" s="143" t="s">
        <v>50</v>
      </c>
      <c r="H15" s="99">
        <v>2</v>
      </c>
      <c r="I15" s="99">
        <v>1</v>
      </c>
      <c r="J15" s="682"/>
      <c r="K15" s="682"/>
      <c r="L15" s="99">
        <v>1</v>
      </c>
      <c r="M15" s="682"/>
      <c r="N15" s="682"/>
      <c r="O15" s="99">
        <v>1</v>
      </c>
      <c r="P15" s="682"/>
      <c r="Q15" s="682"/>
      <c r="R15" s="682"/>
      <c r="S15" s="682"/>
      <c r="T15" s="99">
        <v>3</v>
      </c>
      <c r="U15" s="99">
        <v>3</v>
      </c>
      <c r="V15" s="99">
        <v>3</v>
      </c>
      <c r="W15" s="98"/>
    </row>
    <row r="16" spans="1:23" ht="37.9" customHeight="1">
      <c r="A16" s="45">
        <v>6</v>
      </c>
      <c r="B16" s="94">
        <v>170301120050</v>
      </c>
      <c r="C16" s="655">
        <v>42</v>
      </c>
      <c r="D16" s="141"/>
      <c r="E16" s="655">
        <v>42</v>
      </c>
      <c r="F16" s="149"/>
      <c r="G16" s="150" t="s">
        <v>51</v>
      </c>
      <c r="H16" s="66">
        <f>AVERAGE(H11:H15)</f>
        <v>2.2000000000000002</v>
      </c>
      <c r="I16" s="66">
        <f>AVERAGE(I11:I15)</f>
        <v>1.6</v>
      </c>
      <c r="J16" s="66"/>
      <c r="K16" s="66"/>
      <c r="L16" s="66">
        <f>AVERAGE(L11:L15)</f>
        <v>1.6</v>
      </c>
      <c r="M16" s="66"/>
      <c r="N16" s="66"/>
      <c r="O16" s="66">
        <f>AVERAGE(O11:O15)</f>
        <v>1.2</v>
      </c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ht="25.15" customHeight="1">
      <c r="A17" s="45">
        <v>7</v>
      </c>
      <c r="B17" s="94">
        <v>170301120052</v>
      </c>
      <c r="C17" s="655">
        <v>42</v>
      </c>
      <c r="D17" s="141"/>
      <c r="E17" s="655">
        <v>42</v>
      </c>
      <c r="F17" s="149"/>
      <c r="G17" s="151" t="s">
        <v>52</v>
      </c>
      <c r="H17" s="67">
        <f>($H7*H16)/100</f>
        <v>1.996923076923077</v>
      </c>
      <c r="I17" s="67">
        <f>($H7*I16)/100</f>
        <v>1.4523076923076925</v>
      </c>
      <c r="J17" s="67"/>
      <c r="K17" s="67"/>
      <c r="L17" s="67">
        <f>($H7*L16)/100</f>
        <v>1.4523076923076925</v>
      </c>
      <c r="M17" s="67"/>
      <c r="N17" s="67"/>
      <c r="O17" s="67">
        <f>(H7*O16)/100</f>
        <v>1.0892307692307692</v>
      </c>
      <c r="P17" s="67"/>
      <c r="Q17" s="67"/>
      <c r="R17" s="67"/>
      <c r="S17" s="67"/>
      <c r="T17" s="67">
        <f>(H7*T16)/100</f>
        <v>2.7230769230769232</v>
      </c>
      <c r="U17" s="67">
        <f>(H7*U16)/100</f>
        <v>2.7230769230769232</v>
      </c>
      <c r="V17" s="67">
        <f>(H7*V16)/100</f>
        <v>2.7230769230769232</v>
      </c>
    </row>
    <row r="18" spans="1:24" ht="40.9" customHeight="1">
      <c r="A18" s="45">
        <v>8</v>
      </c>
      <c r="B18" s="94">
        <v>170301120054</v>
      </c>
      <c r="C18" s="655">
        <v>37</v>
      </c>
      <c r="D18" s="141"/>
      <c r="E18" s="655">
        <v>37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45">
        <v>9</v>
      </c>
      <c r="B19" s="94">
        <v>170301120057</v>
      </c>
      <c r="C19" s="655">
        <v>32</v>
      </c>
      <c r="D19" s="141"/>
      <c r="E19" s="655">
        <v>32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45">
        <v>10</v>
      </c>
      <c r="B20" s="94">
        <v>170301120058</v>
      </c>
      <c r="C20" s="655">
        <v>47</v>
      </c>
      <c r="D20" s="141"/>
      <c r="E20" s="655">
        <v>47</v>
      </c>
      <c r="F20" s="141"/>
      <c r="H20" s="98"/>
      <c r="I20" s="98"/>
      <c r="J20" s="98"/>
      <c r="W20" s="98"/>
    </row>
    <row r="21" spans="1:24" ht="25.15" customHeight="1">
      <c r="A21" s="45">
        <v>11</v>
      </c>
      <c r="B21" s="94">
        <v>170301120060</v>
      </c>
      <c r="C21" s="655">
        <v>37</v>
      </c>
      <c r="D21" s="141"/>
      <c r="E21" s="655">
        <v>37</v>
      </c>
      <c r="F21" s="141"/>
      <c r="I21" s="103"/>
      <c r="J21" s="104"/>
      <c r="K21" s="104"/>
    </row>
    <row r="22" spans="1:24" ht="31.5" customHeight="1">
      <c r="A22" s="45">
        <v>12</v>
      </c>
      <c r="B22" s="94">
        <v>170301120065</v>
      </c>
      <c r="C22" s="655">
        <v>37</v>
      </c>
      <c r="D22" s="141"/>
      <c r="E22" s="655">
        <v>37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45">
        <v>13</v>
      </c>
      <c r="B23" s="94">
        <v>170301120069</v>
      </c>
      <c r="C23" s="655">
        <v>47</v>
      </c>
      <c r="D23" s="141"/>
      <c r="E23" s="655">
        <v>47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45">
        <v>14</v>
      </c>
      <c r="B24" s="94">
        <v>170301120071</v>
      </c>
      <c r="C24" s="655">
        <v>42</v>
      </c>
      <c r="D24" s="141"/>
      <c r="E24" s="655">
        <v>42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45">
        <v>15</v>
      </c>
      <c r="B25" s="94">
        <v>170301120073</v>
      </c>
      <c r="C25" s="655">
        <v>47</v>
      </c>
      <c r="D25" s="650"/>
      <c r="E25" s="655">
        <v>47</v>
      </c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45">
        <v>16</v>
      </c>
      <c r="B26" s="94">
        <v>170301120074</v>
      </c>
      <c r="C26" s="655">
        <v>47</v>
      </c>
      <c r="D26" s="141"/>
      <c r="E26" s="655">
        <v>47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45">
        <v>17</v>
      </c>
      <c r="B27" s="94">
        <v>170301120075</v>
      </c>
      <c r="C27" s="655">
        <v>37</v>
      </c>
      <c r="D27" s="141"/>
      <c r="E27" s="655">
        <v>37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94">
        <v>170301120078</v>
      </c>
      <c r="C28" s="655">
        <v>47</v>
      </c>
      <c r="D28" s="141"/>
      <c r="E28" s="655">
        <v>47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94">
        <v>170301120079</v>
      </c>
      <c r="C29" s="655">
        <v>42</v>
      </c>
      <c r="D29" s="141"/>
      <c r="E29" s="655">
        <v>42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94">
        <v>170301120080</v>
      </c>
      <c r="C30" s="655">
        <v>37</v>
      </c>
      <c r="D30" s="141"/>
      <c r="E30" s="655">
        <v>42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94">
        <v>170301120081</v>
      </c>
      <c r="C31" s="655">
        <v>0</v>
      </c>
      <c r="D31" s="141"/>
      <c r="E31" s="655">
        <v>0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45">
        <v>22</v>
      </c>
      <c r="B32" s="94">
        <v>170301120088</v>
      </c>
      <c r="C32" s="655">
        <v>32</v>
      </c>
      <c r="D32" s="141"/>
      <c r="E32" s="655">
        <v>32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45">
        <v>23</v>
      </c>
      <c r="B33" s="94">
        <v>170301120093</v>
      </c>
      <c r="C33" s="655">
        <v>0</v>
      </c>
      <c r="D33" s="141"/>
      <c r="E33" s="655">
        <v>0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45">
        <v>24</v>
      </c>
      <c r="B34" s="94">
        <v>170301120096</v>
      </c>
      <c r="C34" s="655">
        <v>32</v>
      </c>
      <c r="D34" s="141"/>
      <c r="E34" s="655">
        <v>32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45">
        <v>25</v>
      </c>
      <c r="B35" s="94">
        <v>170301120100</v>
      </c>
      <c r="C35" s="655">
        <v>32</v>
      </c>
      <c r="D35" s="141"/>
      <c r="E35" s="655">
        <v>32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A36" s="45">
        <v>26</v>
      </c>
      <c r="B36" s="94">
        <v>170301120103</v>
      </c>
      <c r="C36" s="655">
        <v>47</v>
      </c>
      <c r="D36" s="141"/>
      <c r="E36" s="655">
        <v>47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A37" s="45">
        <v>27</v>
      </c>
      <c r="B37" s="94">
        <v>170301120104</v>
      </c>
      <c r="C37" s="655">
        <v>37</v>
      </c>
      <c r="D37" s="141"/>
      <c r="E37" s="655">
        <v>37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45">
        <v>28</v>
      </c>
      <c r="B38" s="94">
        <v>170301120106</v>
      </c>
      <c r="C38" s="655">
        <v>37</v>
      </c>
      <c r="D38" s="141"/>
      <c r="E38" s="655">
        <v>37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A39" s="45">
        <v>29</v>
      </c>
      <c r="B39" s="94">
        <v>170301120107</v>
      </c>
      <c r="C39" s="655">
        <v>37</v>
      </c>
      <c r="D39" s="141"/>
      <c r="E39" s="655">
        <v>37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A40" s="45">
        <v>30</v>
      </c>
      <c r="B40" s="94">
        <v>170301120112</v>
      </c>
      <c r="C40" s="655">
        <v>47</v>
      </c>
      <c r="D40" s="141"/>
      <c r="E40" s="655">
        <v>47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A41" s="45">
        <v>31</v>
      </c>
      <c r="B41" s="94">
        <v>170301120121</v>
      </c>
      <c r="C41" s="655">
        <v>47</v>
      </c>
      <c r="D41" s="141"/>
      <c r="E41" s="655">
        <v>47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A42" s="45">
        <v>32</v>
      </c>
      <c r="B42" s="94">
        <v>170301120145</v>
      </c>
      <c r="C42" s="655">
        <v>47</v>
      </c>
      <c r="D42" s="141"/>
      <c r="E42" s="655">
        <v>47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A43" s="45">
        <v>33</v>
      </c>
      <c r="B43" s="94">
        <v>170301120149</v>
      </c>
      <c r="C43" s="655">
        <v>47</v>
      </c>
      <c r="D43" s="141"/>
      <c r="E43" s="655">
        <v>47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A44" s="45">
        <v>34</v>
      </c>
      <c r="B44" s="94">
        <v>170301120152</v>
      </c>
      <c r="C44" s="655">
        <v>37</v>
      </c>
      <c r="D44" s="141"/>
      <c r="E44" s="655">
        <v>37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A45" s="45">
        <v>35</v>
      </c>
      <c r="B45" s="94">
        <v>170301120157</v>
      </c>
      <c r="C45" s="655">
        <v>37</v>
      </c>
      <c r="D45" s="141"/>
      <c r="E45" s="655">
        <v>37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A46" s="45">
        <v>36</v>
      </c>
      <c r="B46" s="94">
        <v>170301120162</v>
      </c>
      <c r="C46" s="655">
        <v>32</v>
      </c>
      <c r="D46" s="141"/>
      <c r="E46" s="655">
        <v>32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A47" s="45">
        <v>37</v>
      </c>
      <c r="B47" s="94">
        <v>170301120163</v>
      </c>
      <c r="C47" s="655">
        <v>32</v>
      </c>
      <c r="D47" s="141"/>
      <c r="E47" s="655">
        <v>32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A48" s="45">
        <v>38</v>
      </c>
      <c r="B48" s="94">
        <v>170301120165</v>
      </c>
      <c r="C48" s="655">
        <v>32</v>
      </c>
      <c r="D48" s="141"/>
      <c r="E48" s="655">
        <v>32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1:24" ht="25.15" customHeight="1">
      <c r="A49" s="45">
        <v>39</v>
      </c>
      <c r="B49" s="94">
        <v>170301120170</v>
      </c>
      <c r="C49" s="655">
        <v>27</v>
      </c>
      <c r="D49" s="141"/>
      <c r="E49" s="655">
        <v>27</v>
      </c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1:24" ht="25.15" customHeight="1">
      <c r="A50" s="45">
        <v>40</v>
      </c>
      <c r="B50" s="94">
        <v>170301120171</v>
      </c>
      <c r="C50" s="655">
        <v>32</v>
      </c>
      <c r="D50" s="141"/>
      <c r="E50" s="655">
        <v>32</v>
      </c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1:24" ht="25.15" customHeight="1">
      <c r="A51" s="45">
        <v>41</v>
      </c>
      <c r="B51" s="94">
        <v>170301120174</v>
      </c>
      <c r="C51" s="655">
        <v>0</v>
      </c>
      <c r="D51" s="141"/>
      <c r="E51" s="655">
        <v>0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5.15" customHeight="1">
      <c r="A52" s="45">
        <v>42</v>
      </c>
      <c r="B52" s="94">
        <v>170301200001</v>
      </c>
      <c r="C52" s="655">
        <v>32</v>
      </c>
      <c r="D52" s="650"/>
      <c r="E52" s="655">
        <v>32</v>
      </c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25.15" customHeight="1">
      <c r="A53" s="45">
        <v>43</v>
      </c>
      <c r="B53" s="94">
        <v>170301200002</v>
      </c>
      <c r="C53" s="655">
        <v>32</v>
      </c>
      <c r="D53" s="650"/>
      <c r="E53" s="655">
        <v>32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1:24" ht="25.15" customHeight="1">
      <c r="A54" s="45">
        <v>44</v>
      </c>
      <c r="B54" s="94">
        <v>170301200003</v>
      </c>
      <c r="C54" s="655">
        <v>37</v>
      </c>
      <c r="D54" s="141"/>
      <c r="E54" s="655">
        <v>37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1:24" ht="25.15" customHeight="1">
      <c r="A55" s="45">
        <v>45</v>
      </c>
      <c r="B55" s="94">
        <v>170301200004</v>
      </c>
      <c r="C55" s="655">
        <v>37</v>
      </c>
      <c r="D55" s="141"/>
      <c r="E55" s="655">
        <v>37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1:24" ht="25.15" customHeight="1">
      <c r="A56" s="45">
        <v>46</v>
      </c>
      <c r="B56" s="94">
        <v>170301200009</v>
      </c>
      <c r="C56" s="655">
        <v>32</v>
      </c>
      <c r="D56" s="141"/>
      <c r="E56" s="655">
        <v>32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1:24" ht="25.15" customHeight="1">
      <c r="A57" s="45">
        <v>47</v>
      </c>
      <c r="B57" s="94">
        <v>170301200010</v>
      </c>
      <c r="C57" s="655">
        <v>32</v>
      </c>
      <c r="D57" s="141"/>
      <c r="E57" s="655">
        <v>32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1:24" ht="25.15" customHeight="1">
      <c r="A58" s="45">
        <v>48</v>
      </c>
      <c r="B58" s="94">
        <v>170301200011</v>
      </c>
      <c r="C58" s="655">
        <v>32</v>
      </c>
      <c r="D58" s="141"/>
      <c r="E58" s="655">
        <v>32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1:24" ht="25.15" customHeight="1">
      <c r="A59" s="45">
        <v>49</v>
      </c>
      <c r="B59" s="94">
        <v>170301200013</v>
      </c>
      <c r="C59" s="655">
        <v>32</v>
      </c>
      <c r="D59" s="141"/>
      <c r="E59" s="655">
        <v>32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1:24" ht="25.15" customHeight="1">
      <c r="A60" s="45">
        <v>50</v>
      </c>
      <c r="B60" s="94">
        <v>170301200016</v>
      </c>
      <c r="C60" s="655">
        <v>18</v>
      </c>
      <c r="D60" s="141"/>
      <c r="E60" s="655">
        <v>0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1:24" ht="25.15" customHeight="1">
      <c r="A61" s="45">
        <v>51</v>
      </c>
      <c r="B61" s="94">
        <v>170301200018</v>
      </c>
      <c r="C61" s="655">
        <v>32</v>
      </c>
      <c r="D61" s="141"/>
      <c r="E61" s="655">
        <v>32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1:24" ht="25.15" customHeight="1">
      <c r="A62" s="45">
        <v>52</v>
      </c>
      <c r="B62" s="94">
        <v>170301200019</v>
      </c>
      <c r="C62" s="655">
        <v>37</v>
      </c>
      <c r="D62" s="141"/>
      <c r="E62" s="655">
        <v>32</v>
      </c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1:24" ht="25.15" customHeight="1">
      <c r="A63" s="45">
        <v>53</v>
      </c>
      <c r="B63" s="94">
        <v>170301200020</v>
      </c>
      <c r="C63" s="655">
        <v>37</v>
      </c>
      <c r="D63" s="141"/>
      <c r="E63" s="655">
        <v>37</v>
      </c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1:24" ht="25.15" customHeight="1">
      <c r="A64" s="45">
        <v>54</v>
      </c>
      <c r="B64" s="94">
        <v>170301200021</v>
      </c>
      <c r="C64" s="655">
        <v>32</v>
      </c>
      <c r="D64" s="141"/>
      <c r="E64" s="655">
        <v>32</v>
      </c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25.15" customHeight="1">
      <c r="A65" s="45">
        <v>55</v>
      </c>
      <c r="B65" s="94">
        <v>170301200022</v>
      </c>
      <c r="C65" s="655">
        <v>32</v>
      </c>
      <c r="D65" s="141"/>
      <c r="E65" s="655">
        <v>32</v>
      </c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25.15" customHeight="1">
      <c r="A66" s="45">
        <v>56</v>
      </c>
      <c r="B66" s="94">
        <v>170301200023</v>
      </c>
      <c r="C66" s="655">
        <v>32</v>
      </c>
      <c r="D66" s="141"/>
      <c r="E66" s="655">
        <v>32</v>
      </c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25.15" customHeight="1">
      <c r="A67" s="45">
        <v>57</v>
      </c>
      <c r="B67" s="94">
        <v>170301200024</v>
      </c>
      <c r="C67" s="655">
        <v>0</v>
      </c>
      <c r="D67" s="141"/>
      <c r="E67" s="655">
        <v>0</v>
      </c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25.15" customHeight="1">
      <c r="A68" s="45">
        <v>58</v>
      </c>
      <c r="B68" s="94">
        <v>170301200025</v>
      </c>
      <c r="C68" s="655">
        <v>32</v>
      </c>
      <c r="D68" s="141"/>
      <c r="E68" s="655">
        <v>32</v>
      </c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25.15" customHeight="1">
      <c r="A69" s="45">
        <v>59</v>
      </c>
      <c r="B69" s="94">
        <v>170301200026</v>
      </c>
      <c r="C69" s="655">
        <v>42</v>
      </c>
      <c r="D69" s="141"/>
      <c r="E69" s="655">
        <v>42</v>
      </c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25.15" customHeight="1">
      <c r="A70" s="45">
        <v>60</v>
      </c>
      <c r="B70" s="94">
        <v>170301200027</v>
      </c>
      <c r="C70" s="655">
        <v>32</v>
      </c>
      <c r="D70" s="141"/>
      <c r="E70" s="655">
        <v>32</v>
      </c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25.15" customHeight="1">
      <c r="A71" s="45">
        <v>61</v>
      </c>
      <c r="B71" s="94">
        <v>170301200029</v>
      </c>
      <c r="C71" s="655">
        <v>32</v>
      </c>
      <c r="D71" s="141"/>
      <c r="E71" s="655">
        <v>32</v>
      </c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25.15" customHeight="1">
      <c r="A72" s="45">
        <v>62</v>
      </c>
      <c r="B72" s="94">
        <v>170301200030</v>
      </c>
      <c r="C72" s="655">
        <v>42</v>
      </c>
      <c r="D72" s="141"/>
      <c r="E72" s="655">
        <v>42</v>
      </c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25.15" customHeight="1">
      <c r="A73" s="45">
        <v>63</v>
      </c>
      <c r="B73" s="94">
        <v>170301200032</v>
      </c>
      <c r="C73" s="655">
        <v>32</v>
      </c>
      <c r="D73" s="141"/>
      <c r="E73" s="655">
        <v>32</v>
      </c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25.15" customHeight="1">
      <c r="A74" s="45">
        <v>64</v>
      </c>
      <c r="B74" s="94">
        <v>170301200033</v>
      </c>
      <c r="C74" s="655">
        <v>42</v>
      </c>
      <c r="D74" s="141"/>
      <c r="E74" s="655">
        <v>42</v>
      </c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25.15" customHeight="1">
      <c r="A75" s="45">
        <v>65</v>
      </c>
      <c r="B75" s="94">
        <v>170101120003</v>
      </c>
      <c r="C75" s="655">
        <v>42</v>
      </c>
      <c r="D75" s="141"/>
      <c r="E75" s="655">
        <v>42</v>
      </c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G7" zoomScale="86" zoomScaleNormal="86" workbookViewId="0">
      <selection activeCell="G11" sqref="G11:V17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183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184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185</v>
      </c>
      <c r="F5" s="123"/>
      <c r="G5" s="32" t="s">
        <v>14</v>
      </c>
      <c r="H5" s="149">
        <f>D12</f>
        <v>75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75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75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167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170301120055</v>
      </c>
      <c r="C11" s="655">
        <v>33</v>
      </c>
      <c r="D11" s="141">
        <f>COUNTIF(C11:C91,"&gt;="&amp;D10)</f>
        <v>24</v>
      </c>
      <c r="E11" s="655">
        <v>30</v>
      </c>
      <c r="F11" s="142">
        <f>COUNTIF(E11:E91,"&gt;="&amp;F10)</f>
        <v>24</v>
      </c>
      <c r="G11" s="143" t="s">
        <v>46</v>
      </c>
      <c r="H11" s="99">
        <v>3</v>
      </c>
      <c r="I11" s="99"/>
      <c r="J11" s="99"/>
      <c r="K11" s="99"/>
      <c r="L11" s="99"/>
      <c r="M11" s="682"/>
      <c r="N11" s="682"/>
      <c r="O11" s="682"/>
      <c r="P11" s="682"/>
      <c r="Q11" s="682"/>
      <c r="R11" s="682"/>
      <c r="S11" s="682"/>
      <c r="T11" s="99">
        <v>3</v>
      </c>
      <c r="U11" s="99">
        <v>3</v>
      </c>
      <c r="V11" s="99">
        <v>3</v>
      </c>
      <c r="W11" s="98"/>
    </row>
    <row r="12" spans="1:23" ht="25.15" customHeight="1">
      <c r="A12" s="93">
        <v>2</v>
      </c>
      <c r="B12" s="94">
        <v>170301120056</v>
      </c>
      <c r="C12" s="655">
        <v>47</v>
      </c>
      <c r="D12" s="147">
        <f>(D11/COUNT(C11:C91))*100</f>
        <v>75</v>
      </c>
      <c r="E12" s="655">
        <v>48</v>
      </c>
      <c r="F12" s="148">
        <f>(F11/COUNT(E11:E91))*100</f>
        <v>75</v>
      </c>
      <c r="G12" s="143" t="s">
        <v>47</v>
      </c>
      <c r="H12" s="99"/>
      <c r="I12" s="99">
        <v>3</v>
      </c>
      <c r="J12" s="99"/>
      <c r="K12" s="99"/>
      <c r="L12" s="99"/>
      <c r="M12" s="682"/>
      <c r="N12" s="682"/>
      <c r="O12" s="682"/>
      <c r="P12" s="682"/>
      <c r="Q12" s="682"/>
      <c r="R12" s="682"/>
      <c r="S12" s="682"/>
      <c r="T12" s="99">
        <v>3</v>
      </c>
      <c r="U12" s="99">
        <v>3</v>
      </c>
      <c r="V12" s="99">
        <v>3</v>
      </c>
      <c r="W12" s="98"/>
    </row>
    <row r="13" spans="1:23" ht="25.15" customHeight="1">
      <c r="A13" s="93">
        <v>3</v>
      </c>
      <c r="B13" s="94">
        <v>170301120072</v>
      </c>
      <c r="C13" s="655">
        <v>23</v>
      </c>
      <c r="D13" s="141"/>
      <c r="E13" s="655">
        <v>20</v>
      </c>
      <c r="F13" s="149"/>
      <c r="G13" s="143" t="s">
        <v>48</v>
      </c>
      <c r="H13" s="99"/>
      <c r="I13" s="99">
        <v>3</v>
      </c>
      <c r="J13" s="99"/>
      <c r="K13" s="99"/>
      <c r="L13" s="99"/>
      <c r="M13" s="682"/>
      <c r="N13" s="682"/>
      <c r="O13" s="682"/>
      <c r="P13" s="682"/>
      <c r="Q13" s="682"/>
      <c r="R13" s="682"/>
      <c r="S13" s="682"/>
      <c r="T13" s="99">
        <v>3</v>
      </c>
      <c r="U13" s="99">
        <v>3</v>
      </c>
      <c r="V13" s="99">
        <v>3</v>
      </c>
      <c r="W13" s="98"/>
    </row>
    <row r="14" spans="1:23" ht="25.15" customHeight="1">
      <c r="A14" s="93">
        <v>4</v>
      </c>
      <c r="B14" s="94">
        <v>170301120076</v>
      </c>
      <c r="C14" s="655">
        <v>32</v>
      </c>
      <c r="D14" s="141"/>
      <c r="E14" s="655">
        <v>33</v>
      </c>
      <c r="F14" s="149"/>
      <c r="G14" s="143" t="s">
        <v>49</v>
      </c>
      <c r="H14" s="99"/>
      <c r="I14" s="99"/>
      <c r="J14" s="99">
        <v>2</v>
      </c>
      <c r="K14" s="99"/>
      <c r="L14" s="99">
        <v>2</v>
      </c>
      <c r="M14" s="682"/>
      <c r="N14" s="682"/>
      <c r="O14" s="682"/>
      <c r="P14" s="682"/>
      <c r="Q14" s="682"/>
      <c r="R14" s="682"/>
      <c r="S14" s="682"/>
      <c r="T14" s="99">
        <v>3</v>
      </c>
      <c r="U14" s="99">
        <v>3</v>
      </c>
      <c r="V14" s="99">
        <v>3</v>
      </c>
      <c r="W14" s="98"/>
    </row>
    <row r="15" spans="1:23" ht="35.65" customHeight="1">
      <c r="A15" s="93">
        <v>5</v>
      </c>
      <c r="B15" s="94">
        <v>170301120085</v>
      </c>
      <c r="C15" s="655">
        <v>32</v>
      </c>
      <c r="D15" s="141"/>
      <c r="E15" s="655">
        <v>33</v>
      </c>
      <c r="F15" s="149"/>
      <c r="G15" s="143" t="s">
        <v>50</v>
      </c>
      <c r="H15" s="99"/>
      <c r="I15" s="99"/>
      <c r="J15" s="99"/>
      <c r="K15" s="99">
        <v>3</v>
      </c>
      <c r="L15" s="99"/>
      <c r="M15" s="682"/>
      <c r="N15" s="682"/>
      <c r="O15" s="682"/>
      <c r="P15" s="682"/>
      <c r="Q15" s="682"/>
      <c r="R15" s="682"/>
      <c r="S15" s="682"/>
      <c r="T15" s="99">
        <v>3</v>
      </c>
      <c r="U15" s="99">
        <v>3</v>
      </c>
      <c r="V15" s="99">
        <v>3</v>
      </c>
      <c r="W15" s="98"/>
    </row>
    <row r="16" spans="1:23" ht="37.9" customHeight="1">
      <c r="A16" s="93">
        <v>6</v>
      </c>
      <c r="B16" s="94">
        <v>170301120086</v>
      </c>
      <c r="C16" s="655">
        <v>42</v>
      </c>
      <c r="D16" s="141"/>
      <c r="E16" s="655">
        <v>43</v>
      </c>
      <c r="F16" s="149"/>
      <c r="G16" s="150" t="s">
        <v>51</v>
      </c>
      <c r="H16" s="66">
        <f>AVERAGE(H11:H15)</f>
        <v>3</v>
      </c>
      <c r="I16" s="66">
        <f>AVERAGE(I11:I15)</f>
        <v>3</v>
      </c>
      <c r="J16" s="66">
        <f>AVERAGE(J11:J15)</f>
        <v>2</v>
      </c>
      <c r="K16" s="66">
        <f>AVERAGE(K11:K15)</f>
        <v>3</v>
      </c>
      <c r="L16" s="66">
        <f>AVERAGE(L11:L15)</f>
        <v>2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ht="25.15" customHeight="1">
      <c r="A17" s="93">
        <v>7</v>
      </c>
      <c r="B17" s="94">
        <v>170301120101</v>
      </c>
      <c r="C17" s="655">
        <v>47</v>
      </c>
      <c r="D17" s="141"/>
      <c r="E17" s="655">
        <v>47</v>
      </c>
      <c r="F17" s="149"/>
      <c r="G17" s="151" t="s">
        <v>52</v>
      </c>
      <c r="H17" s="67">
        <f>($H7*H16)/100</f>
        <v>2.25</v>
      </c>
      <c r="I17" s="67">
        <f>(H7*I16)/100</f>
        <v>2.25</v>
      </c>
      <c r="J17" s="67">
        <f>($H7*J16)/100</f>
        <v>1.5</v>
      </c>
      <c r="K17" s="67">
        <f>(H7*K16)/100</f>
        <v>2.25</v>
      </c>
      <c r="L17" s="67">
        <f>(H7*L16)/100</f>
        <v>1.5</v>
      </c>
      <c r="M17" s="67"/>
      <c r="N17" s="67"/>
      <c r="O17" s="67"/>
      <c r="P17" s="67"/>
      <c r="Q17" s="67"/>
      <c r="R17" s="67"/>
      <c r="S17" s="67"/>
      <c r="T17" s="67">
        <f>(H7*T16)/100</f>
        <v>2.25</v>
      </c>
      <c r="U17" s="67">
        <f>(H7*U16)/100</f>
        <v>2.25</v>
      </c>
      <c r="V17" s="67">
        <f>(H7*V16)/100</f>
        <v>2.25</v>
      </c>
    </row>
    <row r="18" spans="1:24" ht="40.9" customHeight="1">
      <c r="A18" s="93">
        <v>8</v>
      </c>
      <c r="B18" s="94">
        <v>170301120108</v>
      </c>
      <c r="C18" s="655">
        <v>42</v>
      </c>
      <c r="D18" s="141"/>
      <c r="E18" s="655">
        <v>43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>
        <v>9</v>
      </c>
      <c r="B19" s="94">
        <v>170301120110</v>
      </c>
      <c r="C19" s="655">
        <v>5</v>
      </c>
      <c r="D19" s="141"/>
      <c r="E19" s="655">
        <v>4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93">
        <v>10</v>
      </c>
      <c r="B20" s="94">
        <v>170301120111</v>
      </c>
      <c r="C20" s="655">
        <v>47</v>
      </c>
      <c r="D20" s="141"/>
      <c r="E20" s="655">
        <v>48</v>
      </c>
      <c r="F20" s="141"/>
      <c r="H20" s="98"/>
      <c r="I20" s="98"/>
      <c r="J20" s="98"/>
      <c r="W20" s="98"/>
    </row>
    <row r="21" spans="1:24" ht="25.15" customHeight="1">
      <c r="A21" s="93">
        <v>11</v>
      </c>
      <c r="B21" s="94">
        <v>170301120113</v>
      </c>
      <c r="C21" s="655">
        <v>32</v>
      </c>
      <c r="D21" s="141"/>
      <c r="E21" s="655">
        <v>33</v>
      </c>
      <c r="F21" s="141"/>
      <c r="I21" s="103"/>
      <c r="J21" s="104"/>
      <c r="K21" s="104"/>
    </row>
    <row r="22" spans="1:24" ht="31.5" customHeight="1">
      <c r="A22" s="93">
        <v>12</v>
      </c>
      <c r="B22" s="94">
        <v>170301120114</v>
      </c>
      <c r="C22" s="655">
        <v>23</v>
      </c>
      <c r="D22" s="141"/>
      <c r="E22" s="655">
        <v>20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93">
        <v>13</v>
      </c>
      <c r="B23" s="94">
        <v>170301120115</v>
      </c>
      <c r="C23" s="655">
        <v>42</v>
      </c>
      <c r="D23" s="141"/>
      <c r="E23" s="655">
        <v>43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93">
        <v>14</v>
      </c>
      <c r="B24" s="94">
        <v>170301120116</v>
      </c>
      <c r="C24" s="655">
        <v>37</v>
      </c>
      <c r="D24" s="141"/>
      <c r="E24" s="655">
        <v>37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93">
        <v>15</v>
      </c>
      <c r="B25" s="94">
        <v>170301120123</v>
      </c>
      <c r="C25" s="655">
        <v>4</v>
      </c>
      <c r="D25" s="650"/>
      <c r="E25" s="655">
        <v>5</v>
      </c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93">
        <v>16</v>
      </c>
      <c r="B26" s="94">
        <v>170301120125</v>
      </c>
      <c r="C26" s="655">
        <v>32</v>
      </c>
      <c r="D26" s="141"/>
      <c r="E26" s="655">
        <v>33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>
        <v>17</v>
      </c>
      <c r="B27" s="94">
        <v>170301120126</v>
      </c>
      <c r="C27" s="655">
        <v>42</v>
      </c>
      <c r="D27" s="141"/>
      <c r="E27" s="655">
        <v>42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>
        <v>18</v>
      </c>
      <c r="B28" s="94">
        <v>170301120128</v>
      </c>
      <c r="C28" s="655">
        <v>37</v>
      </c>
      <c r="D28" s="141"/>
      <c r="E28" s="655">
        <v>37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>
        <v>19</v>
      </c>
      <c r="B29" s="94">
        <v>170301120134</v>
      </c>
      <c r="C29" s="655">
        <v>47</v>
      </c>
      <c r="D29" s="141"/>
      <c r="E29" s="655">
        <v>48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>
        <v>20</v>
      </c>
      <c r="B30" s="94">
        <v>170301120135</v>
      </c>
      <c r="C30" s="655">
        <v>42</v>
      </c>
      <c r="D30" s="141"/>
      <c r="E30" s="655">
        <v>43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>
        <v>21</v>
      </c>
      <c r="B31" s="94">
        <v>170301120147</v>
      </c>
      <c r="C31" s="655">
        <v>37</v>
      </c>
      <c r="D31" s="141"/>
      <c r="E31" s="655">
        <v>37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>
        <v>22</v>
      </c>
      <c r="B32" s="94">
        <v>170301120154</v>
      </c>
      <c r="C32" s="655">
        <v>22</v>
      </c>
      <c r="D32" s="141"/>
      <c r="E32" s="655">
        <v>23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>
        <v>23</v>
      </c>
      <c r="B33" s="94">
        <v>170301120158</v>
      </c>
      <c r="C33" s="655">
        <v>5</v>
      </c>
      <c r="D33" s="141"/>
      <c r="E33" s="655">
        <v>5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93">
        <v>24</v>
      </c>
      <c r="B34" s="94">
        <v>170301120160</v>
      </c>
      <c r="C34" s="655">
        <v>23</v>
      </c>
      <c r="D34" s="141"/>
      <c r="E34" s="655">
        <v>20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93">
        <v>25</v>
      </c>
      <c r="B35" s="94">
        <v>170301120173</v>
      </c>
      <c r="C35" s="655">
        <v>27</v>
      </c>
      <c r="D35" s="141"/>
      <c r="E35" s="655">
        <v>28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A36" s="93">
        <v>26</v>
      </c>
      <c r="B36" s="94">
        <v>170301120175</v>
      </c>
      <c r="C36" s="655">
        <v>33</v>
      </c>
      <c r="D36" s="141"/>
      <c r="E36" s="655">
        <v>30</v>
      </c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A37" s="93">
        <v>27</v>
      </c>
      <c r="B37" s="94">
        <v>170301121177</v>
      </c>
      <c r="C37" s="655">
        <v>38</v>
      </c>
      <c r="D37" s="141"/>
      <c r="E37" s="655">
        <v>32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93">
        <v>28</v>
      </c>
      <c r="B38" s="94">
        <v>170101121073</v>
      </c>
      <c r="C38" s="655">
        <v>43</v>
      </c>
      <c r="D38" s="141"/>
      <c r="E38" s="655">
        <v>37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A39" s="93">
        <v>29</v>
      </c>
      <c r="B39" s="94">
        <v>170101120017</v>
      </c>
      <c r="C39" s="655">
        <v>46</v>
      </c>
      <c r="D39" s="141"/>
      <c r="E39" s="655">
        <v>47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A40" s="93">
        <v>30</v>
      </c>
      <c r="B40" s="94">
        <v>170101120044</v>
      </c>
      <c r="C40" s="655">
        <v>46</v>
      </c>
      <c r="D40" s="141"/>
      <c r="E40" s="655">
        <v>47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A41" s="93">
        <v>31</v>
      </c>
      <c r="B41" s="94">
        <v>170101120070</v>
      </c>
      <c r="C41" s="655">
        <v>37</v>
      </c>
      <c r="D41" s="141"/>
      <c r="E41" s="655">
        <v>27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A42" s="93">
        <v>32</v>
      </c>
      <c r="B42" s="94">
        <v>170101120035</v>
      </c>
      <c r="C42" s="655">
        <v>50</v>
      </c>
      <c r="D42" s="141"/>
      <c r="E42" s="655">
        <v>47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B43" s="94"/>
      <c r="C43" s="655"/>
      <c r="D43" s="141"/>
      <c r="E43" s="655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B44" s="94"/>
      <c r="C44" s="655"/>
      <c r="D44" s="141"/>
      <c r="E44" s="655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B45" s="94"/>
      <c r="C45" s="655"/>
      <c r="D45" s="141"/>
      <c r="E45" s="655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B46" s="94"/>
      <c r="C46" s="655"/>
      <c r="D46" s="141"/>
      <c r="E46" s="655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B47" s="94"/>
      <c r="C47" s="655"/>
      <c r="D47" s="141"/>
      <c r="E47" s="655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B48" s="94"/>
      <c r="C48" s="655"/>
      <c r="D48" s="141"/>
      <c r="E48" s="655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94"/>
      <c r="C49" s="655"/>
      <c r="D49" s="141"/>
      <c r="E49" s="655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94"/>
      <c r="C50" s="655"/>
      <c r="D50" s="141"/>
      <c r="E50" s="655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94"/>
      <c r="C51" s="655"/>
      <c r="D51" s="141"/>
      <c r="E51" s="655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94"/>
      <c r="C52" s="655"/>
      <c r="D52" s="650"/>
      <c r="E52" s="655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94"/>
      <c r="C53" s="655"/>
      <c r="D53" s="650"/>
      <c r="E53" s="655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94"/>
      <c r="C54" s="655"/>
      <c r="D54" s="141"/>
      <c r="E54" s="655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94"/>
      <c r="C55" s="655"/>
      <c r="D55" s="141"/>
      <c r="E55" s="655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94"/>
      <c r="C56" s="655"/>
      <c r="D56" s="141"/>
      <c r="E56" s="655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94"/>
      <c r="C57" s="655"/>
      <c r="D57" s="141"/>
      <c r="E57" s="655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94"/>
      <c r="C58" s="655"/>
      <c r="D58" s="141"/>
      <c r="E58" s="655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94"/>
      <c r="C59" s="655"/>
      <c r="D59" s="141"/>
      <c r="E59" s="655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94"/>
      <c r="C60" s="655"/>
      <c r="D60" s="141"/>
      <c r="E60" s="655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94"/>
      <c r="C61" s="655"/>
      <c r="D61" s="141"/>
      <c r="E61" s="655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94"/>
      <c r="C62" s="655"/>
      <c r="D62" s="141"/>
      <c r="E62" s="655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94"/>
      <c r="C63" s="655"/>
      <c r="D63" s="141"/>
      <c r="E63" s="655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94"/>
      <c r="C64" s="655"/>
      <c r="D64" s="141"/>
      <c r="E64" s="655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94"/>
      <c r="C65" s="655"/>
      <c r="D65" s="141"/>
      <c r="E65" s="655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94"/>
      <c r="C66" s="655"/>
      <c r="D66" s="141"/>
      <c r="E66" s="655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94"/>
      <c r="C67" s="655"/>
      <c r="D67" s="141"/>
      <c r="E67" s="655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94"/>
      <c r="C68" s="655"/>
      <c r="D68" s="141"/>
      <c r="E68" s="655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94"/>
      <c r="C69" s="655"/>
      <c r="D69" s="141"/>
      <c r="E69" s="655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94"/>
      <c r="C70" s="655"/>
      <c r="D70" s="141"/>
      <c r="E70" s="655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94"/>
      <c r="C71" s="655"/>
      <c r="D71" s="141"/>
      <c r="E71" s="655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94"/>
      <c r="C72" s="655"/>
      <c r="D72" s="141"/>
      <c r="E72" s="655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94"/>
      <c r="C73" s="655"/>
      <c r="D73" s="141"/>
      <c r="E73" s="655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94"/>
      <c r="C74" s="655"/>
      <c r="D74" s="141"/>
      <c r="E74" s="655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94"/>
      <c r="C75" s="655"/>
      <c r="D75" s="141"/>
      <c r="E75" s="655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H5" zoomScale="86" zoomScaleNormal="86" workbookViewId="0">
      <selection activeCell="G11" sqref="G11:V14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186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187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188</v>
      </c>
      <c r="F5" s="123"/>
      <c r="G5" s="32" t="s">
        <v>14</v>
      </c>
      <c r="H5" s="149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170301120009</v>
      </c>
      <c r="C11" s="655">
        <v>42</v>
      </c>
      <c r="D11" s="141">
        <f>COUNTIF(C11:C91,"&gt;="&amp;D10)</f>
        <v>23</v>
      </c>
      <c r="E11" s="655">
        <v>43</v>
      </c>
      <c r="F11" s="142">
        <f>COUNTIF(E11:E91,"&gt;="&amp;F10)</f>
        <v>23</v>
      </c>
      <c r="G11" s="143" t="s">
        <v>46</v>
      </c>
      <c r="H11" s="99">
        <v>3</v>
      </c>
      <c r="I11" s="99"/>
      <c r="J11" s="99"/>
      <c r="K11" s="682"/>
      <c r="L11" s="99"/>
      <c r="M11" s="682"/>
      <c r="N11" s="99"/>
      <c r="O11" s="99"/>
      <c r="P11" s="682"/>
      <c r="Q11" s="682"/>
      <c r="R11" s="682"/>
      <c r="S11" s="99"/>
      <c r="T11" s="99">
        <v>3</v>
      </c>
      <c r="U11" s="99">
        <v>3</v>
      </c>
      <c r="V11" s="99">
        <v>3</v>
      </c>
      <c r="W11" s="98"/>
    </row>
    <row r="12" spans="1:23" ht="25.15" customHeight="1">
      <c r="A12" s="93">
        <v>2</v>
      </c>
      <c r="B12" s="94">
        <v>170301120021</v>
      </c>
      <c r="C12" s="655">
        <v>37</v>
      </c>
      <c r="D12" s="147">
        <f>(D11/COUNT(C11:C91))*100</f>
        <v>100</v>
      </c>
      <c r="E12" s="655">
        <v>38</v>
      </c>
      <c r="F12" s="148">
        <f>(F11/COUNT(E11:E91))*100</f>
        <v>100</v>
      </c>
      <c r="G12" s="143" t="s">
        <v>49</v>
      </c>
      <c r="H12" s="99"/>
      <c r="I12" s="99"/>
      <c r="J12" s="99">
        <v>3</v>
      </c>
      <c r="K12" s="682"/>
      <c r="L12" s="99">
        <v>3</v>
      </c>
      <c r="M12" s="682"/>
      <c r="N12" s="99"/>
      <c r="O12" s="99"/>
      <c r="P12" s="682"/>
      <c r="Q12" s="682"/>
      <c r="R12" s="682"/>
      <c r="S12" s="99"/>
      <c r="T12" s="99">
        <v>3</v>
      </c>
      <c r="U12" s="99">
        <v>3</v>
      </c>
      <c r="V12" s="99">
        <v>3</v>
      </c>
      <c r="W12" s="98"/>
    </row>
    <row r="13" spans="1:23" ht="25.15" customHeight="1">
      <c r="A13" s="93">
        <v>3</v>
      </c>
      <c r="B13" s="94">
        <v>170301120027</v>
      </c>
      <c r="C13" s="655">
        <v>37</v>
      </c>
      <c r="D13" s="141"/>
      <c r="E13" s="655">
        <v>38</v>
      </c>
      <c r="F13" s="149"/>
      <c r="G13" s="150" t="s">
        <v>51</v>
      </c>
      <c r="H13" s="66">
        <f>AVERAGE(H11:H12)</f>
        <v>3</v>
      </c>
      <c r="I13" s="66"/>
      <c r="J13" s="66">
        <f>AVERAGE(J11:J12)</f>
        <v>3</v>
      </c>
      <c r="K13" s="66"/>
      <c r="L13" s="66">
        <f>AVERAGE(L11:L12)</f>
        <v>3</v>
      </c>
      <c r="M13" s="66"/>
      <c r="N13" s="66"/>
      <c r="O13" s="66"/>
      <c r="P13" s="66"/>
      <c r="Q13" s="66"/>
      <c r="R13" s="66"/>
      <c r="S13" s="66"/>
      <c r="T13" s="66">
        <f t="shared" ref="T13:V13" si="0">AVERAGE(T11:T12)</f>
        <v>3</v>
      </c>
      <c r="U13" s="66">
        <f t="shared" si="0"/>
        <v>3</v>
      </c>
      <c r="V13" s="66">
        <f t="shared" si="0"/>
        <v>3</v>
      </c>
      <c r="W13" s="98"/>
    </row>
    <row r="14" spans="1:23" ht="25.15" customHeight="1">
      <c r="A14" s="93">
        <v>4</v>
      </c>
      <c r="B14" s="94">
        <v>170301120051</v>
      </c>
      <c r="C14" s="655">
        <v>37</v>
      </c>
      <c r="D14" s="141"/>
      <c r="E14" s="655">
        <v>38</v>
      </c>
      <c r="F14" s="149"/>
      <c r="G14" s="151" t="s">
        <v>52</v>
      </c>
      <c r="H14" s="67">
        <f>($H7*H13)/100</f>
        <v>3</v>
      </c>
      <c r="I14" s="67"/>
      <c r="J14" s="67">
        <f>($H7*J13)/100</f>
        <v>3</v>
      </c>
      <c r="K14" s="67"/>
      <c r="L14" s="67">
        <f>($H7*L13)/100</f>
        <v>3</v>
      </c>
      <c r="M14" s="67"/>
      <c r="N14" s="67"/>
      <c r="O14" s="67"/>
      <c r="P14" s="67"/>
      <c r="Q14" s="67"/>
      <c r="R14" s="67"/>
      <c r="S14" s="67"/>
      <c r="T14" s="67">
        <f>($H7*T13)/100</f>
        <v>3</v>
      </c>
      <c r="U14" s="67">
        <f>($H7*U13)/100</f>
        <v>3</v>
      </c>
      <c r="V14" s="67">
        <f>($H7*V13)/100</f>
        <v>3</v>
      </c>
      <c r="W14" s="98"/>
    </row>
    <row r="15" spans="1:23" ht="35.65" customHeight="1">
      <c r="A15" s="93">
        <v>5</v>
      </c>
      <c r="B15" s="94">
        <v>170301120053</v>
      </c>
      <c r="C15" s="655">
        <v>42</v>
      </c>
      <c r="D15" s="141"/>
      <c r="E15" s="655">
        <v>43</v>
      </c>
      <c r="F15" s="149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98"/>
    </row>
    <row r="16" spans="1:23" ht="37.9" customHeight="1">
      <c r="A16" s="93">
        <v>6</v>
      </c>
      <c r="B16" s="94">
        <v>170301120064</v>
      </c>
      <c r="C16" s="655">
        <v>42</v>
      </c>
      <c r="D16" s="141"/>
      <c r="E16" s="655">
        <v>43</v>
      </c>
      <c r="F16" s="149"/>
      <c r="W16" s="98"/>
    </row>
    <row r="17" spans="1:24" ht="25.15" customHeight="1">
      <c r="A17" s="93">
        <v>7</v>
      </c>
      <c r="B17" s="94">
        <v>170301120105</v>
      </c>
      <c r="C17" s="655">
        <v>42</v>
      </c>
      <c r="D17" s="141"/>
      <c r="E17" s="655">
        <v>43</v>
      </c>
      <c r="F17" s="149"/>
    </row>
    <row r="18" spans="1:24" ht="40.9" customHeight="1">
      <c r="A18" s="93">
        <v>8</v>
      </c>
      <c r="B18" s="94">
        <v>170301120122</v>
      </c>
      <c r="C18" s="655">
        <v>42</v>
      </c>
      <c r="D18" s="141"/>
      <c r="E18" s="655">
        <v>43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>
        <v>9</v>
      </c>
      <c r="B19" s="94">
        <v>170301120127</v>
      </c>
      <c r="C19" s="655">
        <v>47</v>
      </c>
      <c r="D19" s="141"/>
      <c r="E19" s="655">
        <v>48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93">
        <v>10</v>
      </c>
      <c r="B20" s="94">
        <v>170301120129</v>
      </c>
      <c r="C20" s="655">
        <v>37</v>
      </c>
      <c r="D20" s="141"/>
      <c r="E20" s="655">
        <v>38</v>
      </c>
      <c r="F20" s="141"/>
      <c r="H20" s="98"/>
      <c r="I20" s="98"/>
      <c r="J20" s="98"/>
      <c r="W20" s="98"/>
    </row>
    <row r="21" spans="1:24" ht="25.15" customHeight="1">
      <c r="A21" s="93">
        <v>11</v>
      </c>
      <c r="B21" s="94">
        <v>170301120130</v>
      </c>
      <c r="C21" s="655">
        <v>37</v>
      </c>
      <c r="D21" s="141"/>
      <c r="E21" s="655">
        <v>38</v>
      </c>
      <c r="F21" s="141"/>
      <c r="I21" s="103"/>
      <c r="J21" s="104"/>
      <c r="K21" s="104"/>
    </row>
    <row r="22" spans="1:24" ht="31.5" customHeight="1">
      <c r="A22" s="93">
        <v>12</v>
      </c>
      <c r="B22" s="94">
        <v>170301120132</v>
      </c>
      <c r="C22" s="655">
        <v>37</v>
      </c>
      <c r="D22" s="141"/>
      <c r="E22" s="655">
        <v>38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93">
        <v>13</v>
      </c>
      <c r="B23" s="94">
        <v>170301120146</v>
      </c>
      <c r="C23" s="655">
        <v>42</v>
      </c>
      <c r="D23" s="141"/>
      <c r="E23" s="655">
        <v>43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93">
        <v>14</v>
      </c>
      <c r="B24" s="94">
        <v>170301120153</v>
      </c>
      <c r="C24" s="655">
        <v>37</v>
      </c>
      <c r="D24" s="141"/>
      <c r="E24" s="655">
        <v>38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93">
        <v>15</v>
      </c>
      <c r="B25" s="94">
        <v>170301120155</v>
      </c>
      <c r="C25" s="655">
        <v>37</v>
      </c>
      <c r="D25" s="650"/>
      <c r="E25" s="655">
        <v>38</v>
      </c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93">
        <v>16</v>
      </c>
      <c r="B26" s="94">
        <v>170301120156</v>
      </c>
      <c r="C26" s="655">
        <v>37</v>
      </c>
      <c r="D26" s="141"/>
      <c r="E26" s="655">
        <v>38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>
        <v>17</v>
      </c>
      <c r="B27" s="94">
        <v>170301120159</v>
      </c>
      <c r="C27" s="655">
        <v>42</v>
      </c>
      <c r="D27" s="141"/>
      <c r="E27" s="655">
        <v>43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>
        <v>18</v>
      </c>
      <c r="B28" s="94">
        <v>170301120161</v>
      </c>
      <c r="C28" s="655">
        <v>47</v>
      </c>
      <c r="D28" s="141"/>
      <c r="E28" s="655">
        <v>48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>
        <v>19</v>
      </c>
      <c r="B29" s="94">
        <v>170301120164</v>
      </c>
      <c r="C29" s="655">
        <v>37</v>
      </c>
      <c r="D29" s="141"/>
      <c r="E29" s="655">
        <v>38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>
        <v>20</v>
      </c>
      <c r="B30" s="94">
        <v>170301120169</v>
      </c>
      <c r="C30" s="655">
        <v>37</v>
      </c>
      <c r="D30" s="141"/>
      <c r="E30" s="655">
        <v>38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>
        <v>21</v>
      </c>
      <c r="B31" s="94">
        <v>170101120004</v>
      </c>
      <c r="C31" s="655">
        <v>41</v>
      </c>
      <c r="D31" s="141"/>
      <c r="E31" s="655">
        <v>40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>
        <v>22</v>
      </c>
      <c r="B32" s="94">
        <v>170101120030</v>
      </c>
      <c r="C32" s="655">
        <v>35</v>
      </c>
      <c r="D32" s="141"/>
      <c r="E32" s="655">
        <v>30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>
        <v>23</v>
      </c>
      <c r="B33" s="94">
        <v>170101120055</v>
      </c>
      <c r="C33" s="655">
        <v>37</v>
      </c>
      <c r="D33" s="141"/>
      <c r="E33" s="655">
        <v>35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B34" s="94"/>
      <c r="C34" s="655"/>
      <c r="D34" s="141"/>
      <c r="E34" s="655"/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B35" s="94"/>
      <c r="C35" s="655"/>
      <c r="D35" s="141"/>
      <c r="E35" s="655"/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B36" s="94"/>
      <c r="C36" s="655"/>
      <c r="D36" s="141"/>
      <c r="E36" s="655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B37" s="94"/>
      <c r="C37" s="655"/>
      <c r="D37" s="141"/>
      <c r="E37" s="655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B38" s="94"/>
      <c r="C38" s="655"/>
      <c r="D38" s="141"/>
      <c r="E38" s="655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B39" s="94"/>
      <c r="C39" s="655"/>
      <c r="D39" s="141"/>
      <c r="E39" s="655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B40" s="94"/>
      <c r="C40" s="655"/>
      <c r="D40" s="141"/>
      <c r="E40" s="655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B41" s="94"/>
      <c r="C41" s="655"/>
      <c r="D41" s="141"/>
      <c r="E41" s="655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B42" s="94"/>
      <c r="C42" s="655"/>
      <c r="D42" s="141"/>
      <c r="E42" s="655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B43" s="94"/>
      <c r="C43" s="655"/>
      <c r="D43" s="141"/>
      <c r="E43" s="655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B44" s="94"/>
      <c r="C44" s="655"/>
      <c r="D44" s="141"/>
      <c r="E44" s="655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B45" s="94"/>
      <c r="C45" s="655"/>
      <c r="D45" s="141"/>
      <c r="E45" s="655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B46" s="94"/>
      <c r="C46" s="655"/>
      <c r="D46" s="141"/>
      <c r="E46" s="655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B47" s="94"/>
      <c r="C47" s="655"/>
      <c r="D47" s="141"/>
      <c r="E47" s="655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B48" s="94"/>
      <c r="C48" s="655"/>
      <c r="D48" s="141"/>
      <c r="E48" s="655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94"/>
      <c r="C49" s="655"/>
      <c r="D49" s="141"/>
      <c r="E49" s="655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94"/>
      <c r="C50" s="655"/>
      <c r="D50" s="141"/>
      <c r="E50" s="655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94"/>
      <c r="C51" s="655"/>
      <c r="D51" s="141"/>
      <c r="E51" s="655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94"/>
      <c r="C52" s="655"/>
      <c r="D52" s="650"/>
      <c r="E52" s="655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94"/>
      <c r="C53" s="655"/>
      <c r="D53" s="650"/>
      <c r="E53" s="655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94"/>
      <c r="C54" s="655"/>
      <c r="D54" s="141"/>
      <c r="E54" s="655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94"/>
      <c r="C55" s="655"/>
      <c r="D55" s="141"/>
      <c r="E55" s="655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94"/>
      <c r="C56" s="655"/>
      <c r="D56" s="141"/>
      <c r="E56" s="655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94"/>
      <c r="C57" s="655"/>
      <c r="D57" s="141"/>
      <c r="E57" s="655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94"/>
      <c r="C58" s="655"/>
      <c r="D58" s="141"/>
      <c r="E58" s="655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94"/>
      <c r="C59" s="655"/>
      <c r="D59" s="141"/>
      <c r="E59" s="655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94"/>
      <c r="C60" s="655"/>
      <c r="D60" s="141"/>
      <c r="E60" s="655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94"/>
      <c r="C61" s="655"/>
      <c r="D61" s="141"/>
      <c r="E61" s="655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94"/>
      <c r="C62" s="655"/>
      <c r="D62" s="141"/>
      <c r="E62" s="655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94"/>
      <c r="C63" s="655"/>
      <c r="D63" s="141"/>
      <c r="E63" s="655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94"/>
      <c r="C64" s="655"/>
      <c r="D64" s="141"/>
      <c r="E64" s="655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94"/>
      <c r="C65" s="655"/>
      <c r="D65" s="141"/>
      <c r="E65" s="655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94"/>
      <c r="C66" s="655"/>
      <c r="D66" s="141"/>
      <c r="E66" s="655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94"/>
      <c r="C67" s="655"/>
      <c r="D67" s="141"/>
      <c r="E67" s="655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94"/>
      <c r="C68" s="655"/>
      <c r="D68" s="141"/>
      <c r="E68" s="655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94"/>
      <c r="C69" s="655"/>
      <c r="D69" s="141"/>
      <c r="E69" s="655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94"/>
      <c r="C70" s="655"/>
      <c r="D70" s="141"/>
      <c r="E70" s="655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94"/>
      <c r="C71" s="655"/>
      <c r="D71" s="141"/>
      <c r="E71" s="655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94"/>
      <c r="C72" s="655"/>
      <c r="D72" s="141"/>
      <c r="E72" s="655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94"/>
      <c r="C73" s="655"/>
      <c r="D73" s="141"/>
      <c r="E73" s="655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94"/>
      <c r="C74" s="655"/>
      <c r="D74" s="141"/>
      <c r="E74" s="655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94"/>
      <c r="C75" s="655"/>
      <c r="D75" s="141"/>
      <c r="E75" s="655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3"/>
  <sheetViews>
    <sheetView topLeftCell="G4" zoomScale="86" zoomScaleNormal="86" workbookViewId="0">
      <selection activeCell="V15" sqref="V15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85" t="s">
        <v>56</v>
      </c>
      <c r="B1" s="885"/>
      <c r="C1" s="885"/>
      <c r="D1" s="885"/>
      <c r="E1" s="885"/>
      <c r="F1" s="885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84" t="s">
        <v>1</v>
      </c>
      <c r="B2" s="884"/>
      <c r="C2" s="884"/>
      <c r="D2" s="884"/>
      <c r="E2" s="884"/>
      <c r="F2" s="884"/>
      <c r="G2" s="880" t="s">
        <v>2</v>
      </c>
      <c r="H2" s="880"/>
      <c r="I2" s="3"/>
    </row>
    <row r="3" spans="1:23" ht="43.9" customHeight="1">
      <c r="A3" s="883" t="s">
        <v>189</v>
      </c>
      <c r="B3" s="883"/>
      <c r="C3" s="883"/>
      <c r="D3" s="883"/>
      <c r="E3" s="883"/>
      <c r="F3" s="88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83" t="s">
        <v>190</v>
      </c>
      <c r="B4" s="883"/>
      <c r="C4" s="883"/>
      <c r="D4" s="883"/>
      <c r="E4" s="883"/>
      <c r="F4" s="88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884" t="s">
        <v>191</v>
      </c>
      <c r="B5" s="884"/>
      <c r="C5" s="884"/>
      <c r="D5" s="884"/>
      <c r="E5" s="884"/>
      <c r="F5" s="884"/>
      <c r="G5" s="32" t="s">
        <v>14</v>
      </c>
      <c r="H5" s="149">
        <f>D12</f>
        <v>96.428571428571431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96.428571428571431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96.428571428571431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82</v>
      </c>
      <c r="D9" s="124"/>
      <c r="E9" s="124" t="s">
        <v>82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170101120001</v>
      </c>
      <c r="C11" s="655">
        <v>41</v>
      </c>
      <c r="D11" s="141">
        <f>COUNTIF(C11:C91,"&gt;="&amp;D10)</f>
        <v>27</v>
      </c>
      <c r="E11" s="655">
        <v>40</v>
      </c>
      <c r="F11" s="142">
        <f>COUNTIF(E11:E91,"&gt;="&amp;F10)</f>
        <v>27</v>
      </c>
      <c r="G11" s="143" t="s">
        <v>46</v>
      </c>
      <c r="H11" s="99">
        <v>2</v>
      </c>
      <c r="I11" s="99">
        <v>3</v>
      </c>
      <c r="J11" s="642">
        <v>3</v>
      </c>
      <c r="K11" s="100"/>
      <c r="L11" s="99">
        <v>2</v>
      </c>
      <c r="M11" s="99"/>
      <c r="N11" s="99"/>
      <c r="O11" s="99"/>
      <c r="P11" s="99"/>
      <c r="Q11" s="99"/>
      <c r="R11" s="99"/>
      <c r="S11" s="99"/>
      <c r="T11" s="642">
        <v>3</v>
      </c>
      <c r="U11" s="642">
        <v>3</v>
      </c>
      <c r="V11" s="642">
        <v>2</v>
      </c>
      <c r="W11" s="98"/>
    </row>
    <row r="12" spans="1:23" ht="25.15" customHeight="1">
      <c r="A12" s="93">
        <v>2</v>
      </c>
      <c r="B12" s="94">
        <v>170101120002</v>
      </c>
      <c r="C12" s="655">
        <v>40</v>
      </c>
      <c r="D12" s="147">
        <f>(D11/COUNT(C11:C91))*100</f>
        <v>96.428571428571431</v>
      </c>
      <c r="E12" s="655">
        <v>41</v>
      </c>
      <c r="F12" s="148">
        <f>(F11/COUNT(E11:E91))*100</f>
        <v>96.428571428571431</v>
      </c>
      <c r="G12" s="143" t="s">
        <v>47</v>
      </c>
      <c r="H12" s="99">
        <v>3</v>
      </c>
      <c r="I12" s="99">
        <v>1</v>
      </c>
      <c r="J12" s="642">
        <v>2</v>
      </c>
      <c r="K12" s="100"/>
      <c r="L12" s="99">
        <v>2</v>
      </c>
      <c r="M12" s="99"/>
      <c r="N12" s="99"/>
      <c r="O12" s="99"/>
      <c r="P12" s="99"/>
      <c r="Q12" s="99"/>
      <c r="R12" s="99"/>
      <c r="S12" s="99"/>
      <c r="T12" s="642">
        <v>3</v>
      </c>
      <c r="U12" s="642">
        <v>3</v>
      </c>
      <c r="V12" s="642">
        <v>2</v>
      </c>
      <c r="W12" s="98"/>
    </row>
    <row r="13" spans="1:23" ht="25.15" customHeight="1">
      <c r="A13" s="93">
        <v>3</v>
      </c>
      <c r="B13" s="94">
        <v>170101120003</v>
      </c>
      <c r="C13" s="655">
        <v>41</v>
      </c>
      <c r="D13" s="141"/>
      <c r="E13" s="655">
        <v>40</v>
      </c>
      <c r="F13" s="149"/>
      <c r="G13" s="143" t="s">
        <v>48</v>
      </c>
      <c r="H13" s="99">
        <v>2</v>
      </c>
      <c r="I13" s="99">
        <v>2</v>
      </c>
      <c r="J13" s="642">
        <v>2</v>
      </c>
      <c r="K13" s="100"/>
      <c r="L13" s="99">
        <v>2</v>
      </c>
      <c r="M13" s="99"/>
      <c r="N13" s="99"/>
      <c r="O13" s="99"/>
      <c r="P13" s="99"/>
      <c r="Q13" s="99"/>
      <c r="R13" s="99"/>
      <c r="S13" s="99"/>
      <c r="T13" s="642">
        <v>3</v>
      </c>
      <c r="U13" s="642">
        <v>3</v>
      </c>
      <c r="V13" s="642">
        <v>2</v>
      </c>
      <c r="W13" s="98"/>
    </row>
    <row r="14" spans="1:23" ht="25.15" customHeight="1">
      <c r="A14" s="93">
        <v>4</v>
      </c>
      <c r="B14" s="94">
        <v>170101120004</v>
      </c>
      <c r="C14" s="655">
        <v>40</v>
      </c>
      <c r="D14" s="141"/>
      <c r="E14" s="655">
        <v>42</v>
      </c>
      <c r="F14" s="149"/>
      <c r="G14" s="150" t="s">
        <v>51</v>
      </c>
      <c r="H14" s="66">
        <f>AVERAGE(H11:H13)</f>
        <v>2.3333333333333335</v>
      </c>
      <c r="I14" s="66">
        <f>AVERAGE(I11:I13)</f>
        <v>2</v>
      </c>
      <c r="J14" s="66">
        <f>AVERAGE(J11:J13)</f>
        <v>2.3333333333333335</v>
      </c>
      <c r="K14" s="66"/>
      <c r="L14" s="66">
        <f>AVERAGE(L11:L13)</f>
        <v>2</v>
      </c>
      <c r="M14" s="66"/>
      <c r="N14" s="66"/>
      <c r="O14" s="66"/>
      <c r="P14" s="66"/>
      <c r="Q14" s="66"/>
      <c r="R14" s="66"/>
      <c r="S14" s="66"/>
      <c r="T14" s="66">
        <f>AVERAGE(T11:T13)</f>
        <v>3</v>
      </c>
      <c r="U14" s="66">
        <f>AVERAGE(U11:U13)</f>
        <v>3</v>
      </c>
      <c r="V14" s="66">
        <f>AVERAGE(V11:V13)</f>
        <v>2</v>
      </c>
      <c r="W14" s="98"/>
    </row>
    <row r="15" spans="1:23" ht="35.65" customHeight="1">
      <c r="A15" s="93">
        <v>5</v>
      </c>
      <c r="B15" s="94">
        <v>170101120006</v>
      </c>
      <c r="C15" s="655">
        <v>45</v>
      </c>
      <c r="D15" s="141"/>
      <c r="E15" s="655">
        <v>46</v>
      </c>
      <c r="F15" s="149"/>
      <c r="G15" s="151" t="s">
        <v>52</v>
      </c>
      <c r="H15" s="67">
        <f>(H7*H14)/100</f>
        <v>2.2500000000000004</v>
      </c>
      <c r="I15" s="67">
        <f>(H7*I14)/100</f>
        <v>1.9285714285714286</v>
      </c>
      <c r="J15" s="67">
        <f>(H7*J14)/100</f>
        <v>2.2500000000000004</v>
      </c>
      <c r="K15" s="67"/>
      <c r="L15" s="67">
        <f>(H7*L14)/100</f>
        <v>1.9285714285714286</v>
      </c>
      <c r="M15" s="67"/>
      <c r="N15" s="67"/>
      <c r="O15" s="67"/>
      <c r="P15" s="67"/>
      <c r="Q15" s="67"/>
      <c r="R15" s="67"/>
      <c r="S15" s="67"/>
      <c r="T15" s="67">
        <f>(H7*T14)/100</f>
        <v>2.8928571428571428</v>
      </c>
      <c r="U15" s="67">
        <f>(H7*U14)/100</f>
        <v>2.8928571428571428</v>
      </c>
      <c r="V15" s="67">
        <f>(H7*V14)/100</f>
        <v>1.9285714285714286</v>
      </c>
      <c r="W15" s="98"/>
    </row>
    <row r="16" spans="1:23" ht="37.9" customHeight="1">
      <c r="A16" s="93">
        <v>6</v>
      </c>
      <c r="B16" s="94">
        <v>170101120007</v>
      </c>
      <c r="C16" s="655">
        <v>45</v>
      </c>
      <c r="D16" s="141"/>
      <c r="E16" s="655">
        <v>41</v>
      </c>
      <c r="F16" s="149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98"/>
    </row>
    <row r="17" spans="1:24" ht="25.15" customHeight="1">
      <c r="A17" s="93">
        <v>7</v>
      </c>
      <c r="B17" s="94">
        <v>170101120011</v>
      </c>
      <c r="C17" s="655">
        <v>42</v>
      </c>
      <c r="D17" s="141"/>
      <c r="E17" s="655">
        <v>40</v>
      </c>
      <c r="F17" s="149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4" ht="40.9" customHeight="1">
      <c r="A18" s="93">
        <v>8</v>
      </c>
      <c r="B18" s="94">
        <v>170101120012</v>
      </c>
      <c r="C18" s="655">
        <v>45</v>
      </c>
      <c r="D18" s="141"/>
      <c r="E18" s="655">
        <v>39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>
        <v>9</v>
      </c>
      <c r="B19" s="94">
        <v>170101120013</v>
      </c>
      <c r="C19" s="655">
        <v>38</v>
      </c>
      <c r="D19" s="141"/>
      <c r="E19" s="655">
        <v>35</v>
      </c>
      <c r="F19" s="141"/>
      <c r="H19" s="98"/>
      <c r="I19" s="98"/>
      <c r="J19" s="98"/>
      <c r="W19" s="98"/>
    </row>
    <row r="20" spans="1:24" ht="25.15" customHeight="1">
      <c r="A20" s="93">
        <v>10</v>
      </c>
      <c r="B20" s="94">
        <v>170101120015</v>
      </c>
      <c r="C20" s="655">
        <v>37</v>
      </c>
      <c r="D20" s="141"/>
      <c r="E20" s="655">
        <v>35</v>
      </c>
      <c r="F20" s="141"/>
      <c r="I20" s="103"/>
      <c r="J20" s="104"/>
      <c r="K20" s="104"/>
      <c r="W20" s="98"/>
    </row>
    <row r="21" spans="1:24" ht="25.15" customHeight="1">
      <c r="A21" s="93">
        <v>11</v>
      </c>
      <c r="B21" s="94">
        <v>170101120016</v>
      </c>
      <c r="C21" s="655">
        <v>40</v>
      </c>
      <c r="D21" s="141"/>
      <c r="E21" s="655">
        <v>41</v>
      </c>
      <c r="F21" s="141"/>
      <c r="H21" s="71"/>
      <c r="I21" s="835"/>
      <c r="J21" s="835"/>
      <c r="M21" s="55"/>
      <c r="N21" s="55"/>
      <c r="O21" s="55"/>
      <c r="P21" s="55"/>
      <c r="Q21" s="55"/>
    </row>
    <row r="22" spans="1:24" ht="31.5" customHeight="1">
      <c r="A22" s="93">
        <v>12</v>
      </c>
      <c r="B22" s="94">
        <v>170101120017</v>
      </c>
      <c r="C22" s="655">
        <v>45</v>
      </c>
      <c r="D22" s="141"/>
      <c r="E22" s="655">
        <v>46</v>
      </c>
      <c r="F22" s="141"/>
      <c r="H22" s="105"/>
      <c r="I22" s="106"/>
      <c r="J22" s="106"/>
      <c r="M22" s="55"/>
      <c r="N22" s="55"/>
      <c r="O22" s="55"/>
      <c r="P22" s="55"/>
      <c r="Q22" s="55"/>
    </row>
    <row r="23" spans="1:24" ht="25.15" customHeight="1">
      <c r="A23" s="93">
        <v>13</v>
      </c>
      <c r="B23" s="94">
        <v>170101120019</v>
      </c>
      <c r="C23" s="655">
        <v>45</v>
      </c>
      <c r="D23" s="141"/>
      <c r="E23" s="655">
        <v>40</v>
      </c>
      <c r="F23" s="141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</row>
    <row r="24" spans="1:24" ht="25.15" customHeight="1">
      <c r="A24" s="93">
        <v>14</v>
      </c>
      <c r="B24" s="94">
        <v>170101120020</v>
      </c>
      <c r="C24" s="655">
        <v>30</v>
      </c>
      <c r="D24" s="141"/>
      <c r="E24" s="655">
        <v>32</v>
      </c>
      <c r="F24" s="141"/>
      <c r="I24" s="105"/>
      <c r="J24" s="105"/>
      <c r="K24" s="105"/>
      <c r="L24" s="105"/>
      <c r="M24" s="105"/>
      <c r="N24" s="105"/>
      <c r="O24" s="105"/>
      <c r="P24" s="105"/>
      <c r="Q24" s="637"/>
      <c r="R24" s="638"/>
      <c r="S24" s="638"/>
      <c r="T24" s="638"/>
      <c r="U24" s="105"/>
      <c r="V24" s="105"/>
      <c r="W24" s="98"/>
      <c r="X24" s="98"/>
    </row>
    <row r="25" spans="1:24" ht="25.15" customHeight="1">
      <c r="A25" s="93">
        <v>15</v>
      </c>
      <c r="B25" s="94">
        <v>170101120021</v>
      </c>
      <c r="C25" s="655">
        <v>45</v>
      </c>
      <c r="D25" s="650"/>
      <c r="E25" s="655">
        <v>41</v>
      </c>
      <c r="F25" s="141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5.15" customHeight="1">
      <c r="A26" s="93">
        <v>16</v>
      </c>
      <c r="B26" s="94">
        <v>170101120022</v>
      </c>
      <c r="C26" s="655">
        <v>41</v>
      </c>
      <c r="D26" s="141"/>
      <c r="E26" s="655">
        <v>40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>
        <v>17</v>
      </c>
      <c r="B27" s="94">
        <v>170101120023</v>
      </c>
      <c r="C27" s="655">
        <v>42</v>
      </c>
      <c r="D27" s="141"/>
      <c r="E27" s="655">
        <v>40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>
        <v>18</v>
      </c>
      <c r="B28" s="94">
        <v>170101120024</v>
      </c>
      <c r="C28" s="655">
        <v>44</v>
      </c>
      <c r="D28" s="141"/>
      <c r="E28" s="655">
        <v>40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>
        <v>19</v>
      </c>
      <c r="B29" s="94">
        <v>170101120025</v>
      </c>
      <c r="C29" s="655">
        <v>25</v>
      </c>
      <c r="D29" s="141"/>
      <c r="E29" s="655">
        <v>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>
        <v>20</v>
      </c>
      <c r="B30" s="94">
        <v>170101120026</v>
      </c>
      <c r="C30" s="655">
        <v>35</v>
      </c>
      <c r="D30" s="141"/>
      <c r="E30" s="655">
        <v>37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>
        <v>21</v>
      </c>
      <c r="B31" s="94">
        <v>170101120028</v>
      </c>
      <c r="C31" s="655">
        <v>35</v>
      </c>
      <c r="D31" s="141"/>
      <c r="E31" s="655">
        <v>36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>
        <v>22</v>
      </c>
      <c r="B32" s="94">
        <v>170101120029</v>
      </c>
      <c r="C32" s="655">
        <v>42</v>
      </c>
      <c r="D32" s="141"/>
      <c r="E32" s="655">
        <v>39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>
        <v>23</v>
      </c>
      <c r="B33" s="94">
        <v>170101120030</v>
      </c>
      <c r="C33" s="655">
        <v>35</v>
      </c>
      <c r="D33" s="141"/>
      <c r="E33" s="655">
        <v>36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93">
        <v>24</v>
      </c>
      <c r="B34" s="94">
        <v>170101120032</v>
      </c>
      <c r="C34" s="655">
        <v>41</v>
      </c>
      <c r="D34" s="141"/>
      <c r="E34" s="655">
        <v>40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93">
        <v>25</v>
      </c>
      <c r="B35" s="94">
        <v>170101120034</v>
      </c>
      <c r="C35" s="655">
        <v>44</v>
      </c>
      <c r="D35" s="141"/>
      <c r="E35" s="655">
        <v>41</v>
      </c>
      <c r="F35" s="141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5"/>
      <c r="X35" s="98"/>
    </row>
    <row r="36" spans="1:24" ht="25.15" customHeight="1">
      <c r="A36" s="42">
        <v>26</v>
      </c>
      <c r="B36" s="94">
        <v>170101120035</v>
      </c>
      <c r="C36" s="655">
        <v>40</v>
      </c>
      <c r="D36" s="141"/>
      <c r="E36" s="655">
        <v>42</v>
      </c>
      <c r="F36" s="141"/>
      <c r="G36" s="10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1:24" ht="25.15" customHeight="1">
      <c r="A37" s="42">
        <v>27</v>
      </c>
      <c r="B37" s="94">
        <v>170101120036</v>
      </c>
      <c r="C37" s="655">
        <v>45</v>
      </c>
      <c r="D37" s="141"/>
      <c r="E37" s="655">
        <v>39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42">
        <v>28</v>
      </c>
      <c r="B38" s="94">
        <v>170101120067</v>
      </c>
      <c r="C38" s="655">
        <v>42</v>
      </c>
      <c r="D38" s="141"/>
      <c r="E38" s="655">
        <v>39</v>
      </c>
      <c r="F38" s="141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98"/>
      <c r="X38" s="98"/>
    </row>
    <row r="39" spans="1:24" ht="25.15" customHeight="1">
      <c r="B39" s="79"/>
      <c r="C39" s="646"/>
      <c r="D39" s="141"/>
      <c r="E39" s="646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B40" s="79"/>
      <c r="C40" s="646"/>
      <c r="D40" s="141"/>
      <c r="E40" s="646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B41" s="79"/>
      <c r="C41" s="646"/>
      <c r="D41" s="141"/>
      <c r="E41" s="646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B42" s="79"/>
      <c r="C42" s="646"/>
      <c r="D42" s="141"/>
      <c r="E42" s="646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B43" s="79"/>
      <c r="C43" s="646"/>
      <c r="D43" s="141"/>
      <c r="E43" s="646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B44" s="79"/>
      <c r="C44" s="646"/>
      <c r="D44" s="141"/>
      <c r="E44" s="646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B45" s="79"/>
      <c r="C45" s="646"/>
      <c r="D45" s="141"/>
      <c r="E45" s="646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B46" s="79"/>
      <c r="C46" s="646"/>
      <c r="D46" s="141"/>
      <c r="E46" s="646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B47" s="79"/>
      <c r="C47" s="646"/>
      <c r="D47" s="141"/>
      <c r="E47" s="646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B48" s="79"/>
      <c r="C48" s="646"/>
      <c r="D48" s="141"/>
      <c r="E48" s="646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79"/>
      <c r="C49" s="646"/>
      <c r="D49" s="141"/>
      <c r="E49" s="646"/>
      <c r="F49" s="141"/>
      <c r="G49" s="101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98"/>
      <c r="X49" s="98"/>
    </row>
    <row r="50" spans="2:24" ht="25.15" customHeight="1">
      <c r="B50" s="79"/>
      <c r="C50" s="646"/>
      <c r="D50" s="141"/>
      <c r="E50" s="646"/>
      <c r="F50" s="141"/>
      <c r="G50" s="10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2:24" ht="25.15" customHeight="1">
      <c r="B51" s="79"/>
      <c r="C51" s="646"/>
      <c r="D51" s="141"/>
      <c r="E51" s="646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79"/>
      <c r="C52" s="646"/>
      <c r="D52" s="650"/>
      <c r="E52" s="646"/>
      <c r="F52" s="141"/>
      <c r="G52" s="108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98"/>
      <c r="X52" s="98"/>
    </row>
    <row r="53" spans="2:24" ht="25.15" customHeight="1">
      <c r="B53" s="79"/>
      <c r="C53" s="646"/>
      <c r="D53" s="650"/>
      <c r="E53" s="646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79"/>
      <c r="C54" s="646"/>
      <c r="D54" s="141"/>
      <c r="E54" s="646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79"/>
      <c r="C63" s="646"/>
      <c r="D63" s="141"/>
      <c r="E63" s="646"/>
      <c r="F63" s="141"/>
      <c r="G63" s="10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2:24" ht="25.15" customHeight="1"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9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110"/>
      <c r="I80" s="11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81"/>
      <c r="H84"/>
      <c r="I84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4">
      <c r="B87" s="79"/>
      <c r="C87" s="646"/>
      <c r="D87" s="141"/>
      <c r="E87" s="646"/>
      <c r="F87" s="141"/>
      <c r="G87" s="81"/>
      <c r="H87"/>
      <c r="I87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</row>
    <row r="93" spans="1:24">
      <c r="A93" s="81"/>
      <c r="B93" s="81"/>
      <c r="C93" s="81"/>
      <c r="D93" s="81"/>
      <c r="E93" s="81"/>
      <c r="F93" s="81"/>
      <c r="G93" s="81"/>
      <c r="H93"/>
      <c r="I93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</row>
    <row r="101" spans="1:23">
      <c r="A101" s="81"/>
      <c r="B101" s="81"/>
      <c r="C101" s="81"/>
      <c r="D101" s="81"/>
      <c r="E101" s="81"/>
      <c r="F101" s="81"/>
      <c r="G101" s="81"/>
      <c r="H101"/>
      <c r="I101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H103"/>
      <c r="I103"/>
    </row>
  </sheetData>
  <mergeCells count="10">
    <mergeCell ref="O3:W7"/>
    <mergeCell ref="A4:F4"/>
    <mergeCell ref="A5:F5"/>
    <mergeCell ref="I21:J21"/>
    <mergeCell ref="A1:F1"/>
    <mergeCell ref="G1:M1"/>
    <mergeCell ref="A2:F2"/>
    <mergeCell ref="G2:H2"/>
    <mergeCell ref="A3:F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zoomScale="46" zoomScaleNormal="46" workbookViewId="0">
      <selection activeCell="H17" sqref="H17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5" width="25.7265625" style="45" customWidth="1"/>
    <col min="6" max="6" width="31.7265625" style="45" customWidth="1"/>
    <col min="7" max="7" width="54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 ht="20.25" customHeight="1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3.5" customHeight="1">
      <c r="A3" s="831" t="s">
        <v>67</v>
      </c>
      <c r="B3" s="831"/>
      <c r="C3" s="831"/>
      <c r="D3" s="831"/>
      <c r="E3" s="831"/>
      <c r="F3" s="831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1" t="s">
        <v>68</v>
      </c>
      <c r="B4" s="831"/>
      <c r="C4" s="831"/>
      <c r="D4" s="831"/>
      <c r="E4" s="831"/>
      <c r="F4" s="83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834" t="s">
        <v>69</v>
      </c>
      <c r="B5" s="834"/>
      <c r="C5" s="834"/>
      <c r="D5" s="834"/>
      <c r="E5" s="834"/>
      <c r="F5" s="834"/>
      <c r="G5" s="1" t="s">
        <v>14</v>
      </c>
      <c r="H5" s="47">
        <f>D12</f>
        <v>100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100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100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45">
        <v>1</v>
      </c>
      <c r="B11" s="34">
        <v>170301120002</v>
      </c>
      <c r="C11" s="62">
        <v>41</v>
      </c>
      <c r="D11" s="62">
        <f>COUNTIF(C11:C91,"&gt;="&amp;D10)</f>
        <v>47</v>
      </c>
      <c r="E11" s="62">
        <v>41</v>
      </c>
      <c r="F11" s="89">
        <f>COUNTIF(E11:E91,"&gt;="&amp;F10)</f>
        <v>47</v>
      </c>
      <c r="G11" s="31" t="s">
        <v>46</v>
      </c>
      <c r="H11" s="41">
        <v>2</v>
      </c>
      <c r="I11" s="41">
        <v>3</v>
      </c>
      <c r="J11" s="32"/>
      <c r="K11" s="41">
        <v>3</v>
      </c>
      <c r="L11" s="32"/>
      <c r="M11" s="32"/>
      <c r="N11" s="32"/>
      <c r="O11" s="32"/>
      <c r="P11" s="32"/>
      <c r="Q11" s="32"/>
      <c r="R11" s="32"/>
      <c r="S11" s="32"/>
      <c r="T11" s="41">
        <v>3</v>
      </c>
      <c r="U11" s="41">
        <v>3</v>
      </c>
      <c r="V11" s="41">
        <v>3</v>
      </c>
    </row>
    <row r="12" spans="1:23" ht="24.75" customHeight="1">
      <c r="A12" s="45">
        <v>2</v>
      </c>
      <c r="B12" s="34">
        <v>170301120006</v>
      </c>
      <c r="C12" s="62">
        <v>43</v>
      </c>
      <c r="D12" s="63">
        <f>(D11/COUNT(C11:C91))*100</f>
        <v>100</v>
      </c>
      <c r="E12" s="62">
        <v>43</v>
      </c>
      <c r="F12" s="90">
        <f>(F11/COUNT(E11:E91))*100</f>
        <v>100</v>
      </c>
      <c r="G12" s="31" t="s">
        <v>47</v>
      </c>
      <c r="H12" s="41">
        <v>3</v>
      </c>
      <c r="I12" s="41">
        <v>1</v>
      </c>
      <c r="J12" s="32"/>
      <c r="K12" s="41">
        <v>2</v>
      </c>
      <c r="L12" s="32"/>
      <c r="M12" s="32"/>
      <c r="N12" s="32"/>
      <c r="O12" s="32"/>
      <c r="P12" s="32"/>
      <c r="Q12" s="32"/>
      <c r="R12" s="32"/>
      <c r="S12" s="32"/>
      <c r="T12" s="41">
        <v>3</v>
      </c>
      <c r="U12" s="41">
        <v>3</v>
      </c>
      <c r="V12" s="41">
        <v>3</v>
      </c>
    </row>
    <row r="13" spans="1:23" ht="24.75" customHeight="1">
      <c r="A13" s="45">
        <v>3</v>
      </c>
      <c r="B13" s="34">
        <v>170301120009</v>
      </c>
      <c r="C13" s="62">
        <v>41</v>
      </c>
      <c r="D13" s="62"/>
      <c r="E13" s="62">
        <v>41</v>
      </c>
      <c r="F13" s="47"/>
      <c r="G13" s="31" t="s">
        <v>48</v>
      </c>
      <c r="H13" s="41">
        <v>1</v>
      </c>
      <c r="I13" s="41">
        <v>1</v>
      </c>
      <c r="J13" s="32"/>
      <c r="K13" s="41">
        <v>3</v>
      </c>
      <c r="L13" s="32"/>
      <c r="M13" s="32"/>
      <c r="N13" s="32"/>
      <c r="O13" s="32"/>
      <c r="P13" s="32"/>
      <c r="Q13" s="32"/>
      <c r="R13" s="32"/>
      <c r="S13" s="32"/>
      <c r="T13" s="41">
        <v>3</v>
      </c>
      <c r="U13" s="41">
        <v>3</v>
      </c>
      <c r="V13" s="41">
        <v>3</v>
      </c>
    </row>
    <row r="14" spans="1:23" ht="24.75" customHeight="1">
      <c r="A14" s="45">
        <v>4</v>
      </c>
      <c r="B14" s="34">
        <v>170301120010</v>
      </c>
      <c r="C14" s="62">
        <v>42</v>
      </c>
      <c r="D14" s="62"/>
      <c r="E14" s="62">
        <v>42</v>
      </c>
      <c r="F14" s="47"/>
      <c r="G14" s="31" t="s">
        <v>49</v>
      </c>
      <c r="H14" s="41">
        <v>3</v>
      </c>
      <c r="I14" s="41">
        <v>1</v>
      </c>
      <c r="J14" s="32"/>
      <c r="K14" s="41">
        <v>1</v>
      </c>
      <c r="L14" s="32"/>
      <c r="M14" s="32"/>
      <c r="N14" s="32"/>
      <c r="O14" s="32"/>
      <c r="P14" s="32"/>
      <c r="Q14" s="32"/>
      <c r="R14" s="32"/>
      <c r="S14" s="32"/>
      <c r="T14" s="41">
        <v>3</v>
      </c>
      <c r="U14" s="41">
        <v>3</v>
      </c>
      <c r="V14" s="41">
        <v>3</v>
      </c>
    </row>
    <row r="15" spans="1:23" ht="35.25" customHeight="1">
      <c r="A15" s="45">
        <v>5</v>
      </c>
      <c r="B15" s="34">
        <v>170301120015</v>
      </c>
      <c r="C15" s="62">
        <v>41</v>
      </c>
      <c r="D15" s="62"/>
      <c r="E15" s="62">
        <v>41</v>
      </c>
      <c r="F15" s="47"/>
      <c r="G15" s="31" t="s">
        <v>50</v>
      </c>
      <c r="H15" s="41">
        <v>2</v>
      </c>
      <c r="I15" s="41">
        <v>1</v>
      </c>
      <c r="J15" s="32"/>
      <c r="K15" s="41">
        <v>1</v>
      </c>
      <c r="L15" s="32"/>
      <c r="M15" s="32"/>
      <c r="N15" s="32"/>
      <c r="O15" s="32"/>
      <c r="P15" s="32"/>
      <c r="Q15" s="32"/>
      <c r="R15" s="32"/>
      <c r="S15" s="32"/>
      <c r="T15" s="41">
        <v>3</v>
      </c>
      <c r="U15" s="41">
        <v>3</v>
      </c>
      <c r="V15" s="41">
        <v>3</v>
      </c>
    </row>
    <row r="16" spans="1:23" ht="37.5" customHeight="1">
      <c r="A16" s="45">
        <v>6</v>
      </c>
      <c r="B16" s="34">
        <v>170301120016</v>
      </c>
      <c r="C16" s="62">
        <v>45</v>
      </c>
      <c r="D16" s="62"/>
      <c r="E16" s="62">
        <v>45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>
        <f>AVERAGE(K11:K15)</f>
        <v>2</v>
      </c>
      <c r="L16" s="66"/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</row>
    <row r="17" spans="1:22" ht="24.75" customHeight="1">
      <c r="A17" s="45">
        <v>7</v>
      </c>
      <c r="B17" s="34">
        <v>170301120019</v>
      </c>
      <c r="C17" s="62">
        <v>41</v>
      </c>
      <c r="D17" s="62"/>
      <c r="E17" s="62">
        <v>41</v>
      </c>
      <c r="F17" s="47"/>
      <c r="G17" s="91" t="s">
        <v>52</v>
      </c>
      <c r="H17" s="67">
        <f>(H7*H16)/100</f>
        <v>2.2000000000000002</v>
      </c>
      <c r="I17" s="67">
        <f>(H7*I16)/100</f>
        <v>1.4</v>
      </c>
      <c r="J17" s="67">
        <f>(H7*J16)/100</f>
        <v>0</v>
      </c>
      <c r="K17" s="67">
        <f>(H7*K16)/100</f>
        <v>2</v>
      </c>
      <c r="L17" s="67">
        <f>(H7*L16)/100</f>
        <v>0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3</v>
      </c>
      <c r="U17" s="67">
        <f>(H7*U16)/100</f>
        <v>3</v>
      </c>
      <c r="V17" s="67">
        <f>(H7*V16)/100</f>
        <v>3</v>
      </c>
    </row>
    <row r="18" spans="1:22" ht="40.5" customHeight="1">
      <c r="A18" s="45">
        <v>8</v>
      </c>
      <c r="B18" s="34">
        <v>170301120021</v>
      </c>
      <c r="C18" s="62">
        <v>42</v>
      </c>
      <c r="D18" s="62"/>
      <c r="E18" s="62">
        <v>42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45">
        <v>9</v>
      </c>
      <c r="B19" s="34">
        <v>170301120023</v>
      </c>
      <c r="C19" s="62">
        <v>43</v>
      </c>
      <c r="D19" s="62"/>
      <c r="E19" s="62">
        <v>43</v>
      </c>
      <c r="F19" s="62"/>
    </row>
    <row r="20" spans="1:22" ht="24.75" customHeight="1">
      <c r="A20" s="45">
        <v>10</v>
      </c>
      <c r="B20" s="34">
        <v>170301120024</v>
      </c>
      <c r="C20" s="62">
        <v>45</v>
      </c>
      <c r="D20" s="62"/>
      <c r="E20" s="62">
        <v>45</v>
      </c>
      <c r="F20" s="62"/>
    </row>
    <row r="21" spans="1:22" ht="24.75" customHeight="1">
      <c r="A21" s="45">
        <v>11</v>
      </c>
      <c r="B21" s="34">
        <v>170301120027</v>
      </c>
      <c r="C21" s="62">
        <v>41</v>
      </c>
      <c r="D21" s="62"/>
      <c r="E21" s="62">
        <v>41</v>
      </c>
      <c r="F21" s="62"/>
    </row>
    <row r="22" spans="1:22" ht="31.5" customHeight="1">
      <c r="A22" s="45">
        <v>12</v>
      </c>
      <c r="B22" s="34">
        <v>170301120031</v>
      </c>
      <c r="C22" s="62">
        <v>44</v>
      </c>
      <c r="D22" s="62"/>
      <c r="E22" s="62">
        <v>44</v>
      </c>
      <c r="F22" s="62"/>
      <c r="J22" s="55"/>
      <c r="K22" s="55"/>
    </row>
    <row r="23" spans="1:22" ht="24.75" customHeight="1">
      <c r="A23" s="45">
        <v>13</v>
      </c>
      <c r="B23" s="34">
        <v>170301120035</v>
      </c>
      <c r="C23" s="62">
        <v>43</v>
      </c>
      <c r="D23" s="62"/>
      <c r="E23" s="62">
        <v>43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1:22" ht="24.75" customHeight="1">
      <c r="A24" s="45">
        <v>14</v>
      </c>
      <c r="B24" s="34">
        <v>170301120036</v>
      </c>
      <c r="C24" s="62">
        <v>42</v>
      </c>
      <c r="D24" s="62"/>
      <c r="E24" s="62">
        <v>42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45">
        <v>15</v>
      </c>
      <c r="B25" s="34">
        <v>170301120039</v>
      </c>
      <c r="C25" s="62">
        <v>43</v>
      </c>
      <c r="D25" s="74"/>
      <c r="E25" s="62">
        <v>43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45">
        <v>16</v>
      </c>
      <c r="B26" s="34">
        <v>170301120040</v>
      </c>
      <c r="C26" s="62">
        <v>41</v>
      </c>
      <c r="D26" s="62"/>
      <c r="E26" s="62">
        <v>41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45">
        <v>17</v>
      </c>
      <c r="B27" s="34">
        <v>170301120043</v>
      </c>
      <c r="C27" s="62">
        <v>42</v>
      </c>
      <c r="D27" s="62"/>
      <c r="E27" s="62">
        <v>42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45">
        <v>18</v>
      </c>
      <c r="B28" s="34">
        <v>170301120050</v>
      </c>
      <c r="C28" s="62">
        <v>42</v>
      </c>
      <c r="D28" s="62"/>
      <c r="E28" s="62">
        <v>42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45">
        <v>19</v>
      </c>
      <c r="B29" s="34">
        <v>170301120051</v>
      </c>
      <c r="C29" s="62">
        <v>43</v>
      </c>
      <c r="D29" s="62"/>
      <c r="E29" s="62">
        <v>43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45">
        <v>20</v>
      </c>
      <c r="B30" s="34">
        <v>170301120052</v>
      </c>
      <c r="C30" s="62">
        <v>41</v>
      </c>
      <c r="D30" s="62"/>
      <c r="E30" s="62">
        <v>41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45">
        <v>21</v>
      </c>
      <c r="B31" s="34">
        <v>170301120053</v>
      </c>
      <c r="C31" s="62">
        <v>42</v>
      </c>
      <c r="D31" s="62"/>
      <c r="E31" s="62">
        <v>42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45">
        <v>22</v>
      </c>
      <c r="B32" s="34">
        <v>170301120054</v>
      </c>
      <c r="C32" s="62">
        <v>45</v>
      </c>
      <c r="D32" s="62"/>
      <c r="E32" s="62">
        <v>45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24.75" customHeight="1">
      <c r="A33" s="45">
        <v>23</v>
      </c>
      <c r="B33" s="34">
        <v>170301120055</v>
      </c>
      <c r="C33" s="62">
        <v>43</v>
      </c>
      <c r="D33" s="62"/>
      <c r="E33" s="62">
        <v>43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24.75" customHeight="1">
      <c r="A34" s="45">
        <v>24</v>
      </c>
      <c r="B34" s="34">
        <v>170301120056</v>
      </c>
      <c r="C34" s="62">
        <v>42</v>
      </c>
      <c r="D34" s="62"/>
      <c r="E34" s="62">
        <v>42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ht="24.75" customHeight="1">
      <c r="A35" s="45">
        <v>25</v>
      </c>
      <c r="B35" s="79">
        <v>170301120057</v>
      </c>
      <c r="C35" s="80">
        <v>41</v>
      </c>
      <c r="D35" s="62"/>
      <c r="E35" s="80">
        <v>41</v>
      </c>
      <c r="F35" s="62"/>
      <c r="G35" s="77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24.75" customHeight="1">
      <c r="A36" s="45">
        <v>26</v>
      </c>
      <c r="B36" s="79">
        <v>170301120058</v>
      </c>
      <c r="C36" s="80">
        <v>43</v>
      </c>
      <c r="D36" s="62"/>
      <c r="E36" s="80">
        <v>43</v>
      </c>
      <c r="F36" s="62"/>
      <c r="G36" s="7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3" ht="24.75" customHeight="1">
      <c r="A37" s="45">
        <v>27</v>
      </c>
      <c r="B37" s="79">
        <v>170301120060</v>
      </c>
      <c r="C37" s="80">
        <v>42</v>
      </c>
      <c r="D37" s="62"/>
      <c r="E37" s="80">
        <v>42</v>
      </c>
      <c r="F37" s="62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3" ht="24.75" customHeight="1">
      <c r="A38" s="45">
        <v>28</v>
      </c>
      <c r="B38" s="79">
        <v>170301120061</v>
      </c>
      <c r="C38" s="80">
        <v>41</v>
      </c>
      <c r="D38" s="62"/>
      <c r="E38" s="80">
        <v>41</v>
      </c>
      <c r="F38" s="62"/>
    </row>
    <row r="39" spans="1:23" ht="24.75" customHeight="1">
      <c r="A39" s="45">
        <v>29</v>
      </c>
      <c r="B39" s="79">
        <v>170301120062</v>
      </c>
      <c r="C39" s="80">
        <v>42</v>
      </c>
      <c r="D39" s="62"/>
      <c r="E39" s="80">
        <v>42</v>
      </c>
      <c r="F39" s="62"/>
    </row>
    <row r="40" spans="1:23" ht="24.75" customHeight="1">
      <c r="A40" s="45">
        <v>30</v>
      </c>
      <c r="B40" s="79">
        <v>170301120065</v>
      </c>
      <c r="C40" s="80">
        <v>46</v>
      </c>
      <c r="D40" s="62"/>
      <c r="E40" s="80">
        <v>46</v>
      </c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24.75" customHeight="1">
      <c r="A41" s="45">
        <v>31</v>
      </c>
      <c r="B41" s="79">
        <v>170301120066</v>
      </c>
      <c r="C41" s="80">
        <v>42</v>
      </c>
      <c r="D41" s="62"/>
      <c r="E41" s="80">
        <v>42</v>
      </c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24.75" customHeight="1">
      <c r="A42" s="45">
        <v>32</v>
      </c>
      <c r="B42" s="79">
        <v>170301120068</v>
      </c>
      <c r="C42" s="80">
        <v>42</v>
      </c>
      <c r="D42" s="62"/>
      <c r="E42" s="80">
        <v>42</v>
      </c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24.75" customHeight="1">
      <c r="A43" s="45">
        <v>33</v>
      </c>
      <c r="B43" s="79">
        <v>170301120069</v>
      </c>
      <c r="C43" s="80">
        <v>45</v>
      </c>
      <c r="D43" s="62"/>
      <c r="E43" s="80">
        <v>45</v>
      </c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24.75" customHeight="1">
      <c r="A44" s="45">
        <v>34</v>
      </c>
      <c r="B44" s="79">
        <v>170301120071</v>
      </c>
      <c r="C44" s="80">
        <v>43</v>
      </c>
      <c r="D44" s="62"/>
      <c r="E44" s="80">
        <v>43</v>
      </c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24.75" customHeight="1">
      <c r="A45" s="45">
        <v>35</v>
      </c>
      <c r="B45" s="79">
        <v>170301120072</v>
      </c>
      <c r="C45" s="80">
        <v>47</v>
      </c>
      <c r="D45" s="62"/>
      <c r="E45" s="80">
        <v>47</v>
      </c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24.75" customHeight="1">
      <c r="A46" s="45">
        <v>36</v>
      </c>
      <c r="B46" s="79">
        <v>170301120073</v>
      </c>
      <c r="C46" s="80">
        <v>43</v>
      </c>
      <c r="D46" s="62"/>
      <c r="E46" s="80">
        <v>43</v>
      </c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24.75" customHeight="1">
      <c r="A47" s="45">
        <v>37</v>
      </c>
      <c r="B47" s="79">
        <v>170301120074</v>
      </c>
      <c r="C47" s="80">
        <v>43</v>
      </c>
      <c r="D47" s="62"/>
      <c r="E47" s="80">
        <v>43</v>
      </c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24.75" customHeight="1">
      <c r="A48" s="45">
        <v>38</v>
      </c>
      <c r="B48" s="79">
        <v>170301120075</v>
      </c>
      <c r="C48" s="80">
        <v>41</v>
      </c>
      <c r="D48" s="62"/>
      <c r="E48" s="80">
        <v>41</v>
      </c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ht="24.75" customHeight="1">
      <c r="A49" s="45">
        <v>39</v>
      </c>
      <c r="B49" s="79">
        <v>170301120076</v>
      </c>
      <c r="C49" s="80">
        <v>44</v>
      </c>
      <c r="D49" s="62"/>
      <c r="E49" s="80">
        <v>44</v>
      </c>
      <c r="F49" s="62"/>
      <c r="G49" s="77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ht="24.75" customHeight="1">
      <c r="A50" s="45">
        <v>40</v>
      </c>
      <c r="B50" s="79">
        <v>170301120078</v>
      </c>
      <c r="C50" s="80">
        <v>43</v>
      </c>
      <c r="D50" s="62"/>
      <c r="E50" s="80">
        <v>43</v>
      </c>
      <c r="F50" s="62"/>
      <c r="G50" s="7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ht="24.75" customHeight="1">
      <c r="A51" s="45">
        <v>41</v>
      </c>
      <c r="B51" s="79">
        <v>170301120079</v>
      </c>
      <c r="C51" s="80">
        <v>42</v>
      </c>
      <c r="D51" s="62"/>
      <c r="E51" s="80">
        <v>42</v>
      </c>
      <c r="F51" s="62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ht="24.75" customHeight="1">
      <c r="A52" s="45">
        <v>42</v>
      </c>
      <c r="B52" s="79">
        <v>170301120080</v>
      </c>
      <c r="C52" s="80">
        <v>43</v>
      </c>
      <c r="D52" s="74"/>
      <c r="E52" s="80">
        <v>43</v>
      </c>
      <c r="F52" s="62"/>
    </row>
    <row r="53" spans="1:22" ht="24.75" customHeight="1">
      <c r="A53" s="45">
        <v>43</v>
      </c>
      <c r="B53" s="79">
        <v>170301120084</v>
      </c>
      <c r="C53" s="80">
        <v>42</v>
      </c>
      <c r="D53" s="74"/>
      <c r="E53" s="80">
        <v>42</v>
      </c>
      <c r="F53" s="62"/>
    </row>
    <row r="54" spans="1:22" ht="24.75" customHeight="1">
      <c r="A54" s="45">
        <v>44</v>
      </c>
      <c r="B54" s="79">
        <v>170301120085</v>
      </c>
      <c r="C54" s="80">
        <v>41</v>
      </c>
      <c r="D54" s="62"/>
      <c r="E54" s="80">
        <v>41</v>
      </c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24.75" customHeight="1">
      <c r="A55" s="45">
        <v>45</v>
      </c>
      <c r="B55" s="79">
        <v>170301120086</v>
      </c>
      <c r="C55" s="80">
        <v>41</v>
      </c>
      <c r="D55" s="62"/>
      <c r="E55" s="80">
        <v>41</v>
      </c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24.75" customHeight="1">
      <c r="A56" s="45">
        <v>46</v>
      </c>
      <c r="B56" s="79">
        <v>170301120088</v>
      </c>
      <c r="C56" s="80">
        <v>43</v>
      </c>
      <c r="D56" s="62"/>
      <c r="E56" s="80">
        <v>43</v>
      </c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24.75" customHeight="1">
      <c r="A57" s="45">
        <v>47</v>
      </c>
      <c r="B57" s="79">
        <v>170301120115</v>
      </c>
      <c r="C57" s="80">
        <v>41</v>
      </c>
      <c r="D57" s="62"/>
      <c r="E57" s="80">
        <v>41</v>
      </c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24.75" customHeight="1">
      <c r="B58" s="79"/>
      <c r="C58" s="80"/>
      <c r="D58" s="62"/>
      <c r="E58" s="80"/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24.75" customHeight="1">
      <c r="B59" s="79"/>
      <c r="C59" s="80"/>
      <c r="D59" s="62"/>
      <c r="E59" s="80"/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24.75" customHeight="1">
      <c r="B60" s="79"/>
      <c r="C60" s="80"/>
      <c r="D60" s="62"/>
      <c r="E60" s="80"/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24.75" customHeight="1">
      <c r="B61" s="79"/>
      <c r="C61" s="80"/>
      <c r="D61" s="62"/>
      <c r="E61" s="80"/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24.75" customHeight="1">
      <c r="B62" s="79"/>
      <c r="C62" s="80"/>
      <c r="D62" s="62"/>
      <c r="E62" s="80"/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 ht="24.75" customHeight="1">
      <c r="B63" s="79"/>
      <c r="C63" s="80"/>
      <c r="D63" s="62"/>
      <c r="E63" s="80"/>
      <c r="F63" s="62"/>
      <c r="G63" s="77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1:22" ht="24.75" customHeight="1">
      <c r="B64" s="79"/>
      <c r="C64" s="80"/>
      <c r="D64" s="62"/>
      <c r="E64" s="80"/>
      <c r="F64" s="62"/>
      <c r="G64" s="77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2:6" ht="24.75" customHeight="1">
      <c r="B65" s="79"/>
      <c r="C65" s="80"/>
      <c r="D65" s="62"/>
      <c r="E65" s="80"/>
      <c r="F65" s="62"/>
    </row>
    <row r="66" spans="2:6" ht="24.75" customHeight="1">
      <c r="B66" s="79"/>
      <c r="C66" s="80"/>
      <c r="D66" s="62"/>
      <c r="E66" s="80"/>
      <c r="F66" s="62"/>
    </row>
    <row r="67" spans="2:6" ht="24.75" customHeight="1">
      <c r="B67" s="79"/>
      <c r="C67" s="80"/>
      <c r="D67" s="62"/>
      <c r="E67" s="80"/>
      <c r="F67" s="62"/>
    </row>
    <row r="68" spans="2:6" ht="24.75" customHeight="1">
      <c r="B68" s="79"/>
      <c r="C68" s="80"/>
      <c r="D68" s="62"/>
      <c r="E68" s="80"/>
      <c r="F68" s="62"/>
    </row>
    <row r="69" spans="2:6" ht="24.75" customHeight="1">
      <c r="B69" s="79"/>
      <c r="C69" s="80"/>
      <c r="D69" s="62"/>
      <c r="E69" s="80"/>
      <c r="F69" s="62"/>
    </row>
    <row r="70" spans="2:6" ht="24.75" customHeight="1">
      <c r="B70" s="79"/>
      <c r="C70" s="80"/>
      <c r="D70" s="62"/>
      <c r="E70" s="80"/>
      <c r="F70" s="62"/>
    </row>
    <row r="71" spans="2:6" ht="24.75" customHeight="1">
      <c r="B71" s="79"/>
      <c r="C71" s="80"/>
      <c r="D71" s="62"/>
      <c r="E71" s="80"/>
      <c r="F71" s="62"/>
    </row>
    <row r="72" spans="2:6" ht="24.75" customHeight="1">
      <c r="B72" s="79"/>
      <c r="C72" s="80"/>
      <c r="D72" s="62"/>
      <c r="E72" s="80"/>
      <c r="F72" s="62"/>
    </row>
    <row r="73" spans="2:6" ht="24.75" customHeight="1">
      <c r="B73" s="79"/>
      <c r="C73" s="80"/>
      <c r="D73" s="62"/>
      <c r="E73" s="80"/>
      <c r="F73" s="62"/>
    </row>
    <row r="74" spans="2:6" ht="24.75" customHeight="1">
      <c r="B74" s="79"/>
      <c r="C74" s="80"/>
      <c r="D74" s="62"/>
      <c r="E74" s="80"/>
      <c r="F74" s="62"/>
    </row>
    <row r="75" spans="2:6" ht="24.75" customHeight="1">
      <c r="B75" s="79"/>
      <c r="C75" s="80"/>
      <c r="D75" s="62"/>
      <c r="E75" s="80"/>
      <c r="F75" s="62"/>
    </row>
    <row r="76" spans="2:6" ht="24.75" customHeight="1">
      <c r="B76" s="79"/>
      <c r="C76" s="80"/>
      <c r="D76" s="62"/>
      <c r="E76" s="80"/>
      <c r="F76" s="62"/>
    </row>
    <row r="77" spans="2:6" ht="24.75" customHeight="1">
      <c r="B77" s="79"/>
      <c r="C77" s="80"/>
      <c r="D77" s="62"/>
      <c r="E77" s="80"/>
      <c r="F77" s="62"/>
    </row>
    <row r="78" spans="2:6" ht="24.75" customHeight="1">
      <c r="B78" s="79"/>
      <c r="C78" s="80"/>
      <c r="D78" s="62"/>
      <c r="E78" s="80"/>
      <c r="F78" s="62"/>
    </row>
    <row r="79" spans="2:6" ht="24.75" customHeight="1">
      <c r="B79" s="79"/>
      <c r="C79" s="80"/>
      <c r="D79" s="62"/>
      <c r="E79" s="80"/>
      <c r="F79" s="62"/>
    </row>
    <row r="80" spans="2:6" ht="24.75" customHeight="1">
      <c r="B80" s="79"/>
      <c r="C80" s="80"/>
      <c r="D80" s="74"/>
      <c r="E80" s="80"/>
      <c r="F80" s="62"/>
    </row>
    <row r="81" spans="1:23" ht="24.75" customHeight="1">
      <c r="B81" s="79"/>
      <c r="C81" s="80"/>
      <c r="D81" s="74"/>
      <c r="E81" s="80"/>
      <c r="F81" s="62"/>
      <c r="G81" s="81"/>
    </row>
    <row r="82" spans="1:23" ht="24.75" customHeight="1">
      <c r="B82" s="79"/>
      <c r="C82" s="80"/>
      <c r="D82" s="62"/>
      <c r="E82" s="80"/>
      <c r="F82" s="62"/>
      <c r="G82" s="81"/>
    </row>
    <row r="83" spans="1:23" ht="24.75" customHeight="1">
      <c r="B83" s="79"/>
      <c r="C83" s="80"/>
      <c r="D83" s="62"/>
      <c r="E83" s="80"/>
      <c r="F83" s="62"/>
      <c r="G83" s="81"/>
    </row>
    <row r="84" spans="1:23">
      <c r="B84" s="79"/>
      <c r="C84" s="80"/>
      <c r="D84" s="62"/>
      <c r="E84" s="80"/>
      <c r="F84" s="62"/>
      <c r="G84" s="81"/>
    </row>
    <row r="85" spans="1:23" s="82" customFormat="1" ht="15.5">
      <c r="A85" s="45"/>
      <c r="B85" s="79"/>
      <c r="C85" s="80"/>
      <c r="D85" s="62"/>
      <c r="E85" s="80"/>
      <c r="F85" s="62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B86" s="79"/>
      <c r="C86" s="80"/>
      <c r="D86" s="62"/>
      <c r="E86" s="80"/>
      <c r="F86" s="62"/>
      <c r="G86" s="81"/>
      <c r="W86" s="82"/>
    </row>
    <row r="87" spans="1:23">
      <c r="B87" s="79"/>
      <c r="C87" s="80"/>
      <c r="D87" s="62"/>
      <c r="E87" s="80"/>
      <c r="F87" s="62"/>
      <c r="G87" s="81"/>
    </row>
    <row r="88" spans="1:23" ht="15.5">
      <c r="B88" s="79"/>
      <c r="C88" s="80"/>
      <c r="D88" s="62"/>
      <c r="E88" s="80"/>
      <c r="F88" s="62"/>
      <c r="G88" s="8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3">
      <c r="B89" s="79"/>
      <c r="C89" s="80"/>
      <c r="D89" s="62"/>
      <c r="E89" s="80"/>
      <c r="F89" s="62"/>
      <c r="G89" s="81"/>
    </row>
    <row r="90" spans="1:23">
      <c r="B90" s="79"/>
      <c r="C90" s="80"/>
      <c r="D90" s="62"/>
      <c r="E90" s="80"/>
      <c r="F90" s="62"/>
      <c r="G90" s="81"/>
    </row>
    <row r="91" spans="1:23">
      <c r="B91" s="79"/>
      <c r="C91" s="80"/>
      <c r="D91" s="62"/>
      <c r="E91" s="80"/>
      <c r="F91" s="62"/>
      <c r="G91" s="81"/>
    </row>
    <row r="92" spans="1:23" ht="15.5">
      <c r="A92" s="81"/>
      <c r="B92" s="81"/>
      <c r="C92" s="81"/>
      <c r="D92" s="81"/>
      <c r="E92" s="81"/>
      <c r="F92" s="81"/>
      <c r="G92" s="81"/>
      <c r="W92" s="82"/>
    </row>
    <row r="93" spans="1:23">
      <c r="A93" s="81"/>
      <c r="B93" s="81"/>
      <c r="C93" s="81"/>
      <c r="D93" s="81"/>
      <c r="E93" s="81"/>
      <c r="F93" s="81"/>
      <c r="G93" s="81"/>
    </row>
    <row r="94" spans="1:23" ht="15.5">
      <c r="A94" s="81"/>
      <c r="B94" s="81"/>
      <c r="C94" s="81"/>
      <c r="D94" s="81"/>
      <c r="E94" s="81"/>
      <c r="F94" s="81"/>
      <c r="G94" s="8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3">
      <c r="A95" s="81"/>
      <c r="B95" s="81"/>
      <c r="C95" s="81"/>
      <c r="D95" s="81"/>
      <c r="E95" s="81"/>
      <c r="F95" s="81"/>
      <c r="G95" s="81"/>
    </row>
    <row r="96" spans="1:23">
      <c r="A96" s="81"/>
      <c r="B96" s="81"/>
      <c r="C96" s="81"/>
      <c r="D96" s="81"/>
      <c r="E96" s="81"/>
      <c r="F96" s="81"/>
      <c r="G96" s="81"/>
    </row>
    <row r="97" spans="1:23">
      <c r="A97" s="81"/>
      <c r="B97" s="81"/>
      <c r="C97" s="81"/>
      <c r="D97" s="81"/>
      <c r="E97" s="81"/>
      <c r="F97" s="81"/>
      <c r="G97" s="81"/>
    </row>
    <row r="98" spans="1:23">
      <c r="A98" s="81"/>
      <c r="B98" s="81"/>
      <c r="C98" s="81"/>
      <c r="D98" s="81"/>
      <c r="E98" s="81"/>
      <c r="F98" s="81"/>
      <c r="G98" s="81"/>
    </row>
    <row r="99" spans="1:23" s="82" customFormat="1" ht="15.5">
      <c r="A99" s="81"/>
      <c r="B99" s="81"/>
      <c r="C99" s="81"/>
      <c r="D99" s="81"/>
      <c r="E99" s="81"/>
      <c r="F99" s="81"/>
      <c r="G99" s="8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W100" s="82"/>
    </row>
    <row r="101" spans="1:23">
      <c r="A101" s="81"/>
      <c r="B101" s="81"/>
      <c r="C101" s="81"/>
      <c r="D101" s="81"/>
      <c r="E101" s="81"/>
      <c r="F101" s="81"/>
      <c r="G101" s="81"/>
    </row>
    <row r="102" spans="1:23" ht="15.5">
      <c r="A102" s="81"/>
      <c r="B102" s="81"/>
      <c r="C102" s="81"/>
      <c r="D102" s="81"/>
      <c r="E102" s="81"/>
      <c r="F102" s="81"/>
      <c r="G102" s="8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G103" s="81"/>
    </row>
    <row r="104" spans="1:23">
      <c r="G104" s="81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3"/>
  <sheetViews>
    <sheetView topLeftCell="H4" zoomScale="86" zoomScaleNormal="86" workbookViewId="0">
      <selection activeCell="U15" sqref="U15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192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193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194</v>
      </c>
      <c r="F5" s="123"/>
      <c r="G5" s="32" t="s">
        <v>14</v>
      </c>
      <c r="H5" s="149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167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82</v>
      </c>
      <c r="D9" s="124"/>
      <c r="E9" s="124" t="s">
        <v>82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170301120016</v>
      </c>
      <c r="C11" s="655">
        <v>46</v>
      </c>
      <c r="D11" s="141">
        <f>COUNTIF(C11:C91,"&gt;="&amp;D10)</f>
        <v>4</v>
      </c>
      <c r="E11" s="655">
        <v>40</v>
      </c>
      <c r="F11" s="142">
        <f>COUNTIF(E11:E91,"&gt;="&amp;F10)</f>
        <v>4</v>
      </c>
      <c r="G11" s="143" t="s">
        <v>46</v>
      </c>
      <c r="H11" s="99">
        <v>2</v>
      </c>
      <c r="I11" s="99">
        <v>2</v>
      </c>
      <c r="J11" s="642">
        <v>2</v>
      </c>
      <c r="K11" s="682"/>
      <c r="L11" s="642">
        <v>2</v>
      </c>
      <c r="M11" s="682"/>
      <c r="N11" s="682"/>
      <c r="O11" s="682"/>
      <c r="P11" s="682"/>
      <c r="Q11" s="682"/>
      <c r="R11" s="682"/>
      <c r="S11" s="682"/>
      <c r="T11" s="642">
        <v>2</v>
      </c>
      <c r="U11" s="642">
        <v>2</v>
      </c>
      <c r="V11" s="642">
        <v>2</v>
      </c>
      <c r="W11" s="98"/>
    </row>
    <row r="12" spans="1:23" ht="25.15" customHeight="1">
      <c r="A12" s="93">
        <v>2</v>
      </c>
      <c r="B12" s="94">
        <v>170301120031</v>
      </c>
      <c r="C12" s="655">
        <v>44</v>
      </c>
      <c r="D12" s="147">
        <f>(D11/COUNT(C11:C91))*100</f>
        <v>100</v>
      </c>
      <c r="E12" s="655">
        <v>41</v>
      </c>
      <c r="F12" s="148">
        <f>(F11/COUNT(E11:E91))*100</f>
        <v>100</v>
      </c>
      <c r="G12" s="143" t="s">
        <v>47</v>
      </c>
      <c r="H12" s="99">
        <v>3</v>
      </c>
      <c r="I12" s="99">
        <v>1</v>
      </c>
      <c r="J12" s="642">
        <v>2</v>
      </c>
      <c r="K12" s="682"/>
      <c r="L12" s="642">
        <v>2</v>
      </c>
      <c r="M12" s="682"/>
      <c r="N12" s="682"/>
      <c r="O12" s="682"/>
      <c r="P12" s="682"/>
      <c r="Q12" s="682"/>
      <c r="R12" s="682"/>
      <c r="S12" s="682"/>
      <c r="T12" s="642">
        <v>2</v>
      </c>
      <c r="U12" s="642">
        <v>2</v>
      </c>
      <c r="V12" s="642">
        <v>2</v>
      </c>
      <c r="W12" s="98"/>
    </row>
    <row r="13" spans="1:23" ht="25.15" customHeight="1">
      <c r="A13" s="93">
        <v>3</v>
      </c>
      <c r="B13" s="94">
        <v>170301120070</v>
      </c>
      <c r="C13" s="655">
        <v>44</v>
      </c>
      <c r="D13" s="141"/>
      <c r="E13" s="655">
        <v>35</v>
      </c>
      <c r="F13" s="149"/>
      <c r="G13" s="143" t="s">
        <v>48</v>
      </c>
      <c r="H13" s="99">
        <v>1</v>
      </c>
      <c r="I13" s="99">
        <v>1</v>
      </c>
      <c r="J13" s="642">
        <v>1</v>
      </c>
      <c r="K13" s="682"/>
      <c r="L13" s="642">
        <v>2</v>
      </c>
      <c r="M13" s="682"/>
      <c r="N13" s="682"/>
      <c r="O13" s="682"/>
      <c r="P13" s="682"/>
      <c r="Q13" s="682"/>
      <c r="R13" s="682"/>
      <c r="S13" s="682"/>
      <c r="T13" s="642">
        <v>2</v>
      </c>
      <c r="U13" s="642">
        <v>2</v>
      </c>
      <c r="V13" s="642">
        <v>2</v>
      </c>
      <c r="W13" s="98"/>
    </row>
    <row r="14" spans="1:23" ht="25.15" customHeight="1">
      <c r="A14" s="93">
        <v>4</v>
      </c>
      <c r="B14" s="94">
        <v>170301120084</v>
      </c>
      <c r="C14" s="655">
        <v>44</v>
      </c>
      <c r="D14" s="141"/>
      <c r="E14" s="655">
        <v>40</v>
      </c>
      <c r="F14" s="149"/>
      <c r="G14" s="150" t="s">
        <v>51</v>
      </c>
      <c r="H14" s="66">
        <f>AVERAGE(H11:H13)</f>
        <v>2</v>
      </c>
      <c r="I14" s="66">
        <f>AVERAGE(I11:I13)</f>
        <v>1.3333333333333333</v>
      </c>
      <c r="J14" s="66">
        <f>AVERAGE(J11:J13)</f>
        <v>1.6666666666666667</v>
      </c>
      <c r="K14" s="66"/>
      <c r="L14" s="66">
        <f>AVERAGE(L11:L13)</f>
        <v>2</v>
      </c>
      <c r="M14" s="66"/>
      <c r="N14" s="66"/>
      <c r="O14" s="66"/>
      <c r="P14" s="66"/>
      <c r="Q14" s="66"/>
      <c r="R14" s="66"/>
      <c r="S14" s="66"/>
      <c r="T14" s="66">
        <f>AVERAGE(T11:T13)</f>
        <v>2</v>
      </c>
      <c r="U14" s="66">
        <f>AVERAGE(U11:U13)</f>
        <v>2</v>
      </c>
      <c r="V14" s="66">
        <f>AVERAGE(V11:V13)</f>
        <v>2</v>
      </c>
      <c r="W14" s="98"/>
    </row>
    <row r="15" spans="1:23" ht="35.65" customHeight="1">
      <c r="B15" s="79"/>
      <c r="C15" s="646"/>
      <c r="D15" s="141"/>
      <c r="E15" s="646"/>
      <c r="F15" s="149"/>
      <c r="G15" s="151" t="s">
        <v>52</v>
      </c>
      <c r="H15" s="67">
        <f>(H7*H14)/100</f>
        <v>2</v>
      </c>
      <c r="I15" s="67">
        <f>(H7*I14)/100</f>
        <v>1.333333333333333</v>
      </c>
      <c r="J15" s="67">
        <f>(H7*J14)/100</f>
        <v>1.666666666666667</v>
      </c>
      <c r="K15" s="67"/>
      <c r="L15" s="67">
        <f>(H7*L14)/100</f>
        <v>2</v>
      </c>
      <c r="M15" s="67"/>
      <c r="N15" s="67"/>
      <c r="O15" s="67"/>
      <c r="P15" s="67"/>
      <c r="Q15" s="67"/>
      <c r="R15" s="67"/>
      <c r="S15" s="67"/>
      <c r="T15" s="67">
        <f>(H7*T14)/100</f>
        <v>2</v>
      </c>
      <c r="U15" s="67">
        <f>(H7*U14)/100</f>
        <v>2</v>
      </c>
      <c r="V15" s="67">
        <f>(H7*V14)/100</f>
        <v>2</v>
      </c>
      <c r="W15" s="98"/>
    </row>
    <row r="16" spans="1:23" ht="37.9" customHeight="1">
      <c r="B16" s="79"/>
      <c r="C16" s="646"/>
      <c r="D16" s="141"/>
      <c r="E16" s="646"/>
      <c r="F16" s="149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98"/>
    </row>
    <row r="17" spans="2:24" ht="25.15" customHeight="1">
      <c r="B17" s="79"/>
      <c r="C17" s="646"/>
      <c r="D17" s="141"/>
      <c r="E17" s="646"/>
      <c r="F17" s="149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2:24" ht="40.9" customHeight="1">
      <c r="B18" s="79"/>
      <c r="C18" s="646"/>
      <c r="D18" s="141"/>
      <c r="E18" s="646"/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2:24" ht="25.15" customHeight="1">
      <c r="B19" s="79"/>
      <c r="C19" s="646"/>
      <c r="D19" s="141"/>
      <c r="E19" s="646"/>
      <c r="F19" s="141"/>
      <c r="H19" s="98"/>
      <c r="I19" s="98"/>
      <c r="J19" s="98"/>
      <c r="W19" s="98"/>
    </row>
    <row r="20" spans="2:24" ht="25.15" customHeight="1">
      <c r="B20" s="79"/>
      <c r="C20" s="646"/>
      <c r="D20" s="141"/>
      <c r="E20" s="646"/>
      <c r="F20" s="141"/>
      <c r="I20" s="103"/>
      <c r="J20" s="104"/>
      <c r="K20" s="104"/>
      <c r="W20" s="98"/>
    </row>
    <row r="21" spans="2:24" ht="25.15" customHeight="1">
      <c r="B21" s="79"/>
      <c r="C21" s="646"/>
      <c r="D21" s="141"/>
      <c r="E21" s="646"/>
      <c r="F21" s="141"/>
      <c r="H21" s="71"/>
      <c r="I21" s="835"/>
      <c r="J21" s="835"/>
      <c r="M21" s="55"/>
      <c r="N21" s="55"/>
      <c r="O21" s="55"/>
      <c r="P21" s="55"/>
      <c r="Q21" s="55"/>
    </row>
    <row r="22" spans="2:24" ht="31.5" customHeight="1">
      <c r="B22" s="79"/>
      <c r="C22" s="646"/>
      <c r="D22" s="141"/>
      <c r="E22" s="646"/>
      <c r="F22" s="141"/>
      <c r="H22" s="105"/>
      <c r="I22" s="106"/>
      <c r="J22" s="106"/>
      <c r="M22" s="55"/>
      <c r="N22" s="55"/>
      <c r="O22" s="55"/>
      <c r="P22" s="55"/>
      <c r="Q22" s="55"/>
    </row>
    <row r="23" spans="2:24" ht="25.15" customHeight="1">
      <c r="B23" s="79"/>
      <c r="C23" s="646"/>
      <c r="D23" s="141"/>
      <c r="E23" s="646"/>
      <c r="F23" s="141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</row>
    <row r="24" spans="2:24" ht="25.15" customHeight="1">
      <c r="B24" s="79"/>
      <c r="C24" s="646"/>
      <c r="D24" s="141"/>
      <c r="E24" s="646"/>
      <c r="F24" s="141"/>
      <c r="I24" s="105"/>
      <c r="J24" s="105"/>
      <c r="K24" s="105"/>
      <c r="L24" s="105"/>
      <c r="M24" s="105"/>
      <c r="N24" s="105"/>
      <c r="O24" s="105"/>
      <c r="P24" s="105"/>
      <c r="Q24" s="637"/>
      <c r="R24" s="638"/>
      <c r="S24" s="638"/>
      <c r="T24" s="638"/>
      <c r="U24" s="105"/>
      <c r="V24" s="105"/>
      <c r="W24" s="98"/>
      <c r="X24" s="98"/>
    </row>
    <row r="25" spans="2:24" ht="25.15" customHeight="1">
      <c r="B25" s="79"/>
      <c r="C25" s="646"/>
      <c r="D25" s="650"/>
      <c r="E25" s="646"/>
      <c r="F25" s="141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2:24" ht="25.15" customHeight="1">
      <c r="B26" s="79"/>
      <c r="C26" s="646"/>
      <c r="D26" s="141"/>
      <c r="E26" s="646"/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2:24" ht="25.15" customHeight="1">
      <c r="B27" s="79"/>
      <c r="C27" s="646"/>
      <c r="D27" s="141"/>
      <c r="E27" s="646"/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2:24" ht="25.15" customHeight="1">
      <c r="B28" s="79"/>
      <c r="C28" s="646"/>
      <c r="D28" s="141"/>
      <c r="E28" s="646"/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2:24" ht="25.15" customHeight="1">
      <c r="B29" s="79"/>
      <c r="C29" s="646"/>
      <c r="D29" s="141"/>
      <c r="E29" s="646"/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2:24" ht="25.15" customHeight="1">
      <c r="B30" s="79"/>
      <c r="C30" s="646"/>
      <c r="D30" s="141"/>
      <c r="E30" s="646"/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2:24" ht="25.15" customHeight="1">
      <c r="B31" s="79"/>
      <c r="C31" s="646"/>
      <c r="D31" s="141"/>
      <c r="E31" s="646"/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2:24" ht="25.15" customHeight="1">
      <c r="B32" s="79"/>
      <c r="C32" s="646"/>
      <c r="D32" s="141"/>
      <c r="E32" s="646"/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2:24" ht="25.15" customHeight="1">
      <c r="B33" s="79"/>
      <c r="C33" s="646"/>
      <c r="D33" s="141"/>
      <c r="E33" s="646"/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2:24" ht="25.15" customHeight="1">
      <c r="B34" s="79"/>
      <c r="C34" s="646"/>
      <c r="D34" s="141"/>
      <c r="E34" s="646"/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2:24" ht="25.15" customHeight="1">
      <c r="B35" s="79"/>
      <c r="C35" s="646"/>
      <c r="D35" s="141"/>
      <c r="E35" s="646"/>
      <c r="F35" s="141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5"/>
      <c r="X35" s="98"/>
    </row>
    <row r="36" spans="2:24" ht="25.15" customHeight="1">
      <c r="B36" s="79"/>
      <c r="C36" s="646"/>
      <c r="D36" s="141"/>
      <c r="E36" s="646"/>
      <c r="F36" s="141"/>
      <c r="G36" s="10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2:24" ht="25.15" customHeight="1">
      <c r="B37" s="79"/>
      <c r="C37" s="646"/>
      <c r="D37" s="141"/>
      <c r="E37" s="646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2:24" ht="25.15" customHeight="1">
      <c r="B38" s="79"/>
      <c r="C38" s="646"/>
      <c r="D38" s="141"/>
      <c r="E38" s="646"/>
      <c r="F38" s="141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98"/>
      <c r="X38" s="98"/>
    </row>
    <row r="39" spans="2:24" ht="25.15" customHeight="1">
      <c r="B39" s="79"/>
      <c r="C39" s="646"/>
      <c r="D39" s="141"/>
      <c r="E39" s="646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2:24" ht="25.15" customHeight="1">
      <c r="B40" s="79"/>
      <c r="C40" s="646"/>
      <c r="D40" s="141"/>
      <c r="E40" s="646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2:24" ht="25.15" customHeight="1">
      <c r="B41" s="79"/>
      <c r="C41" s="646"/>
      <c r="D41" s="141"/>
      <c r="E41" s="646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2:24" ht="25.15" customHeight="1">
      <c r="B42" s="79"/>
      <c r="C42" s="646"/>
      <c r="D42" s="141"/>
      <c r="E42" s="646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2:24" ht="25.15" customHeight="1">
      <c r="B43" s="79"/>
      <c r="C43" s="646"/>
      <c r="D43" s="141"/>
      <c r="E43" s="646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2:24" ht="25.15" customHeight="1">
      <c r="B44" s="79"/>
      <c r="C44" s="646"/>
      <c r="D44" s="141"/>
      <c r="E44" s="646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2:24" ht="25.15" customHeight="1">
      <c r="B45" s="79"/>
      <c r="C45" s="646"/>
      <c r="D45" s="141"/>
      <c r="E45" s="646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2:24" ht="25.15" customHeight="1">
      <c r="B46" s="79"/>
      <c r="C46" s="646"/>
      <c r="D46" s="141"/>
      <c r="E46" s="646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2:24" ht="25.15" customHeight="1">
      <c r="B47" s="79"/>
      <c r="C47" s="646"/>
      <c r="D47" s="141"/>
      <c r="E47" s="646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2:24" ht="25.15" customHeight="1">
      <c r="B48" s="79"/>
      <c r="C48" s="646"/>
      <c r="D48" s="141"/>
      <c r="E48" s="646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79"/>
      <c r="C49" s="646"/>
      <c r="D49" s="141"/>
      <c r="E49" s="646"/>
      <c r="F49" s="141"/>
      <c r="G49" s="101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98"/>
      <c r="X49" s="98"/>
    </row>
    <row r="50" spans="2:24" ht="25.15" customHeight="1">
      <c r="B50" s="79"/>
      <c r="C50" s="646"/>
      <c r="D50" s="141"/>
      <c r="E50" s="646"/>
      <c r="F50" s="141"/>
      <c r="G50" s="10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2:24" ht="25.15" customHeight="1">
      <c r="B51" s="79"/>
      <c r="C51" s="646"/>
      <c r="D51" s="141"/>
      <c r="E51" s="646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79"/>
      <c r="C52" s="646"/>
      <c r="D52" s="650"/>
      <c r="E52" s="646"/>
      <c r="F52" s="141"/>
      <c r="G52" s="108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98"/>
      <c r="X52" s="98"/>
    </row>
    <row r="53" spans="2:24" ht="25.15" customHeight="1">
      <c r="B53" s="79"/>
      <c r="C53" s="646"/>
      <c r="D53" s="650"/>
      <c r="E53" s="646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79"/>
      <c r="C54" s="646"/>
      <c r="D54" s="141"/>
      <c r="E54" s="646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79"/>
      <c r="C63" s="646"/>
      <c r="D63" s="141"/>
      <c r="E63" s="646"/>
      <c r="F63" s="141"/>
      <c r="G63" s="10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2:24" ht="25.15" customHeight="1"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9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110"/>
      <c r="I80" s="11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81"/>
      <c r="H84"/>
      <c r="I84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4">
      <c r="B87" s="79"/>
      <c r="C87" s="646"/>
      <c r="D87" s="141"/>
      <c r="E87" s="646"/>
      <c r="F87" s="141"/>
      <c r="G87" s="81"/>
      <c r="H87"/>
      <c r="I87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</row>
    <row r="93" spans="1:24">
      <c r="A93" s="81"/>
      <c r="B93" s="81"/>
      <c r="C93" s="81"/>
      <c r="D93" s="81"/>
      <c r="E93" s="81"/>
      <c r="F93" s="81"/>
      <c r="G93" s="81"/>
      <c r="H93"/>
      <c r="I93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</row>
    <row r="101" spans="1:23">
      <c r="A101" s="81"/>
      <c r="B101" s="81"/>
      <c r="C101" s="81"/>
      <c r="D101" s="81"/>
      <c r="E101" s="81"/>
      <c r="F101" s="81"/>
      <c r="G101" s="81"/>
      <c r="H101"/>
      <c r="I101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H103"/>
      <c r="I103"/>
    </row>
  </sheetData>
  <mergeCells count="9">
    <mergeCell ref="O3:W7"/>
    <mergeCell ref="A4:E4"/>
    <mergeCell ref="I21:J21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3"/>
  <sheetViews>
    <sheetView topLeftCell="H4" zoomScale="86" zoomScaleNormal="86" workbookViewId="0">
      <selection activeCell="G11" sqref="G11:V15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195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196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197</v>
      </c>
      <c r="F5" s="123"/>
      <c r="G5" s="32" t="s">
        <v>14</v>
      </c>
      <c r="H5" s="149">
        <f>D12</f>
        <v>90.909090909090907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86.36363636363636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88.636363636363626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198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82</v>
      </c>
      <c r="D9" s="124"/>
      <c r="E9" s="124" t="s">
        <v>82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170301120144</v>
      </c>
      <c r="C11" s="655">
        <v>45</v>
      </c>
      <c r="D11" s="141">
        <f>COUNTIF(C11:C91,"&gt;="&amp;D10)</f>
        <v>40</v>
      </c>
      <c r="E11" s="655">
        <v>48</v>
      </c>
      <c r="F11" s="142">
        <f>COUNTIF(E11:E91,"&gt;="&amp;F10)</f>
        <v>38</v>
      </c>
      <c r="G11" s="143" t="s">
        <v>46</v>
      </c>
      <c r="H11" s="99">
        <v>2</v>
      </c>
      <c r="I11" s="99">
        <v>2</v>
      </c>
      <c r="J11" s="642">
        <v>2</v>
      </c>
      <c r="K11" s="99">
        <v>2</v>
      </c>
      <c r="L11" s="99"/>
      <c r="M11" s="99"/>
      <c r="N11" s="99"/>
      <c r="O11" s="99"/>
      <c r="P11" s="99"/>
      <c r="Q11" s="99"/>
      <c r="R11" s="99"/>
      <c r="S11" s="99"/>
      <c r="T11" s="682">
        <v>3</v>
      </c>
      <c r="U11" s="682">
        <v>3</v>
      </c>
      <c r="V11" s="682">
        <v>3</v>
      </c>
      <c r="W11" s="98"/>
    </row>
    <row r="12" spans="1:23" ht="25.15" customHeight="1">
      <c r="A12" s="93">
        <v>2</v>
      </c>
      <c r="B12" s="94">
        <v>170101120040</v>
      </c>
      <c r="C12" s="655">
        <v>41</v>
      </c>
      <c r="D12" s="147">
        <f>(D11/COUNT(C11:C91))*100</f>
        <v>90.909090909090907</v>
      </c>
      <c r="E12" s="655">
        <v>41</v>
      </c>
      <c r="F12" s="148">
        <f>(F11/COUNT(E11:E91))*100</f>
        <v>86.36363636363636</v>
      </c>
      <c r="G12" s="143" t="s">
        <v>47</v>
      </c>
      <c r="H12" s="99">
        <v>2</v>
      </c>
      <c r="I12" s="99">
        <v>1</v>
      </c>
      <c r="J12" s="642">
        <v>1</v>
      </c>
      <c r="K12" s="99">
        <v>3</v>
      </c>
      <c r="L12" s="99"/>
      <c r="M12" s="99"/>
      <c r="N12" s="99"/>
      <c r="O12" s="99"/>
      <c r="P12" s="99"/>
      <c r="Q12" s="99"/>
      <c r="R12" s="99"/>
      <c r="S12" s="99"/>
      <c r="T12" s="682">
        <v>2</v>
      </c>
      <c r="U12" s="682">
        <v>2</v>
      </c>
      <c r="V12" s="682">
        <v>3</v>
      </c>
      <c r="W12" s="98"/>
    </row>
    <row r="13" spans="1:23" ht="25.15" customHeight="1">
      <c r="A13" s="93">
        <v>3</v>
      </c>
      <c r="B13" s="94">
        <v>170101120041</v>
      </c>
      <c r="C13" s="655">
        <v>0</v>
      </c>
      <c r="D13" s="141"/>
      <c r="E13" s="655">
        <v>0</v>
      </c>
      <c r="F13" s="149"/>
      <c r="G13" s="143" t="s">
        <v>48</v>
      </c>
      <c r="H13" s="99">
        <v>1</v>
      </c>
      <c r="I13" s="99">
        <v>1</v>
      </c>
      <c r="J13" s="642">
        <v>1</v>
      </c>
      <c r="K13" s="99">
        <v>1</v>
      </c>
      <c r="L13" s="99"/>
      <c r="M13" s="99"/>
      <c r="N13" s="99"/>
      <c r="O13" s="99"/>
      <c r="P13" s="99"/>
      <c r="Q13" s="99"/>
      <c r="R13" s="99"/>
      <c r="S13" s="99"/>
      <c r="T13" s="682">
        <v>3</v>
      </c>
      <c r="U13" s="682">
        <v>3</v>
      </c>
      <c r="V13" s="682">
        <v>3</v>
      </c>
      <c r="W13" s="98"/>
    </row>
    <row r="14" spans="1:23" ht="25.15" customHeight="1">
      <c r="A14" s="93">
        <v>4</v>
      </c>
      <c r="B14" s="94">
        <v>170101120056</v>
      </c>
      <c r="C14" s="655">
        <v>15</v>
      </c>
      <c r="D14" s="141"/>
      <c r="E14" s="655">
        <v>15</v>
      </c>
      <c r="F14" s="149"/>
      <c r="G14" s="150" t="s">
        <v>51</v>
      </c>
      <c r="H14" s="66">
        <f>AVERAGE(H11:H13)</f>
        <v>1.6666666666666667</v>
      </c>
      <c r="I14" s="66">
        <f>AVERAGE(I11:I13)</f>
        <v>1.3333333333333333</v>
      </c>
      <c r="J14" s="66">
        <f t="shared" ref="J14:K14" si="0">AVERAGE(J11:J13)</f>
        <v>1.3333333333333333</v>
      </c>
      <c r="K14" s="66">
        <f t="shared" si="0"/>
        <v>2</v>
      </c>
      <c r="L14" s="99"/>
      <c r="M14" s="99"/>
      <c r="N14" s="99"/>
      <c r="O14" s="99"/>
      <c r="P14" s="66"/>
      <c r="Q14" s="66"/>
      <c r="R14" s="66"/>
      <c r="S14" s="66"/>
      <c r="T14" s="66">
        <f t="shared" ref="T14:V14" si="1">AVERAGE(T11:T13)</f>
        <v>2.6666666666666665</v>
      </c>
      <c r="U14" s="66">
        <f t="shared" si="1"/>
        <v>2.6666666666666665</v>
      </c>
      <c r="V14" s="66">
        <f t="shared" si="1"/>
        <v>3</v>
      </c>
      <c r="W14" s="98"/>
    </row>
    <row r="15" spans="1:23" ht="35.65" customHeight="1">
      <c r="A15" s="93">
        <v>5</v>
      </c>
      <c r="B15" s="94">
        <v>170101120058</v>
      </c>
      <c r="C15" s="655">
        <v>39</v>
      </c>
      <c r="D15" s="141"/>
      <c r="E15" s="655">
        <v>39</v>
      </c>
      <c r="F15" s="149"/>
      <c r="G15" s="151" t="s">
        <v>52</v>
      </c>
      <c r="H15" s="67">
        <f>($H7*H14)/100</f>
        <v>1.4772727272727273</v>
      </c>
      <c r="I15" s="67">
        <f>(H7*I14)/100</f>
        <v>1.1818181818181817</v>
      </c>
      <c r="J15" s="67">
        <f t="shared" ref="J15:K15" si="2">($H7*J14)/100</f>
        <v>1.1818181818181817</v>
      </c>
      <c r="K15" s="67">
        <f t="shared" si="2"/>
        <v>1.7727272727272725</v>
      </c>
      <c r="L15" s="67"/>
      <c r="M15" s="67"/>
      <c r="N15" s="67"/>
      <c r="O15" s="67"/>
      <c r="P15" s="67"/>
      <c r="Q15" s="67"/>
      <c r="R15" s="67"/>
      <c r="S15" s="67"/>
      <c r="T15" s="67">
        <f>(H7*T14)/100</f>
        <v>2.3636363636363633</v>
      </c>
      <c r="U15" s="67">
        <f>(H7*U14)/100</f>
        <v>2.3636363636363633</v>
      </c>
      <c r="V15" s="67">
        <f>(H7*V14)/100</f>
        <v>2.6590909090909087</v>
      </c>
      <c r="W15" s="98"/>
    </row>
    <row r="16" spans="1:23" ht="37.9" customHeight="1">
      <c r="A16" s="93">
        <v>6</v>
      </c>
      <c r="B16" s="94">
        <v>170101120063</v>
      </c>
      <c r="C16" s="655">
        <v>38</v>
      </c>
      <c r="D16" s="141"/>
      <c r="E16" s="655">
        <v>38</v>
      </c>
      <c r="F16" s="149"/>
      <c r="G16" s="101"/>
      <c r="H16" s="102"/>
      <c r="I16" s="102"/>
      <c r="J16" s="102"/>
      <c r="K16" s="102"/>
      <c r="P16" s="102"/>
      <c r="Q16" s="102"/>
      <c r="R16" s="102"/>
      <c r="S16" s="102"/>
      <c r="T16" s="102"/>
      <c r="U16" s="102"/>
      <c r="V16" s="102"/>
      <c r="W16" s="98"/>
    </row>
    <row r="17" spans="1:24" ht="25.15" customHeight="1">
      <c r="A17" s="93">
        <v>7</v>
      </c>
      <c r="B17" s="94">
        <v>170101120002</v>
      </c>
      <c r="C17" s="655">
        <v>30</v>
      </c>
      <c r="D17" s="141"/>
      <c r="E17" s="655">
        <v>35</v>
      </c>
      <c r="F17" s="149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4" ht="40.9" customHeight="1">
      <c r="A18" s="93">
        <v>8</v>
      </c>
      <c r="B18" s="94">
        <v>170101120004</v>
      </c>
      <c r="C18" s="655">
        <v>30</v>
      </c>
      <c r="D18" s="141"/>
      <c r="E18" s="655">
        <v>36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>
        <v>9</v>
      </c>
      <c r="B19" s="94">
        <v>170101120006</v>
      </c>
      <c r="C19" s="655">
        <v>46</v>
      </c>
      <c r="D19" s="141"/>
      <c r="E19" s="655">
        <v>45</v>
      </c>
      <c r="F19" s="141"/>
      <c r="H19" s="98"/>
      <c r="I19" s="98"/>
      <c r="J19" s="98"/>
      <c r="W19" s="98"/>
    </row>
    <row r="20" spans="1:24" ht="25.15" customHeight="1">
      <c r="A20" s="93">
        <v>10</v>
      </c>
      <c r="B20" s="94">
        <v>170101120007</v>
      </c>
      <c r="C20" s="655">
        <v>41</v>
      </c>
      <c r="D20" s="141"/>
      <c r="E20" s="655">
        <v>46</v>
      </c>
      <c r="F20" s="141"/>
      <c r="I20" s="103"/>
      <c r="J20" s="104"/>
      <c r="K20" s="104"/>
      <c r="W20" s="98"/>
    </row>
    <row r="21" spans="1:24" ht="25.15" customHeight="1">
      <c r="A21" s="93">
        <v>11</v>
      </c>
      <c r="B21" s="94">
        <v>170101120011</v>
      </c>
      <c r="C21" s="655">
        <v>35</v>
      </c>
      <c r="D21" s="141"/>
      <c r="E21" s="655">
        <v>40</v>
      </c>
      <c r="F21" s="141"/>
      <c r="H21" s="71"/>
      <c r="I21" s="835"/>
      <c r="J21" s="835"/>
      <c r="M21" s="55"/>
      <c r="N21" s="55"/>
      <c r="O21" s="55"/>
      <c r="P21" s="55"/>
      <c r="Q21" s="55"/>
    </row>
    <row r="22" spans="1:24" ht="31.5" customHeight="1">
      <c r="A22" s="93">
        <v>12</v>
      </c>
      <c r="B22" s="94">
        <v>170101120012</v>
      </c>
      <c r="C22" s="655">
        <v>46</v>
      </c>
      <c r="D22" s="141"/>
      <c r="E22" s="655">
        <v>47</v>
      </c>
      <c r="F22" s="141"/>
      <c r="H22" s="105"/>
      <c r="I22" s="106"/>
      <c r="J22" s="106"/>
      <c r="M22" s="55"/>
      <c r="N22" s="55"/>
      <c r="O22" s="55"/>
      <c r="P22" s="55"/>
      <c r="Q22" s="55"/>
    </row>
    <row r="23" spans="1:24" ht="25.15" customHeight="1">
      <c r="A23" s="93">
        <v>13</v>
      </c>
      <c r="B23" s="94">
        <v>170101120013</v>
      </c>
      <c r="C23" s="655">
        <v>28</v>
      </c>
      <c r="D23" s="141"/>
      <c r="E23" s="655">
        <v>30</v>
      </c>
      <c r="F23" s="141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</row>
    <row r="24" spans="1:24" ht="25.15" customHeight="1">
      <c r="A24" s="93">
        <v>14</v>
      </c>
      <c r="B24" s="94">
        <v>170101120015</v>
      </c>
      <c r="C24" s="655">
        <v>28</v>
      </c>
      <c r="D24" s="141"/>
      <c r="E24" s="655">
        <v>0</v>
      </c>
      <c r="F24" s="141"/>
      <c r="I24" s="105"/>
      <c r="J24" s="105"/>
      <c r="K24" s="105"/>
      <c r="L24" s="105"/>
      <c r="M24" s="105"/>
      <c r="N24" s="105"/>
      <c r="O24" s="105"/>
      <c r="P24" s="105"/>
      <c r="Q24" s="637"/>
      <c r="R24" s="638"/>
      <c r="S24" s="638"/>
      <c r="T24" s="638"/>
      <c r="U24" s="105"/>
      <c r="V24" s="105"/>
      <c r="W24" s="98"/>
      <c r="X24" s="98"/>
    </row>
    <row r="25" spans="1:24" ht="25.15" customHeight="1">
      <c r="A25" s="93">
        <v>15</v>
      </c>
      <c r="B25" s="94">
        <v>170101120016</v>
      </c>
      <c r="C25" s="655">
        <v>29</v>
      </c>
      <c r="D25" s="650"/>
      <c r="E25" s="655">
        <v>37</v>
      </c>
      <c r="F25" s="141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5.15" customHeight="1">
      <c r="A26" s="93">
        <v>16</v>
      </c>
      <c r="B26" s="94">
        <v>170101120017</v>
      </c>
      <c r="C26" s="655">
        <v>40</v>
      </c>
      <c r="D26" s="141"/>
      <c r="E26" s="655">
        <v>42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>
        <v>17</v>
      </c>
      <c r="B27" s="94">
        <v>170101120019</v>
      </c>
      <c r="C27" s="655">
        <v>37</v>
      </c>
      <c r="D27" s="141"/>
      <c r="E27" s="655">
        <v>45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>
        <v>18</v>
      </c>
      <c r="B28" s="94">
        <v>170101120021</v>
      </c>
      <c r="C28" s="655">
        <v>40</v>
      </c>
      <c r="D28" s="141"/>
      <c r="E28" s="655">
        <v>42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>
        <v>19</v>
      </c>
      <c r="B29" s="94">
        <v>170101120022</v>
      </c>
      <c r="C29" s="655">
        <v>40</v>
      </c>
      <c r="D29" s="141"/>
      <c r="E29" s="655">
        <v>42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>
        <v>20</v>
      </c>
      <c r="B30" s="94">
        <v>170101120024</v>
      </c>
      <c r="C30" s="655">
        <v>38</v>
      </c>
      <c r="D30" s="141"/>
      <c r="E30" s="655">
        <v>37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>
        <v>21</v>
      </c>
      <c r="B31" s="94">
        <v>170101120026</v>
      </c>
      <c r="C31" s="655">
        <v>28</v>
      </c>
      <c r="D31" s="141"/>
      <c r="E31" s="655">
        <v>28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>
        <v>22</v>
      </c>
      <c r="B32" s="94">
        <v>170101120028</v>
      </c>
      <c r="C32" s="655">
        <v>30</v>
      </c>
      <c r="D32" s="141"/>
      <c r="E32" s="655">
        <v>0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>
        <v>23</v>
      </c>
      <c r="B33" s="94">
        <v>170101120029</v>
      </c>
      <c r="C33" s="655">
        <v>46</v>
      </c>
      <c r="D33" s="141"/>
      <c r="E33" s="655">
        <v>45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93">
        <v>24</v>
      </c>
      <c r="B34" s="94">
        <v>170101120030</v>
      </c>
      <c r="C34" s="655">
        <v>30</v>
      </c>
      <c r="D34" s="141"/>
      <c r="E34" s="655">
        <v>36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93">
        <v>25</v>
      </c>
      <c r="B35" s="94">
        <v>170101120032</v>
      </c>
      <c r="C35" s="655">
        <v>32</v>
      </c>
      <c r="D35" s="141"/>
      <c r="E35" s="655">
        <v>35</v>
      </c>
      <c r="F35" s="141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5"/>
      <c r="X35" s="98"/>
    </row>
    <row r="36" spans="1:24" ht="25.15" customHeight="1">
      <c r="A36" s="93">
        <v>26</v>
      </c>
      <c r="B36" s="94">
        <v>170101120034</v>
      </c>
      <c r="C36" s="655">
        <v>35</v>
      </c>
      <c r="D36" s="141"/>
      <c r="E36" s="655">
        <v>37</v>
      </c>
      <c r="F36" s="141"/>
      <c r="G36" s="10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1:24" ht="25.15" customHeight="1">
      <c r="A37" s="93">
        <v>27</v>
      </c>
      <c r="B37" s="94">
        <v>170101120035</v>
      </c>
      <c r="C37" s="655">
        <v>35</v>
      </c>
      <c r="D37" s="141"/>
      <c r="E37" s="655">
        <v>36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A38" s="93">
        <v>28</v>
      </c>
      <c r="B38" s="94">
        <v>170101120036</v>
      </c>
      <c r="C38" s="655">
        <v>32</v>
      </c>
      <c r="D38" s="141"/>
      <c r="E38" s="655">
        <v>40</v>
      </c>
      <c r="F38" s="141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98"/>
      <c r="X38" s="98"/>
    </row>
    <row r="39" spans="1:24" ht="25.15" customHeight="1">
      <c r="A39" s="93">
        <v>29</v>
      </c>
      <c r="B39" s="94">
        <v>170101120038</v>
      </c>
      <c r="C39" s="655">
        <v>40</v>
      </c>
      <c r="D39" s="141"/>
      <c r="E39" s="655">
        <v>41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A40" s="93">
        <v>30</v>
      </c>
      <c r="B40" s="94">
        <v>170101120039</v>
      </c>
      <c r="C40" s="655">
        <v>38</v>
      </c>
      <c r="D40" s="141"/>
      <c r="E40" s="655">
        <v>36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A41" s="93">
        <v>31</v>
      </c>
      <c r="B41" s="94">
        <v>170101120044</v>
      </c>
      <c r="C41" s="655">
        <v>45</v>
      </c>
      <c r="D41" s="141"/>
      <c r="E41" s="655">
        <v>46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A42" s="93">
        <v>32</v>
      </c>
      <c r="B42" s="94">
        <v>170101120045</v>
      </c>
      <c r="C42" s="655">
        <v>33</v>
      </c>
      <c r="D42" s="141"/>
      <c r="E42" s="655">
        <v>38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A43" s="93">
        <v>33</v>
      </c>
      <c r="B43" s="94">
        <v>170101120048</v>
      </c>
      <c r="C43" s="655">
        <v>25</v>
      </c>
      <c r="D43" s="141"/>
      <c r="E43" s="655">
        <v>35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A44" s="93">
        <v>34</v>
      </c>
      <c r="B44" s="94">
        <v>170101120049</v>
      </c>
      <c r="C44" s="655">
        <v>30</v>
      </c>
      <c r="D44" s="141"/>
      <c r="E44" s="655">
        <v>0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A45" s="93">
        <v>35</v>
      </c>
      <c r="B45" s="94">
        <v>170101120050</v>
      </c>
      <c r="C45" s="655">
        <v>30</v>
      </c>
      <c r="D45" s="141"/>
      <c r="E45" s="655">
        <v>0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A46" s="93">
        <v>36</v>
      </c>
      <c r="B46" s="94">
        <v>170101120051</v>
      </c>
      <c r="C46" s="655">
        <v>45</v>
      </c>
      <c r="D46" s="141"/>
      <c r="E46" s="655">
        <v>43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A47" s="93">
        <v>37</v>
      </c>
      <c r="B47" s="94">
        <v>170101120055</v>
      </c>
      <c r="C47" s="655">
        <v>25</v>
      </c>
      <c r="D47" s="141"/>
      <c r="E47" s="655">
        <v>36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A48" s="93">
        <v>38</v>
      </c>
      <c r="B48" s="94">
        <v>170101120060</v>
      </c>
      <c r="C48" s="655">
        <v>28</v>
      </c>
      <c r="D48" s="141"/>
      <c r="E48" s="655">
        <v>37</v>
      </c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1:24" ht="25.15" customHeight="1">
      <c r="A49" s="93">
        <v>39</v>
      </c>
      <c r="B49" s="94">
        <v>170101120061</v>
      </c>
      <c r="C49" s="655">
        <v>32</v>
      </c>
      <c r="D49" s="141"/>
      <c r="E49" s="655">
        <v>36</v>
      </c>
      <c r="F49" s="141"/>
      <c r="G49" s="101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98"/>
      <c r="X49" s="98"/>
    </row>
    <row r="50" spans="1:24" ht="25.15" customHeight="1">
      <c r="A50" s="93">
        <v>40</v>
      </c>
      <c r="B50" s="94">
        <v>170101120062</v>
      </c>
      <c r="C50" s="655">
        <v>31</v>
      </c>
      <c r="D50" s="141"/>
      <c r="E50" s="655">
        <v>35</v>
      </c>
      <c r="F50" s="141"/>
      <c r="G50" s="10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1:24" ht="25.15" customHeight="1">
      <c r="A51" s="93">
        <v>41</v>
      </c>
      <c r="B51" s="94">
        <v>170101120064</v>
      </c>
      <c r="C51" s="655">
        <v>46</v>
      </c>
      <c r="D51" s="141"/>
      <c r="E51" s="655">
        <v>45</v>
      </c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5.15" customHeight="1">
      <c r="A52" s="93">
        <v>42</v>
      </c>
      <c r="B52" s="94">
        <v>170101120070</v>
      </c>
      <c r="C52" s="655">
        <v>41</v>
      </c>
      <c r="D52" s="650"/>
      <c r="E52" s="655">
        <v>43</v>
      </c>
      <c r="F52" s="141"/>
      <c r="G52" s="108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98"/>
      <c r="X52" s="98"/>
    </row>
    <row r="53" spans="1:24" ht="25.15" customHeight="1">
      <c r="A53" s="93">
        <v>43</v>
      </c>
      <c r="B53" s="94">
        <v>170101120071</v>
      </c>
      <c r="C53" s="655">
        <v>35</v>
      </c>
      <c r="D53" s="650"/>
      <c r="E53" s="655">
        <v>37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1:24" ht="25.15" customHeight="1">
      <c r="A54" s="93">
        <v>44</v>
      </c>
      <c r="B54" s="94">
        <v>170101121073</v>
      </c>
      <c r="C54" s="655">
        <v>32</v>
      </c>
      <c r="D54" s="141"/>
      <c r="E54" s="655">
        <v>35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1:24" ht="25.15" customHeight="1"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1:24" ht="25.15" customHeight="1"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1:24" ht="25.15" customHeight="1"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1:24" ht="25.15" customHeight="1"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1:24" ht="25.15" customHeight="1"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1:24" ht="25.15" customHeight="1"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1:24" ht="25.15" customHeight="1"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1:24" ht="25.15" customHeight="1"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1:24" ht="25.15" customHeight="1">
      <c r="B63" s="79"/>
      <c r="C63" s="646"/>
      <c r="D63" s="141"/>
      <c r="E63" s="646"/>
      <c r="F63" s="141"/>
      <c r="G63" s="10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25.15" customHeight="1"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9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110"/>
      <c r="I80" s="11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81"/>
      <c r="H84"/>
      <c r="I84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4">
      <c r="B87" s="79"/>
      <c r="C87" s="646"/>
      <c r="D87" s="141"/>
      <c r="E87" s="646"/>
      <c r="F87" s="141"/>
      <c r="G87" s="81"/>
      <c r="H87"/>
      <c r="I87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</row>
    <row r="93" spans="1:24">
      <c r="A93" s="81"/>
      <c r="B93" s="81"/>
      <c r="C93" s="81"/>
      <c r="D93" s="81"/>
      <c r="E93" s="81"/>
      <c r="F93" s="81"/>
      <c r="G93" s="81"/>
      <c r="H93"/>
      <c r="I93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</row>
    <row r="101" spans="1:23">
      <c r="A101" s="81"/>
      <c r="B101" s="81"/>
      <c r="C101" s="81"/>
      <c r="D101" s="81"/>
      <c r="E101" s="81"/>
      <c r="F101" s="81"/>
      <c r="G101" s="81"/>
      <c r="H101"/>
      <c r="I101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H103"/>
      <c r="I103"/>
    </row>
  </sheetData>
  <mergeCells count="9">
    <mergeCell ref="O3:W7"/>
    <mergeCell ref="A4:E4"/>
    <mergeCell ref="I21:J21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G4" zoomScale="86" zoomScaleNormal="86" workbookViewId="0">
      <selection activeCell="R16" sqref="R16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199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200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201</v>
      </c>
      <c r="F5" s="123"/>
      <c r="G5" s="32" t="s">
        <v>14</v>
      </c>
      <c r="H5" s="149">
        <f>D12</f>
        <v>81.25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87.5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84.375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170301120002</v>
      </c>
      <c r="C11" s="655">
        <v>37</v>
      </c>
      <c r="D11" s="141">
        <f>COUNTIF(C11:C91,"&gt;="&amp;D10)</f>
        <v>13</v>
      </c>
      <c r="E11" s="655">
        <v>40</v>
      </c>
      <c r="F11" s="142">
        <f>COUNTIF(E11:E91,"&gt;="&amp;F10)</f>
        <v>14</v>
      </c>
      <c r="G11" s="143" t="s">
        <v>46</v>
      </c>
      <c r="H11" s="99">
        <v>2</v>
      </c>
      <c r="I11" s="99">
        <v>3</v>
      </c>
      <c r="J11" s="642">
        <v>3</v>
      </c>
      <c r="K11" s="682"/>
      <c r="L11" s="642">
        <v>2</v>
      </c>
      <c r="M11" s="682"/>
      <c r="N11" s="682"/>
      <c r="O11" s="682"/>
      <c r="P11" s="682"/>
      <c r="Q11" s="682"/>
      <c r="R11" s="682"/>
      <c r="S11" s="682"/>
      <c r="T11" s="682">
        <v>3</v>
      </c>
      <c r="U11" s="682">
        <v>3</v>
      </c>
      <c r="V11" s="682">
        <v>3</v>
      </c>
      <c r="W11" s="98"/>
    </row>
    <row r="12" spans="1:23" ht="25.15" customHeight="1">
      <c r="A12" s="93">
        <v>2</v>
      </c>
      <c r="B12" s="94">
        <v>170301120010</v>
      </c>
      <c r="C12" s="655">
        <v>43</v>
      </c>
      <c r="D12" s="147">
        <f>(D11/COUNT(C11:C91))*100</f>
        <v>81.25</v>
      </c>
      <c r="E12" s="655">
        <v>44</v>
      </c>
      <c r="F12" s="148">
        <f>(F11/COUNT(E11:E91))*100</f>
        <v>87.5</v>
      </c>
      <c r="G12" s="143" t="s">
        <v>47</v>
      </c>
      <c r="H12" s="99">
        <v>3</v>
      </c>
      <c r="I12" s="99">
        <v>1</v>
      </c>
      <c r="J12" s="642">
        <v>2</v>
      </c>
      <c r="K12" s="682"/>
      <c r="L12" s="642">
        <v>2</v>
      </c>
      <c r="M12" s="682"/>
      <c r="N12" s="682"/>
      <c r="O12" s="682"/>
      <c r="P12" s="682"/>
      <c r="Q12" s="682"/>
      <c r="R12" s="682"/>
      <c r="S12" s="682"/>
      <c r="T12" s="682">
        <v>3</v>
      </c>
      <c r="U12" s="682">
        <v>2</v>
      </c>
      <c r="V12" s="682">
        <v>3</v>
      </c>
      <c r="W12" s="98"/>
    </row>
    <row r="13" spans="1:23" ht="25.15" customHeight="1">
      <c r="A13" s="93">
        <v>3</v>
      </c>
      <c r="B13" s="94">
        <v>170301120024</v>
      </c>
      <c r="C13" s="655">
        <v>41</v>
      </c>
      <c r="D13" s="141"/>
      <c r="E13" s="655">
        <v>43</v>
      </c>
      <c r="F13" s="149"/>
      <c r="G13" s="143" t="s">
        <v>48</v>
      </c>
      <c r="H13" s="99">
        <v>1</v>
      </c>
      <c r="I13" s="99">
        <v>1</v>
      </c>
      <c r="J13" s="642">
        <v>1</v>
      </c>
      <c r="K13" s="682"/>
      <c r="L13" s="642">
        <v>2</v>
      </c>
      <c r="M13" s="682"/>
      <c r="N13" s="682"/>
      <c r="O13" s="682"/>
      <c r="P13" s="682"/>
      <c r="Q13" s="682"/>
      <c r="R13" s="682"/>
      <c r="S13" s="682"/>
      <c r="T13" s="682">
        <v>3</v>
      </c>
      <c r="U13" s="682">
        <v>3</v>
      </c>
      <c r="V13" s="682">
        <v>2</v>
      </c>
      <c r="W13" s="98"/>
    </row>
    <row r="14" spans="1:23" ht="25.15" customHeight="1">
      <c r="A14" s="93">
        <v>4</v>
      </c>
      <c r="B14" s="94">
        <v>170301120054</v>
      </c>
      <c r="C14" s="655">
        <v>0</v>
      </c>
      <c r="D14" s="141"/>
      <c r="E14" s="655">
        <v>0</v>
      </c>
      <c r="F14" s="149"/>
      <c r="G14" s="150" t="s">
        <v>51</v>
      </c>
      <c r="H14" s="66">
        <f>AVERAGE(H11:H13)</f>
        <v>2</v>
      </c>
      <c r="I14" s="66">
        <f>AVERAGE(I11:I13)</f>
        <v>1.6666666666666667</v>
      </c>
      <c r="J14" s="66">
        <f>AVERAGE(J11:J13)</f>
        <v>2</v>
      </c>
      <c r="K14" s="66"/>
      <c r="L14" s="66">
        <f>AVERAGE(L11:L13)</f>
        <v>2</v>
      </c>
      <c r="M14" s="66"/>
      <c r="N14" s="66"/>
      <c r="O14" s="66"/>
      <c r="P14" s="66"/>
      <c r="Q14" s="66"/>
      <c r="R14" s="66"/>
      <c r="S14" s="66"/>
      <c r="T14" s="66">
        <f>AVERAGE(T11:T13)</f>
        <v>3</v>
      </c>
      <c r="U14" s="66">
        <f>AVERAGE(U11:U13)</f>
        <v>2.6666666666666665</v>
      </c>
      <c r="V14" s="66">
        <f>AVERAGE(V11:V13)</f>
        <v>2.6666666666666665</v>
      </c>
      <c r="W14" s="98"/>
    </row>
    <row r="15" spans="1:23" ht="35.65" customHeight="1">
      <c r="A15" s="93">
        <v>5</v>
      </c>
      <c r="B15" s="94">
        <v>170301120066</v>
      </c>
      <c r="C15" s="655">
        <v>37</v>
      </c>
      <c r="D15" s="141"/>
      <c r="E15" s="655">
        <v>40</v>
      </c>
      <c r="F15" s="149"/>
      <c r="G15" s="151" t="s">
        <v>52</v>
      </c>
      <c r="H15" s="67">
        <f>(H7*H14)/100</f>
        <v>1.6875</v>
      </c>
      <c r="I15" s="67">
        <f>(H7*I14)/100</f>
        <v>1.40625</v>
      </c>
      <c r="J15" s="67">
        <f>(H7*J14)/100</f>
        <v>1.6875</v>
      </c>
      <c r="K15" s="67"/>
      <c r="L15" s="67">
        <f>(H7*L14)/100</f>
        <v>1.6875</v>
      </c>
      <c r="M15" s="67"/>
      <c r="N15" s="67"/>
      <c r="O15" s="67"/>
      <c r="P15" s="67"/>
      <c r="Q15" s="67"/>
      <c r="R15" s="67"/>
      <c r="S15" s="67"/>
      <c r="T15" s="67">
        <f>(H7*T14)/100</f>
        <v>2.53125</v>
      </c>
      <c r="U15" s="67">
        <f>(H7*U14)/100</f>
        <v>2.25</v>
      </c>
      <c r="V15" s="67">
        <f>(H7*V14)/100</f>
        <v>2.25</v>
      </c>
      <c r="W15" s="98"/>
    </row>
    <row r="16" spans="1:23" ht="37.9" customHeight="1">
      <c r="A16" s="93">
        <v>6</v>
      </c>
      <c r="B16" s="94">
        <v>170301120080</v>
      </c>
      <c r="C16" s="655">
        <v>30</v>
      </c>
      <c r="D16" s="141"/>
      <c r="E16" s="655">
        <v>36</v>
      </c>
      <c r="F16" s="149"/>
      <c r="W16" s="98"/>
    </row>
    <row r="17" spans="1:24" ht="25.15" customHeight="1">
      <c r="A17" s="93">
        <v>7</v>
      </c>
      <c r="B17" s="94">
        <v>170301120103</v>
      </c>
      <c r="C17" s="655">
        <v>37</v>
      </c>
      <c r="D17" s="141"/>
      <c r="E17" s="655">
        <v>40</v>
      </c>
      <c r="F17" s="149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4" ht="40.9" customHeight="1">
      <c r="A18" s="93">
        <v>8</v>
      </c>
      <c r="B18" s="94">
        <v>170301120105</v>
      </c>
      <c r="C18" s="655">
        <v>42</v>
      </c>
      <c r="D18" s="141"/>
      <c r="E18" s="655">
        <v>41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>
        <v>9</v>
      </c>
      <c r="B19" s="94">
        <v>170301120112</v>
      </c>
      <c r="C19" s="655">
        <v>36</v>
      </c>
      <c r="D19" s="141"/>
      <c r="E19" s="655">
        <v>37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93">
        <v>10</v>
      </c>
      <c r="B20" s="94">
        <v>170301120116</v>
      </c>
      <c r="C20" s="655">
        <v>37</v>
      </c>
      <c r="D20" s="141"/>
      <c r="E20" s="655">
        <v>40</v>
      </c>
      <c r="F20" s="141"/>
      <c r="H20" s="98"/>
      <c r="I20" s="98"/>
      <c r="J20" s="98"/>
      <c r="W20" s="98"/>
    </row>
    <row r="21" spans="1:24" ht="25.15" customHeight="1">
      <c r="A21" s="93">
        <v>11</v>
      </c>
      <c r="B21" s="94">
        <v>170301120126</v>
      </c>
      <c r="C21" s="655">
        <v>42</v>
      </c>
      <c r="D21" s="141"/>
      <c r="E21" s="655">
        <v>41</v>
      </c>
      <c r="F21" s="141"/>
      <c r="I21" s="103"/>
      <c r="J21" s="104"/>
      <c r="K21" s="104"/>
    </row>
    <row r="22" spans="1:24" ht="31.5" customHeight="1">
      <c r="A22" s="93">
        <v>12</v>
      </c>
      <c r="B22" s="94">
        <v>170301120156</v>
      </c>
      <c r="C22" s="655">
        <v>43</v>
      </c>
      <c r="D22" s="141"/>
      <c r="E22" s="655">
        <v>45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93">
        <v>13</v>
      </c>
      <c r="B23" s="94">
        <v>170301120161</v>
      </c>
      <c r="C23" s="655">
        <v>42</v>
      </c>
      <c r="D23" s="141"/>
      <c r="E23" s="655">
        <v>41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93">
        <v>14</v>
      </c>
      <c r="B24" s="94">
        <v>170301120162</v>
      </c>
      <c r="C24" s="655">
        <v>0</v>
      </c>
      <c r="D24" s="141"/>
      <c r="E24" s="655">
        <v>0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93">
        <v>15</v>
      </c>
      <c r="B25" s="94">
        <v>170301120173</v>
      </c>
      <c r="C25" s="655">
        <v>36</v>
      </c>
      <c r="D25" s="650"/>
      <c r="E25" s="655">
        <v>37</v>
      </c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93">
        <v>16</v>
      </c>
      <c r="B26" s="94">
        <v>170301120144</v>
      </c>
      <c r="C26" s="655">
        <v>0</v>
      </c>
      <c r="D26" s="141"/>
      <c r="E26" s="655">
        <v>42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B27" s="79"/>
      <c r="C27" s="646"/>
      <c r="D27" s="141"/>
      <c r="E27" s="646"/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B28" s="79"/>
      <c r="C28" s="646"/>
      <c r="D28" s="141"/>
      <c r="E28" s="646"/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B29" s="79"/>
      <c r="C29" s="646"/>
      <c r="D29" s="141"/>
      <c r="E29" s="646"/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B30" s="79"/>
      <c r="C30" s="646"/>
      <c r="D30" s="141"/>
      <c r="E30" s="646"/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B31" s="79"/>
      <c r="C31" s="646"/>
      <c r="D31" s="141"/>
      <c r="E31" s="646"/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B32" s="79"/>
      <c r="C32" s="646"/>
      <c r="D32" s="141"/>
      <c r="E32" s="646"/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2:24" ht="25.15" customHeight="1">
      <c r="B33" s="79"/>
      <c r="C33" s="646"/>
      <c r="D33" s="141"/>
      <c r="E33" s="646"/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2:24" ht="25.15" customHeight="1">
      <c r="B34" s="79"/>
      <c r="C34" s="646"/>
      <c r="D34" s="141"/>
      <c r="E34" s="646"/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2:24" ht="25.15" customHeight="1">
      <c r="B35" s="79"/>
      <c r="C35" s="646"/>
      <c r="D35" s="141"/>
      <c r="E35" s="646"/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2:24" ht="25.15" customHeight="1">
      <c r="B36" s="79"/>
      <c r="C36" s="646"/>
      <c r="D36" s="141"/>
      <c r="E36" s="646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2:24" ht="25.15" customHeight="1">
      <c r="B37" s="79"/>
      <c r="C37" s="646"/>
      <c r="D37" s="141"/>
      <c r="E37" s="646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2:24" ht="25.15" customHeight="1">
      <c r="B38" s="79"/>
      <c r="C38" s="646"/>
      <c r="D38" s="141"/>
      <c r="E38" s="646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2:24" ht="25.15" customHeight="1">
      <c r="B39" s="79"/>
      <c r="C39" s="646"/>
      <c r="D39" s="141"/>
      <c r="E39" s="646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2:24" ht="25.15" customHeight="1">
      <c r="B40" s="79"/>
      <c r="C40" s="646"/>
      <c r="D40" s="141"/>
      <c r="E40" s="646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2:24" ht="25.15" customHeight="1">
      <c r="B41" s="79"/>
      <c r="C41" s="646"/>
      <c r="D41" s="141"/>
      <c r="E41" s="646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2:24" ht="25.15" customHeight="1">
      <c r="B42" s="79"/>
      <c r="C42" s="646"/>
      <c r="D42" s="141"/>
      <c r="E42" s="646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2:24" ht="25.15" customHeight="1">
      <c r="B43" s="79"/>
      <c r="C43" s="646"/>
      <c r="D43" s="141"/>
      <c r="E43" s="646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2:24" ht="25.15" customHeight="1">
      <c r="B44" s="79"/>
      <c r="C44" s="646"/>
      <c r="D44" s="141"/>
      <c r="E44" s="646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2:24" ht="25.15" customHeight="1">
      <c r="B45" s="79"/>
      <c r="C45" s="646"/>
      <c r="D45" s="141"/>
      <c r="E45" s="646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2:24" ht="25.15" customHeight="1">
      <c r="B46" s="79"/>
      <c r="C46" s="646"/>
      <c r="D46" s="141"/>
      <c r="E46" s="646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2:24" ht="25.15" customHeight="1">
      <c r="B47" s="79"/>
      <c r="C47" s="646"/>
      <c r="D47" s="141"/>
      <c r="E47" s="646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2:24" ht="25.15" customHeight="1">
      <c r="B48" s="79"/>
      <c r="C48" s="646"/>
      <c r="D48" s="141"/>
      <c r="E48" s="646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79"/>
      <c r="C49" s="646"/>
      <c r="D49" s="141"/>
      <c r="E49" s="646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79"/>
      <c r="C50" s="646"/>
      <c r="D50" s="141"/>
      <c r="E50" s="646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79"/>
      <c r="C51" s="646"/>
      <c r="D51" s="141"/>
      <c r="E51" s="646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79"/>
      <c r="C52" s="646"/>
      <c r="D52" s="650"/>
      <c r="E52" s="646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79"/>
      <c r="C53" s="646"/>
      <c r="D53" s="650"/>
      <c r="E53" s="646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79"/>
      <c r="C54" s="646"/>
      <c r="D54" s="141"/>
      <c r="E54" s="646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79"/>
      <c r="C63" s="646"/>
      <c r="D63" s="141"/>
      <c r="E63" s="646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opLeftCell="G5" zoomScale="86" zoomScaleNormal="86" workbookViewId="0">
      <selection activeCell="G11" sqref="G11:V17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5" width="25.7265625" style="45" customWidth="1"/>
    <col min="6" max="6" width="31.54296875" style="45" customWidth="1"/>
    <col min="7" max="7" width="54.179687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880" t="s">
        <v>2</v>
      </c>
      <c r="H2" s="880"/>
      <c r="I2" s="3"/>
    </row>
    <row r="3" spans="1:23" ht="43.9" customHeight="1">
      <c r="A3" s="839" t="s">
        <v>202</v>
      </c>
      <c r="B3" s="839"/>
      <c r="C3" s="839"/>
      <c r="D3" s="839"/>
      <c r="E3" s="839"/>
      <c r="F3" s="123"/>
      <c r="G3" s="880" t="s">
        <v>4</v>
      </c>
      <c r="H3" s="880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203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 t="s">
        <v>204</v>
      </c>
      <c r="F5" s="123"/>
      <c r="G5" s="32" t="s">
        <v>14</v>
      </c>
      <c r="H5" s="149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F12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205</v>
      </c>
      <c r="D8" s="124"/>
      <c r="E8" s="124" t="s">
        <v>26</v>
      </c>
      <c r="F8" s="124"/>
      <c r="G8" s="53" t="s">
        <v>27</v>
      </c>
      <c r="H8" s="32" t="str">
        <f>IF(H7&gt;=60,"Achieved","Not Achieved")</f>
        <v>Achieved</v>
      </c>
      <c r="I8" s="3"/>
    </row>
    <row r="9" spans="1:23" ht="25.15" customHeight="1">
      <c r="B9" s="131" t="s">
        <v>28</v>
      </c>
      <c r="C9" s="124" t="s">
        <v>88</v>
      </c>
      <c r="D9" s="124"/>
      <c r="E9" s="124" t="s">
        <v>88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93">
        <v>1</v>
      </c>
      <c r="B11" s="94">
        <v>170301120002</v>
      </c>
      <c r="C11" s="655">
        <v>33</v>
      </c>
      <c r="D11" s="141">
        <f>COUNTIF(C11:C91,"&gt;="&amp;D10)</f>
        <v>25</v>
      </c>
      <c r="E11" s="655">
        <v>33</v>
      </c>
      <c r="F11" s="142">
        <f>COUNTIF(E11:E91,"&gt;="&amp;F10)</f>
        <v>25</v>
      </c>
      <c r="G11" s="143" t="s">
        <v>46</v>
      </c>
      <c r="H11" s="99">
        <v>3</v>
      </c>
      <c r="I11" s="99"/>
      <c r="J11" s="99"/>
      <c r="K11" s="99"/>
      <c r="L11" s="99"/>
      <c r="M11" s="682"/>
      <c r="N11" s="682"/>
      <c r="O11" s="682"/>
      <c r="P11" s="682"/>
      <c r="Q11" s="682"/>
      <c r="R11" s="682"/>
      <c r="S11" s="682">
        <v>3</v>
      </c>
      <c r="T11" s="99">
        <v>3</v>
      </c>
      <c r="U11" s="99">
        <v>3</v>
      </c>
      <c r="V11" s="99">
        <v>3</v>
      </c>
      <c r="W11" s="98"/>
    </row>
    <row r="12" spans="1:23" ht="25.15" customHeight="1">
      <c r="A12" s="93">
        <v>2</v>
      </c>
      <c r="B12" s="94">
        <v>170301120010</v>
      </c>
      <c r="C12" s="655">
        <v>38</v>
      </c>
      <c r="D12" s="147">
        <f>(D11/COUNT(C11:C91))*100</f>
        <v>100</v>
      </c>
      <c r="E12" s="655">
        <v>38</v>
      </c>
      <c r="F12" s="148">
        <f>(F11/COUNT(E11:E91))*100</f>
        <v>100</v>
      </c>
      <c r="G12" s="143" t="s">
        <v>47</v>
      </c>
      <c r="H12" s="99"/>
      <c r="I12" s="99">
        <v>3</v>
      </c>
      <c r="J12" s="99"/>
      <c r="K12" s="99"/>
      <c r="L12" s="99"/>
      <c r="M12" s="682"/>
      <c r="N12" s="682"/>
      <c r="O12" s="682"/>
      <c r="P12" s="682"/>
      <c r="Q12" s="682"/>
      <c r="R12" s="682"/>
      <c r="S12" s="682"/>
      <c r="T12" s="99">
        <v>3</v>
      </c>
      <c r="U12" s="99">
        <v>3</v>
      </c>
      <c r="V12" s="99">
        <v>3</v>
      </c>
      <c r="W12" s="98"/>
    </row>
    <row r="13" spans="1:23" ht="25.15" customHeight="1">
      <c r="A13" s="93">
        <v>3</v>
      </c>
      <c r="B13" s="94">
        <v>170301120015</v>
      </c>
      <c r="C13" s="655">
        <v>43</v>
      </c>
      <c r="D13" s="141"/>
      <c r="E13" s="655">
        <v>43</v>
      </c>
      <c r="F13" s="149"/>
      <c r="G13" s="143" t="s">
        <v>48</v>
      </c>
      <c r="H13" s="99"/>
      <c r="I13" s="99">
        <v>3</v>
      </c>
      <c r="J13" s="99"/>
      <c r="K13" s="99"/>
      <c r="L13" s="99"/>
      <c r="M13" s="682"/>
      <c r="N13" s="682"/>
      <c r="O13" s="682"/>
      <c r="P13" s="682"/>
      <c r="Q13" s="682"/>
      <c r="R13" s="682"/>
      <c r="S13" s="682"/>
      <c r="T13" s="99">
        <v>3</v>
      </c>
      <c r="U13" s="99">
        <v>3</v>
      </c>
      <c r="V13" s="99">
        <v>3</v>
      </c>
      <c r="W13" s="98"/>
    </row>
    <row r="14" spans="1:23" ht="25.15" customHeight="1">
      <c r="A14" s="93">
        <v>4</v>
      </c>
      <c r="B14" s="94">
        <v>170301120023</v>
      </c>
      <c r="C14" s="655">
        <v>33</v>
      </c>
      <c r="D14" s="141"/>
      <c r="E14" s="655">
        <v>33</v>
      </c>
      <c r="F14" s="149"/>
      <c r="G14" s="143" t="s">
        <v>49</v>
      </c>
      <c r="H14" s="99"/>
      <c r="I14" s="99"/>
      <c r="J14" s="99">
        <v>2</v>
      </c>
      <c r="K14" s="99"/>
      <c r="L14" s="99">
        <v>2</v>
      </c>
      <c r="M14" s="682"/>
      <c r="N14" s="682"/>
      <c r="O14" s="682"/>
      <c r="P14" s="682"/>
      <c r="Q14" s="682"/>
      <c r="R14" s="682"/>
      <c r="S14" s="682"/>
      <c r="T14" s="99">
        <v>3</v>
      </c>
      <c r="U14" s="99">
        <v>3</v>
      </c>
      <c r="V14" s="99">
        <v>3</v>
      </c>
      <c r="W14" s="98"/>
    </row>
    <row r="15" spans="1:23" ht="35.65" customHeight="1">
      <c r="A15" s="93">
        <v>5</v>
      </c>
      <c r="B15" s="94">
        <v>170301120024</v>
      </c>
      <c r="C15" s="655">
        <v>43</v>
      </c>
      <c r="D15" s="141"/>
      <c r="E15" s="655">
        <v>43</v>
      </c>
      <c r="F15" s="149"/>
      <c r="G15" s="143" t="s">
        <v>50</v>
      </c>
      <c r="H15" s="99"/>
      <c r="I15" s="99"/>
      <c r="J15" s="99"/>
      <c r="K15" s="99">
        <v>1</v>
      </c>
      <c r="L15" s="99"/>
      <c r="M15" s="682"/>
      <c r="N15" s="682"/>
      <c r="O15" s="682"/>
      <c r="P15" s="682"/>
      <c r="Q15" s="682"/>
      <c r="R15" s="682"/>
      <c r="S15" s="682"/>
      <c r="T15" s="99"/>
      <c r="U15" s="99"/>
      <c r="V15" s="99"/>
      <c r="W15" s="98"/>
    </row>
    <row r="16" spans="1:23" ht="37.9" customHeight="1">
      <c r="A16" s="93">
        <v>6</v>
      </c>
      <c r="B16" s="94">
        <v>170301120032</v>
      </c>
      <c r="C16" s="655">
        <v>38</v>
      </c>
      <c r="D16" s="141"/>
      <c r="E16" s="655">
        <v>38</v>
      </c>
      <c r="F16" s="149"/>
      <c r="G16" s="150" t="s">
        <v>51</v>
      </c>
      <c r="H16" s="66">
        <f>AVERAGE(H11:H15)</f>
        <v>3</v>
      </c>
      <c r="I16" s="66">
        <f>AVERAGE(I11:I15)</f>
        <v>3</v>
      </c>
      <c r="J16" s="66">
        <f>AVERAGE(J11:J15)</f>
        <v>2</v>
      </c>
      <c r="K16" s="66">
        <f>AVERAGE(K11:K15)</f>
        <v>1</v>
      </c>
      <c r="L16" s="66">
        <f>AVERAGE(L11:L15)</f>
        <v>2</v>
      </c>
      <c r="M16" s="66"/>
      <c r="N16" s="66"/>
      <c r="O16" s="66"/>
      <c r="P16" s="66"/>
      <c r="Q16" s="66"/>
      <c r="R16" s="66"/>
      <c r="S16" s="66">
        <f>AVERAGE(S11:S15)</f>
        <v>3</v>
      </c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ht="25.15" customHeight="1">
      <c r="A17" s="93">
        <v>7</v>
      </c>
      <c r="B17" s="94">
        <v>170301120039</v>
      </c>
      <c r="C17" s="655">
        <v>38</v>
      </c>
      <c r="D17" s="141"/>
      <c r="E17" s="655">
        <v>38</v>
      </c>
      <c r="F17" s="149"/>
      <c r="G17" s="151" t="s">
        <v>52</v>
      </c>
      <c r="H17" s="67">
        <f>($H7*H16)/100</f>
        <v>3</v>
      </c>
      <c r="I17" s="67">
        <f>(H7*I16)/100</f>
        <v>3</v>
      </c>
      <c r="J17" s="67">
        <f>($H7*J16)/100</f>
        <v>2</v>
      </c>
      <c r="K17" s="67">
        <f>(H7*K16)/100</f>
        <v>1</v>
      </c>
      <c r="L17" s="67">
        <f>($H7*L16)/100</f>
        <v>2</v>
      </c>
      <c r="M17" s="67"/>
      <c r="N17" s="67"/>
      <c r="O17" s="67"/>
      <c r="P17" s="67"/>
      <c r="Q17" s="67"/>
      <c r="R17" s="67"/>
      <c r="S17" s="67">
        <f>($H7*S16)/100</f>
        <v>3</v>
      </c>
      <c r="T17" s="67">
        <f>(H7*T16)/100</f>
        <v>3</v>
      </c>
      <c r="U17" s="67">
        <f>(H7*U16)/100</f>
        <v>3</v>
      </c>
      <c r="V17" s="67">
        <f>(H7*V16)/100</f>
        <v>3</v>
      </c>
    </row>
    <row r="18" spans="1:24" ht="40.9" customHeight="1">
      <c r="A18" s="93">
        <v>8</v>
      </c>
      <c r="B18" s="94">
        <v>170301120043</v>
      </c>
      <c r="C18" s="655">
        <v>33</v>
      </c>
      <c r="D18" s="141"/>
      <c r="E18" s="655">
        <v>33</v>
      </c>
      <c r="F18" s="14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ht="25.15" customHeight="1">
      <c r="A19" s="93">
        <v>9</v>
      </c>
      <c r="B19" s="94">
        <v>170301120046</v>
      </c>
      <c r="C19" s="655">
        <v>33</v>
      </c>
      <c r="D19" s="141"/>
      <c r="E19" s="655">
        <v>33</v>
      </c>
      <c r="F19" s="14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ht="25.15" customHeight="1">
      <c r="A20" s="93">
        <v>10</v>
      </c>
      <c r="B20" s="94">
        <v>170301120061</v>
      </c>
      <c r="C20" s="655">
        <v>33</v>
      </c>
      <c r="D20" s="141"/>
      <c r="E20" s="655">
        <v>33</v>
      </c>
      <c r="F20" s="141"/>
      <c r="H20" s="98"/>
      <c r="I20" s="98"/>
      <c r="J20" s="98"/>
      <c r="W20" s="98"/>
    </row>
    <row r="21" spans="1:24" ht="25.15" customHeight="1">
      <c r="A21" s="93">
        <v>11</v>
      </c>
      <c r="B21" s="94">
        <v>170301120062</v>
      </c>
      <c r="C21" s="655">
        <v>43</v>
      </c>
      <c r="D21" s="141"/>
      <c r="E21" s="655">
        <v>43</v>
      </c>
      <c r="F21" s="141"/>
      <c r="I21" s="103"/>
      <c r="J21" s="104"/>
      <c r="K21" s="104"/>
    </row>
    <row r="22" spans="1:24" ht="31.5" customHeight="1">
      <c r="A22" s="93">
        <v>12</v>
      </c>
      <c r="B22" s="94">
        <v>170301120066</v>
      </c>
      <c r="C22" s="655">
        <v>38</v>
      </c>
      <c r="D22" s="141"/>
      <c r="E22" s="655">
        <v>38</v>
      </c>
      <c r="F22" s="141"/>
      <c r="H22" s="71"/>
      <c r="I22" s="835"/>
      <c r="J22" s="835"/>
      <c r="M22" s="55"/>
      <c r="N22" s="55"/>
      <c r="O22" s="55"/>
      <c r="P22" s="55"/>
      <c r="Q22" s="55"/>
    </row>
    <row r="23" spans="1:24" ht="25.15" customHeight="1">
      <c r="A23" s="93">
        <v>13</v>
      </c>
      <c r="B23" s="94">
        <v>170301120068</v>
      </c>
      <c r="C23" s="655">
        <v>38</v>
      </c>
      <c r="D23" s="141"/>
      <c r="E23" s="655">
        <v>38</v>
      </c>
      <c r="F23" s="141"/>
      <c r="H23" s="105"/>
      <c r="I23" s="106"/>
      <c r="J23" s="106"/>
      <c r="M23" s="55"/>
      <c r="N23" s="55"/>
      <c r="O23" s="55"/>
      <c r="P23" s="55"/>
      <c r="Q23" s="55"/>
    </row>
    <row r="24" spans="1:24" ht="25.15" customHeight="1">
      <c r="A24" s="93">
        <v>14</v>
      </c>
      <c r="B24" s="94">
        <v>170301120082</v>
      </c>
      <c r="C24" s="655">
        <v>38</v>
      </c>
      <c r="D24" s="141"/>
      <c r="E24" s="655">
        <v>38</v>
      </c>
      <c r="F24" s="141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ht="25.15" customHeight="1">
      <c r="A25" s="93">
        <v>15</v>
      </c>
      <c r="B25" s="94">
        <v>170301120095</v>
      </c>
      <c r="C25" s="655">
        <v>38</v>
      </c>
      <c r="D25" s="650"/>
      <c r="E25" s="655">
        <v>38</v>
      </c>
      <c r="F25" s="141"/>
      <c r="I25" s="105"/>
      <c r="J25" s="105"/>
      <c r="K25" s="105"/>
      <c r="L25" s="105"/>
      <c r="M25" s="105"/>
      <c r="N25" s="105"/>
      <c r="O25" s="105"/>
      <c r="P25" s="105"/>
      <c r="Q25" s="637"/>
      <c r="R25" s="638"/>
      <c r="S25" s="638"/>
      <c r="T25" s="638"/>
      <c r="U25" s="105"/>
      <c r="V25" s="105"/>
      <c r="W25" s="98"/>
      <c r="X25" s="98"/>
    </row>
    <row r="26" spans="1:24" ht="25.15" customHeight="1">
      <c r="A26" s="93">
        <v>16</v>
      </c>
      <c r="B26" s="94">
        <v>170301120097</v>
      </c>
      <c r="C26" s="655">
        <v>38</v>
      </c>
      <c r="D26" s="141"/>
      <c r="E26" s="655">
        <v>38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93">
        <v>17</v>
      </c>
      <c r="B27" s="94">
        <v>170301120098</v>
      </c>
      <c r="C27" s="655">
        <v>48</v>
      </c>
      <c r="D27" s="141"/>
      <c r="E27" s="655">
        <v>48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93">
        <v>18</v>
      </c>
      <c r="B28" s="94">
        <v>170301120138</v>
      </c>
      <c r="C28" s="655">
        <v>48</v>
      </c>
      <c r="D28" s="141"/>
      <c r="E28" s="655">
        <v>48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93">
        <v>19</v>
      </c>
      <c r="B29" s="94">
        <v>170301120140</v>
      </c>
      <c r="C29" s="655">
        <v>48</v>
      </c>
      <c r="D29" s="141"/>
      <c r="E29" s="655">
        <v>48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93">
        <v>20</v>
      </c>
      <c r="B30" s="94">
        <v>170301120142</v>
      </c>
      <c r="C30" s="655">
        <v>48</v>
      </c>
      <c r="D30" s="141"/>
      <c r="E30" s="655">
        <v>48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93">
        <v>21</v>
      </c>
      <c r="B31" s="94">
        <v>170301120166</v>
      </c>
      <c r="C31" s="655">
        <v>43</v>
      </c>
      <c r="D31" s="141"/>
      <c r="E31" s="655">
        <v>43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93">
        <v>22</v>
      </c>
      <c r="B32" s="94">
        <v>170101120021</v>
      </c>
      <c r="C32" s="655">
        <v>43</v>
      </c>
      <c r="D32" s="141"/>
      <c r="E32" s="655">
        <v>42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93">
        <v>23</v>
      </c>
      <c r="B33" s="94">
        <v>170101120022</v>
      </c>
      <c r="C33" s="655">
        <v>43</v>
      </c>
      <c r="D33" s="141"/>
      <c r="E33" s="655">
        <v>42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ht="25.15" customHeight="1">
      <c r="A34" s="93">
        <v>24</v>
      </c>
      <c r="B34" s="94">
        <v>170101120043</v>
      </c>
      <c r="C34" s="655">
        <v>48</v>
      </c>
      <c r="D34" s="141"/>
      <c r="E34" s="655">
        <v>47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ht="25.15" customHeight="1">
      <c r="A35" s="93">
        <v>25</v>
      </c>
      <c r="B35" s="94">
        <v>170101120058</v>
      </c>
      <c r="C35" s="655">
        <v>38</v>
      </c>
      <c r="D35" s="141"/>
      <c r="E35" s="655">
        <v>37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98"/>
    </row>
    <row r="36" spans="1:24" ht="25.15" customHeight="1">
      <c r="B36" s="79"/>
      <c r="C36" s="646"/>
      <c r="D36" s="141"/>
      <c r="E36" s="646"/>
      <c r="F36" s="141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98"/>
      <c r="X36" s="98"/>
    </row>
    <row r="37" spans="1:24" ht="25.15" customHeight="1">
      <c r="B37" s="79"/>
      <c r="C37" s="646"/>
      <c r="D37" s="141"/>
      <c r="E37" s="646"/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ht="25.15" customHeight="1">
      <c r="B38" s="79"/>
      <c r="C38" s="646"/>
      <c r="D38" s="141"/>
      <c r="E38" s="646"/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ht="25.15" customHeight="1">
      <c r="B39" s="79"/>
      <c r="C39" s="646"/>
      <c r="D39" s="141"/>
      <c r="E39" s="646"/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ht="25.15" customHeight="1">
      <c r="B40" s="79"/>
      <c r="C40" s="646"/>
      <c r="D40" s="141"/>
      <c r="E40" s="646"/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ht="25.15" customHeight="1">
      <c r="B41" s="79"/>
      <c r="C41" s="646"/>
      <c r="D41" s="141"/>
      <c r="E41" s="646"/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ht="25.15" customHeight="1">
      <c r="B42" s="79"/>
      <c r="C42" s="646"/>
      <c r="D42" s="141"/>
      <c r="E42" s="646"/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ht="25.15" customHeight="1">
      <c r="B43" s="79"/>
      <c r="C43" s="646"/>
      <c r="D43" s="141"/>
      <c r="E43" s="646"/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ht="25.15" customHeight="1">
      <c r="B44" s="79"/>
      <c r="C44" s="646"/>
      <c r="D44" s="141"/>
      <c r="E44" s="646"/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ht="25.15" customHeight="1">
      <c r="B45" s="79"/>
      <c r="C45" s="646"/>
      <c r="D45" s="141"/>
      <c r="E45" s="646"/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ht="25.15" customHeight="1">
      <c r="B46" s="79"/>
      <c r="C46" s="646"/>
      <c r="D46" s="141"/>
      <c r="E46" s="646"/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ht="25.15" customHeight="1">
      <c r="B47" s="79"/>
      <c r="C47" s="646"/>
      <c r="D47" s="141"/>
      <c r="E47" s="646"/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ht="25.15" customHeight="1">
      <c r="B48" s="79"/>
      <c r="C48" s="646"/>
      <c r="D48" s="141"/>
      <c r="E48" s="646"/>
      <c r="F48" s="141"/>
      <c r="G48" s="108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98"/>
      <c r="X48" s="98"/>
    </row>
    <row r="49" spans="2:24" ht="25.15" customHeight="1">
      <c r="B49" s="79"/>
      <c r="C49" s="646"/>
      <c r="D49" s="141"/>
      <c r="E49" s="646"/>
      <c r="F49" s="141"/>
      <c r="G49" s="108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98"/>
      <c r="X49" s="98"/>
    </row>
    <row r="50" spans="2:24" ht="25.15" customHeight="1">
      <c r="B50" s="79"/>
      <c r="C50" s="646"/>
      <c r="D50" s="141"/>
      <c r="E50" s="646"/>
      <c r="F50" s="141"/>
      <c r="G50" s="10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98"/>
      <c r="X50" s="98"/>
    </row>
    <row r="51" spans="2:24" ht="25.15" customHeight="1">
      <c r="B51" s="79"/>
      <c r="C51" s="646"/>
      <c r="D51" s="141"/>
      <c r="E51" s="646"/>
      <c r="F51" s="141"/>
      <c r="G51" s="10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2:24" ht="25.15" customHeight="1">
      <c r="B52" s="79"/>
      <c r="C52" s="646"/>
      <c r="D52" s="650"/>
      <c r="E52" s="646"/>
      <c r="F52" s="141"/>
      <c r="G52" s="10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2:24" ht="25.15" customHeight="1">
      <c r="B53" s="79"/>
      <c r="C53" s="646"/>
      <c r="D53" s="650"/>
      <c r="E53" s="646"/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2:24" ht="25.15" customHeight="1">
      <c r="B54" s="79"/>
      <c r="C54" s="646"/>
      <c r="D54" s="141"/>
      <c r="E54" s="646"/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2:24" ht="25.15" customHeight="1">
      <c r="B55" s="79"/>
      <c r="C55" s="646"/>
      <c r="D55" s="141"/>
      <c r="E55" s="646"/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2:24" ht="25.15" customHeight="1">
      <c r="B56" s="79"/>
      <c r="C56" s="646"/>
      <c r="D56" s="141"/>
      <c r="E56" s="646"/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2:24" ht="25.15" customHeight="1">
      <c r="B57" s="79"/>
      <c r="C57" s="646"/>
      <c r="D57" s="141"/>
      <c r="E57" s="646"/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2:24" ht="25.15" customHeight="1">
      <c r="B58" s="79"/>
      <c r="C58" s="646"/>
      <c r="D58" s="141"/>
      <c r="E58" s="646"/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2:24" ht="25.15" customHeight="1">
      <c r="B59" s="79"/>
      <c r="C59" s="646"/>
      <c r="D59" s="141"/>
      <c r="E59" s="646"/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2:24" ht="25.15" customHeight="1">
      <c r="B60" s="79"/>
      <c r="C60" s="646"/>
      <c r="D60" s="141"/>
      <c r="E60" s="646"/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2:24" ht="25.15" customHeight="1">
      <c r="B61" s="79"/>
      <c r="C61" s="646"/>
      <c r="D61" s="141"/>
      <c r="E61" s="646"/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2:24" ht="25.15" customHeight="1">
      <c r="B62" s="79"/>
      <c r="C62" s="646"/>
      <c r="D62" s="141"/>
      <c r="E62" s="646"/>
      <c r="F62" s="141"/>
      <c r="G62" s="108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98"/>
      <c r="X62" s="98"/>
    </row>
    <row r="63" spans="2:24" ht="25.15" customHeight="1">
      <c r="B63" s="79"/>
      <c r="C63" s="646"/>
      <c r="D63" s="141"/>
      <c r="E63" s="646"/>
      <c r="F63" s="141"/>
      <c r="G63" s="108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98"/>
      <c r="X63" s="98"/>
    </row>
    <row r="64" spans="2:24" ht="25.15" customHeight="1">
      <c r="B64" s="79"/>
      <c r="C64" s="646"/>
      <c r="D64" s="141"/>
      <c r="E64" s="646"/>
      <c r="F64" s="141"/>
      <c r="G64" s="10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2:24" ht="25.15" customHeight="1">
      <c r="B65" s="79"/>
      <c r="C65" s="646"/>
      <c r="D65" s="141"/>
      <c r="E65" s="646"/>
      <c r="F65" s="141"/>
      <c r="G65" s="10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ht="25.15" customHeight="1">
      <c r="B66" s="79"/>
      <c r="C66" s="646"/>
      <c r="D66" s="141"/>
      <c r="E66" s="646"/>
      <c r="F66" s="141"/>
      <c r="G66" s="10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2:24" ht="25.15" customHeight="1">
      <c r="B67" s="79"/>
      <c r="C67" s="646"/>
      <c r="D67" s="141"/>
      <c r="E67" s="646"/>
      <c r="F67" s="141"/>
      <c r="G67" s="10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2:24" ht="25.15" customHeight="1">
      <c r="B68" s="79"/>
      <c r="C68" s="646"/>
      <c r="D68" s="141"/>
      <c r="E68" s="646"/>
      <c r="F68" s="141"/>
      <c r="G68" s="10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2:24" ht="25.15" customHeight="1">
      <c r="B69" s="79"/>
      <c r="C69" s="646"/>
      <c r="D69" s="141"/>
      <c r="E69" s="646"/>
      <c r="F69" s="141"/>
      <c r="G69" s="107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2:24" ht="25.15" customHeight="1">
      <c r="B70" s="79"/>
      <c r="C70" s="646"/>
      <c r="D70" s="141"/>
      <c r="E70" s="646"/>
      <c r="F70" s="141"/>
      <c r="G70" s="10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2:24" ht="25.15" customHeight="1">
      <c r="B71" s="79"/>
      <c r="C71" s="646"/>
      <c r="D71" s="141"/>
      <c r="E71" s="646"/>
      <c r="F71" s="141"/>
      <c r="G71" s="10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2:24" ht="25.15" customHeight="1">
      <c r="B72" s="79"/>
      <c r="C72" s="646"/>
      <c r="D72" s="141"/>
      <c r="E72" s="646"/>
      <c r="F72" s="141"/>
      <c r="G72" s="107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2:24" ht="25.15" customHeight="1">
      <c r="B73" s="79"/>
      <c r="C73" s="646"/>
      <c r="D73" s="141"/>
      <c r="E73" s="646"/>
      <c r="F73" s="141"/>
      <c r="G73" s="107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2:24" ht="25.15" customHeight="1">
      <c r="B74" s="79"/>
      <c r="C74" s="646"/>
      <c r="D74" s="141"/>
      <c r="E74" s="646"/>
      <c r="F74" s="141"/>
      <c r="G74" s="107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2:24" ht="25.15" customHeight="1">
      <c r="B75" s="79"/>
      <c r="C75" s="646"/>
      <c r="D75" s="141"/>
      <c r="E75" s="646"/>
      <c r="F75" s="141"/>
      <c r="G75" s="10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2:24" ht="25.15" customHeight="1">
      <c r="B76" s="79"/>
      <c r="C76" s="646"/>
      <c r="D76" s="141"/>
      <c r="E76" s="646"/>
      <c r="F76" s="141"/>
      <c r="G76" s="10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2:24" ht="25.15" customHeight="1">
      <c r="B77" s="79"/>
      <c r="C77" s="646"/>
      <c r="D77" s="141"/>
      <c r="E77" s="646"/>
      <c r="F77" s="141"/>
      <c r="G77" s="107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2:24" ht="25.15" customHeight="1">
      <c r="B78" s="79"/>
      <c r="C78" s="646"/>
      <c r="D78" s="141"/>
      <c r="E78" s="646"/>
      <c r="F78" s="141"/>
      <c r="G78" s="107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2:24" ht="25.15" customHeight="1">
      <c r="B79" s="79"/>
      <c r="C79" s="646"/>
      <c r="D79" s="141"/>
      <c r="E79" s="646"/>
      <c r="F79" s="141"/>
      <c r="G79" s="107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2:24" ht="25.15" customHeight="1">
      <c r="B80" s="79"/>
      <c r="C80" s="646"/>
      <c r="D80" s="650"/>
      <c r="E80" s="646"/>
      <c r="F80" s="141"/>
      <c r="G80" s="109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25.15" customHeight="1">
      <c r="B81" s="79"/>
      <c r="C81" s="646"/>
      <c r="D81" s="650"/>
      <c r="E81" s="646"/>
      <c r="F81" s="141"/>
      <c r="G81" s="109"/>
      <c r="H81" s="110"/>
      <c r="I81" s="110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25.15" customHeight="1">
      <c r="B82" s="79"/>
      <c r="C82" s="646"/>
      <c r="D82" s="141"/>
      <c r="E82" s="646"/>
      <c r="F82" s="141"/>
      <c r="G82" s="109"/>
      <c r="H82" s="110"/>
      <c r="I82" s="110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25.15" customHeight="1">
      <c r="B83" s="79"/>
      <c r="C83" s="646"/>
      <c r="D83" s="141"/>
      <c r="E83" s="646"/>
      <c r="F83" s="141"/>
      <c r="G83" s="109"/>
      <c r="H83" s="110"/>
      <c r="I83" s="110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>
      <c r="B84" s="79"/>
      <c r="C84" s="646"/>
      <c r="D84" s="141"/>
      <c r="E84" s="646"/>
      <c r="F84" s="141"/>
      <c r="G84" s="109"/>
      <c r="H84" s="110"/>
      <c r="I84" s="110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s="82" customFormat="1" ht="15.5">
      <c r="A85" s="45"/>
      <c r="B85" s="79"/>
      <c r="C85" s="646"/>
      <c r="D85" s="141"/>
      <c r="E85" s="646"/>
      <c r="F85" s="141"/>
      <c r="G85" s="81"/>
      <c r="H85"/>
      <c r="I8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4" ht="15.5">
      <c r="B86" s="79"/>
      <c r="C86" s="646"/>
      <c r="D86" s="141"/>
      <c r="E86" s="646"/>
      <c r="F86" s="141"/>
      <c r="G86" s="81"/>
      <c r="H86"/>
      <c r="I86"/>
      <c r="W86" s="82"/>
    </row>
    <row r="87" spans="1:24" ht="15.5">
      <c r="B87" s="79"/>
      <c r="C87" s="646"/>
      <c r="D87" s="141"/>
      <c r="E87" s="646"/>
      <c r="F87" s="141"/>
      <c r="G87" s="81"/>
      <c r="H87"/>
      <c r="I8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1:24">
      <c r="B88" s="79"/>
      <c r="C88" s="646"/>
      <c r="D88" s="141"/>
      <c r="E88" s="646"/>
      <c r="F88" s="141"/>
      <c r="G88" s="81"/>
      <c r="H88"/>
      <c r="I88"/>
    </row>
    <row r="89" spans="1:24">
      <c r="B89" s="79"/>
      <c r="C89" s="646"/>
      <c r="D89" s="141"/>
      <c r="E89" s="646"/>
      <c r="F89" s="141"/>
      <c r="G89" s="81"/>
      <c r="H89"/>
      <c r="I89"/>
    </row>
    <row r="90" spans="1:24">
      <c r="B90" s="79"/>
      <c r="C90" s="646"/>
      <c r="D90" s="141"/>
      <c r="E90" s="646"/>
      <c r="F90" s="141"/>
      <c r="G90" s="81"/>
      <c r="H90"/>
      <c r="I90"/>
    </row>
    <row r="91" spans="1:24">
      <c r="B91" s="79"/>
      <c r="C91" s="646"/>
      <c r="D91" s="141"/>
      <c r="E91" s="646"/>
      <c r="F91" s="141"/>
      <c r="G91" s="81"/>
      <c r="H91"/>
      <c r="I91"/>
    </row>
    <row r="92" spans="1:24" ht="15.5">
      <c r="A92" s="81"/>
      <c r="B92" s="81"/>
      <c r="C92" s="81"/>
      <c r="D92" s="81"/>
      <c r="E92" s="81"/>
      <c r="F92" s="81"/>
      <c r="G92" s="81"/>
      <c r="H92"/>
      <c r="I92"/>
      <c r="W92" s="82"/>
    </row>
    <row r="93" spans="1:24" ht="15.5">
      <c r="A93" s="81"/>
      <c r="B93" s="81"/>
      <c r="C93" s="81"/>
      <c r="D93" s="81"/>
      <c r="E93" s="81"/>
      <c r="F93" s="81"/>
      <c r="G93" s="81"/>
      <c r="H93"/>
      <c r="I93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1:24">
      <c r="A94" s="81"/>
      <c r="B94" s="81"/>
      <c r="C94" s="81"/>
      <c r="D94" s="81"/>
      <c r="E94" s="81"/>
      <c r="F94" s="81"/>
      <c r="G94" s="81"/>
      <c r="H94"/>
      <c r="I94"/>
    </row>
    <row r="95" spans="1:24">
      <c r="A95" s="81"/>
      <c r="B95" s="81"/>
      <c r="C95" s="81"/>
      <c r="D95" s="81"/>
      <c r="E95" s="81"/>
      <c r="F95" s="81"/>
      <c r="G95" s="81"/>
      <c r="H95"/>
      <c r="I95"/>
    </row>
    <row r="96" spans="1:24">
      <c r="A96" s="81"/>
      <c r="B96" s="81"/>
      <c r="C96" s="81"/>
      <c r="D96" s="81"/>
      <c r="E96" s="81"/>
      <c r="F96" s="81"/>
      <c r="G96" s="81"/>
      <c r="H96"/>
      <c r="I96"/>
    </row>
    <row r="97" spans="1:23">
      <c r="A97" s="81"/>
      <c r="B97" s="81"/>
      <c r="C97" s="81"/>
      <c r="D97" s="81"/>
      <c r="E97" s="81"/>
      <c r="F97" s="81"/>
      <c r="G97" s="81"/>
      <c r="H97"/>
      <c r="I97"/>
    </row>
    <row r="98" spans="1:23">
      <c r="A98" s="81"/>
      <c r="B98" s="81"/>
      <c r="C98" s="81"/>
      <c r="D98" s="81"/>
      <c r="E98" s="81"/>
      <c r="F98" s="81"/>
      <c r="G98" s="81"/>
      <c r="H98"/>
      <c r="I98"/>
    </row>
    <row r="99" spans="1:23" s="82" customFormat="1" ht="15.5">
      <c r="A99" s="81"/>
      <c r="B99" s="81"/>
      <c r="C99" s="81"/>
      <c r="D99" s="81"/>
      <c r="E99" s="81"/>
      <c r="F99" s="81"/>
      <c r="G99" s="81"/>
      <c r="H99"/>
      <c r="I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81"/>
      <c r="B100" s="81"/>
      <c r="C100" s="81"/>
      <c r="D100" s="81"/>
      <c r="E100" s="81"/>
      <c r="F100" s="81"/>
      <c r="G100" s="81"/>
      <c r="H100"/>
      <c r="I100"/>
      <c r="W100" s="82"/>
    </row>
    <row r="101" spans="1:23" ht="15.5">
      <c r="A101" s="81"/>
      <c r="B101" s="81"/>
      <c r="C101" s="81"/>
      <c r="D101" s="81"/>
      <c r="E101" s="81"/>
      <c r="F101" s="81"/>
      <c r="G101" s="81"/>
      <c r="H101"/>
      <c r="I10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1:23">
      <c r="A102" s="81"/>
      <c r="B102" s="81"/>
      <c r="C102" s="81"/>
      <c r="D102" s="81"/>
      <c r="E102" s="81"/>
      <c r="F102" s="81"/>
      <c r="G102" s="81"/>
      <c r="H102"/>
      <c r="I102"/>
    </row>
    <row r="103" spans="1:23">
      <c r="G103" s="81"/>
      <c r="H103"/>
      <c r="I103"/>
    </row>
    <row r="104" spans="1:23">
      <c r="H104"/>
      <c r="I104"/>
    </row>
  </sheetData>
  <mergeCells count="9">
    <mergeCell ref="O3:W7"/>
    <mergeCell ref="A4:E4"/>
    <mergeCell ref="I22:J22"/>
    <mergeCell ref="A1:E1"/>
    <mergeCell ref="G1:M1"/>
    <mergeCell ref="A2:E2"/>
    <mergeCell ref="G2:H2"/>
    <mergeCell ref="A3:E3"/>
    <mergeCell ref="G3:H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opLeftCell="F4" zoomScale="86" zoomScaleNormal="86" workbookViewId="0">
      <selection activeCell="V17" sqref="V1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206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14.285714285714285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30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7.1428571428571423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94</v>
      </c>
      <c r="D8" s="124"/>
      <c r="E8" s="135" t="s">
        <v>92</v>
      </c>
      <c r="F8" s="124"/>
      <c r="G8" s="53" t="s">
        <v>27</v>
      </c>
      <c r="H8" s="32" t="s">
        <v>112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77">
        <v>170101120001</v>
      </c>
      <c r="C11" s="678">
        <v>23</v>
      </c>
      <c r="D11" s="141">
        <f>COUNTIF(C11:C17,"&gt;="&amp;D10)</f>
        <v>1</v>
      </c>
      <c r="E11" s="678">
        <v>0</v>
      </c>
      <c r="F11" s="142">
        <f>COUNTIF(E11:E17,"&gt;="&amp;F10)</f>
        <v>0</v>
      </c>
      <c r="G11" s="143" t="s">
        <v>46</v>
      </c>
      <c r="H11" s="679">
        <v>2</v>
      </c>
      <c r="I11" s="679">
        <v>3</v>
      </c>
      <c r="J11" s="680"/>
      <c r="K11" s="680">
        <v>1</v>
      </c>
      <c r="L11" s="680"/>
      <c r="M11" s="680"/>
      <c r="N11" s="680">
        <v>1</v>
      </c>
      <c r="O11" s="680"/>
      <c r="P11" s="680"/>
      <c r="Q11" s="680"/>
      <c r="R11" s="680"/>
      <c r="S11" s="680">
        <v>1</v>
      </c>
      <c r="T11" s="680">
        <v>3</v>
      </c>
      <c r="U11" s="680">
        <v>1</v>
      </c>
      <c r="V11" s="680">
        <v>1</v>
      </c>
      <c r="W11" s="98"/>
    </row>
    <row r="12" spans="1:23" ht="25.15" customHeight="1">
      <c r="A12" s="45">
        <v>2</v>
      </c>
      <c r="B12" s="677">
        <v>170101120025</v>
      </c>
      <c r="C12" s="678">
        <v>22</v>
      </c>
      <c r="D12" s="147">
        <f>(D11/A17)*100</f>
        <v>14.285714285714285</v>
      </c>
      <c r="E12" s="678">
        <v>0</v>
      </c>
      <c r="F12" s="148">
        <f>(F11/A17)*100</f>
        <v>0</v>
      </c>
      <c r="G12" s="143" t="s">
        <v>47</v>
      </c>
      <c r="H12" s="681">
        <v>3</v>
      </c>
      <c r="I12" s="681">
        <v>1</v>
      </c>
      <c r="J12" s="680"/>
      <c r="K12" s="680">
        <v>2</v>
      </c>
      <c r="L12" s="680"/>
      <c r="M12" s="680"/>
      <c r="N12" s="680">
        <v>1</v>
      </c>
      <c r="O12" s="680"/>
      <c r="P12" s="680"/>
      <c r="Q12" s="680"/>
      <c r="R12" s="680"/>
      <c r="S12" s="680">
        <v>1</v>
      </c>
      <c r="T12" s="680">
        <v>3</v>
      </c>
      <c r="U12" s="680">
        <v>1</v>
      </c>
      <c r="V12" s="680">
        <v>1</v>
      </c>
      <c r="W12" s="98"/>
    </row>
    <row r="13" spans="1:23" ht="25.15" customHeight="1">
      <c r="A13" s="45">
        <v>3</v>
      </c>
      <c r="B13" s="677">
        <v>170101120043</v>
      </c>
      <c r="C13" s="678">
        <v>38</v>
      </c>
      <c r="D13" s="141"/>
      <c r="E13" s="678">
        <v>27</v>
      </c>
      <c r="F13" s="149"/>
      <c r="G13" s="143" t="s">
        <v>48</v>
      </c>
      <c r="H13" s="681">
        <v>1</v>
      </c>
      <c r="I13" s="681">
        <v>1</v>
      </c>
      <c r="J13" s="680"/>
      <c r="K13" s="680">
        <v>1</v>
      </c>
      <c r="L13" s="680"/>
      <c r="M13" s="680"/>
      <c r="N13" s="680">
        <v>1</v>
      </c>
      <c r="O13" s="680"/>
      <c r="P13" s="680"/>
      <c r="Q13" s="680"/>
      <c r="R13" s="680"/>
      <c r="S13" s="680">
        <v>1</v>
      </c>
      <c r="T13" s="680">
        <v>3</v>
      </c>
      <c r="U13" s="680">
        <v>1</v>
      </c>
      <c r="V13" s="680">
        <v>1</v>
      </c>
      <c r="W13" s="98"/>
    </row>
    <row r="14" spans="1:23" ht="25.15" customHeight="1">
      <c r="A14" s="45">
        <v>4</v>
      </c>
      <c r="B14" s="677">
        <v>170101120046</v>
      </c>
      <c r="C14" s="678">
        <v>23</v>
      </c>
      <c r="D14" s="141"/>
      <c r="E14" s="678">
        <v>0</v>
      </c>
      <c r="F14" s="149"/>
      <c r="G14" s="143" t="s">
        <v>49</v>
      </c>
      <c r="H14" s="681">
        <v>3</v>
      </c>
      <c r="I14" s="681">
        <v>1</v>
      </c>
      <c r="J14" s="680"/>
      <c r="K14" s="680">
        <v>2</v>
      </c>
      <c r="L14" s="680"/>
      <c r="M14" s="680"/>
      <c r="N14" s="680">
        <v>1</v>
      </c>
      <c r="O14" s="680"/>
      <c r="P14" s="680"/>
      <c r="Q14" s="680"/>
      <c r="R14" s="680"/>
      <c r="S14" s="680">
        <v>2</v>
      </c>
      <c r="T14" s="680">
        <v>3</v>
      </c>
      <c r="U14" s="680">
        <v>1</v>
      </c>
      <c r="V14" s="680">
        <v>1</v>
      </c>
      <c r="W14" s="98"/>
    </row>
    <row r="15" spans="1:23" ht="25.15" customHeight="1">
      <c r="A15" s="45">
        <v>5</v>
      </c>
      <c r="B15" s="677">
        <v>170101120052</v>
      </c>
      <c r="C15" s="678">
        <v>22</v>
      </c>
      <c r="D15" s="141"/>
      <c r="E15" s="678">
        <v>0</v>
      </c>
      <c r="F15" s="149"/>
      <c r="G15" s="143" t="s">
        <v>50</v>
      </c>
      <c r="H15" s="681">
        <v>2</v>
      </c>
      <c r="I15" s="681">
        <v>1</v>
      </c>
      <c r="J15" s="680"/>
      <c r="K15" s="680">
        <v>1</v>
      </c>
      <c r="L15" s="680"/>
      <c r="M15" s="680"/>
      <c r="N15" s="680">
        <v>1</v>
      </c>
      <c r="O15" s="680"/>
      <c r="P15" s="680"/>
      <c r="Q15" s="680"/>
      <c r="R15" s="680"/>
      <c r="S15" s="680">
        <v>1</v>
      </c>
      <c r="T15" s="680">
        <v>3</v>
      </c>
      <c r="U15" s="680">
        <v>1</v>
      </c>
      <c r="V15" s="680">
        <v>1</v>
      </c>
      <c r="W15" s="98"/>
    </row>
    <row r="16" spans="1:23" ht="25.15" customHeight="1">
      <c r="A16" s="45">
        <v>6</v>
      </c>
      <c r="B16" s="677">
        <v>170101120053</v>
      </c>
      <c r="C16" s="678">
        <v>22</v>
      </c>
      <c r="D16" s="141"/>
      <c r="E16" s="678">
        <v>0</v>
      </c>
      <c r="F16" s="149"/>
      <c r="G16" s="150" t="s">
        <v>51</v>
      </c>
      <c r="H16" s="66">
        <f>AVERAGE(H11:H15)</f>
        <v>2.2000000000000002</v>
      </c>
      <c r="I16" s="66">
        <f>AVERAGE(I11:I15)</f>
        <v>1.4</v>
      </c>
      <c r="J16" s="66"/>
      <c r="K16" s="66">
        <f>AVERAGE(K11:K15)</f>
        <v>1.4</v>
      </c>
      <c r="L16" s="66"/>
      <c r="M16" s="66"/>
      <c r="N16" s="66">
        <f>AVERAGE(N11:N15)</f>
        <v>1</v>
      </c>
      <c r="O16" s="66"/>
      <c r="P16" s="66"/>
      <c r="Q16" s="66"/>
      <c r="R16" s="66"/>
      <c r="S16" s="66">
        <f>AVERAGE(S11:S15)</f>
        <v>1.2</v>
      </c>
      <c r="T16" s="66">
        <f>AVERAGE(T11:T15)</f>
        <v>3</v>
      </c>
      <c r="U16" s="66">
        <f>AVERAGE(U11:U15)</f>
        <v>1</v>
      </c>
      <c r="V16" s="66">
        <f>AVERAGE(V11:V15)</f>
        <v>1</v>
      </c>
      <c r="W16" s="98"/>
    </row>
    <row r="17" spans="1:23" ht="35.65" customHeight="1">
      <c r="A17" s="45">
        <v>7</v>
      </c>
      <c r="B17" s="677">
        <v>170101120054</v>
      </c>
      <c r="C17" s="678">
        <v>22</v>
      </c>
      <c r="D17" s="141"/>
      <c r="E17" s="678">
        <v>0</v>
      </c>
      <c r="F17" s="149"/>
      <c r="G17" s="151" t="s">
        <v>52</v>
      </c>
      <c r="H17" s="67">
        <f>(H7*H16)/100</f>
        <v>0.15714285714285714</v>
      </c>
      <c r="I17" s="67">
        <f>(H7*I16)/100</f>
        <v>9.9999999999999978E-2</v>
      </c>
      <c r="J17" s="67"/>
      <c r="K17" s="67">
        <f>(H7*K16)/100</f>
        <v>9.9999999999999978E-2</v>
      </c>
      <c r="L17" s="67"/>
      <c r="M17" s="67"/>
      <c r="N17" s="67">
        <f>(H7*N16)/100</f>
        <v>7.1428571428571425E-2</v>
      </c>
      <c r="O17" s="67"/>
      <c r="P17" s="67"/>
      <c r="Q17" s="67"/>
      <c r="R17" s="67"/>
      <c r="S17" s="67">
        <f>(H7*S16)/100</f>
        <v>8.5714285714285715E-2</v>
      </c>
      <c r="T17" s="67">
        <f>(H7*T16)/100</f>
        <v>0.21428571428571427</v>
      </c>
      <c r="U17" s="67">
        <f>(H7*U16)/100</f>
        <v>7.1428571428571425E-2</v>
      </c>
      <c r="V17" s="67">
        <f>(H7*V16)/100</f>
        <v>7.1428571428571425E-2</v>
      </c>
      <c r="W17" s="98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topLeftCell="F7" zoomScale="86" zoomScaleNormal="86" workbookViewId="0">
      <selection activeCell="I19" sqref="I19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207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95.833333333333343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54.166666666666664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75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208</v>
      </c>
      <c r="D8" s="124"/>
      <c r="E8" s="135" t="s">
        <v>209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83">
        <v>170301200001</v>
      </c>
      <c r="C11" s="684">
        <v>45</v>
      </c>
      <c r="D11" s="141">
        <f>COUNTIF(C11:C34,"&gt;="&amp;D10)</f>
        <v>23</v>
      </c>
      <c r="E11" s="684">
        <v>23</v>
      </c>
      <c r="F11" s="142">
        <f>COUNTIF(E11:E34,"&gt;="&amp;F10)</f>
        <v>13</v>
      </c>
      <c r="G11" s="143" t="s">
        <v>46</v>
      </c>
      <c r="H11" s="118">
        <v>2</v>
      </c>
      <c r="I11" s="118">
        <v>3</v>
      </c>
      <c r="J11" s="685">
        <v>3</v>
      </c>
      <c r="K11" s="685"/>
      <c r="L11" s="685">
        <v>3</v>
      </c>
      <c r="M11" s="685">
        <v>3</v>
      </c>
      <c r="N11" s="119"/>
      <c r="O11" s="119"/>
      <c r="P11" s="119"/>
      <c r="Q11" s="119"/>
      <c r="R11" s="119"/>
      <c r="S11" s="119"/>
      <c r="T11" s="118">
        <v>3</v>
      </c>
      <c r="U11" s="118">
        <v>3</v>
      </c>
      <c r="V11" s="118">
        <v>2</v>
      </c>
      <c r="W11" s="98"/>
    </row>
    <row r="12" spans="1:23" ht="25.15" customHeight="1">
      <c r="A12" s="45">
        <v>2</v>
      </c>
      <c r="B12" s="683">
        <v>170301200002</v>
      </c>
      <c r="C12" s="684">
        <v>46</v>
      </c>
      <c r="D12" s="147">
        <f>(D11/A34)*100</f>
        <v>95.833333333333343</v>
      </c>
      <c r="E12" s="684">
        <v>34</v>
      </c>
      <c r="F12" s="148">
        <f>(F11/A34)*100</f>
        <v>54.166666666666664</v>
      </c>
      <c r="G12" s="143" t="s">
        <v>47</v>
      </c>
      <c r="H12" s="118">
        <v>3</v>
      </c>
      <c r="I12" s="118">
        <v>1</v>
      </c>
      <c r="J12" s="685">
        <v>3</v>
      </c>
      <c r="K12" s="685"/>
      <c r="L12" s="685">
        <v>2</v>
      </c>
      <c r="M12" s="685">
        <v>3</v>
      </c>
      <c r="N12" s="119"/>
      <c r="O12" s="119"/>
      <c r="P12" s="119"/>
      <c r="Q12" s="119"/>
      <c r="R12" s="119"/>
      <c r="S12" s="119"/>
      <c r="T12" s="118">
        <v>2</v>
      </c>
      <c r="U12" s="118">
        <v>3</v>
      </c>
      <c r="V12" s="118">
        <v>2</v>
      </c>
      <c r="W12" s="98"/>
    </row>
    <row r="13" spans="1:23" ht="25.15" customHeight="1">
      <c r="A13" s="45">
        <v>3</v>
      </c>
      <c r="B13" s="683">
        <v>170301200003</v>
      </c>
      <c r="C13" s="684">
        <v>45</v>
      </c>
      <c r="D13" s="141"/>
      <c r="E13" s="684">
        <v>37</v>
      </c>
      <c r="F13" s="149"/>
      <c r="G13" s="143" t="s">
        <v>48</v>
      </c>
      <c r="H13" s="118">
        <v>1</v>
      </c>
      <c r="I13" s="118">
        <v>1</v>
      </c>
      <c r="J13" s="685">
        <v>2</v>
      </c>
      <c r="K13" s="685"/>
      <c r="L13" s="685">
        <v>1</v>
      </c>
      <c r="M13" s="685">
        <v>3</v>
      </c>
      <c r="N13" s="119"/>
      <c r="O13" s="119"/>
      <c r="P13" s="119"/>
      <c r="Q13" s="119"/>
      <c r="R13" s="119"/>
      <c r="S13" s="119"/>
      <c r="T13" s="118">
        <v>3</v>
      </c>
      <c r="U13" s="118">
        <v>3</v>
      </c>
      <c r="V13" s="118">
        <v>3</v>
      </c>
      <c r="W13" s="98"/>
    </row>
    <row r="14" spans="1:23" ht="25.15" customHeight="1">
      <c r="A14" s="45">
        <v>4</v>
      </c>
      <c r="B14" s="683">
        <v>170301200004</v>
      </c>
      <c r="C14" s="684">
        <v>46</v>
      </c>
      <c r="D14" s="141"/>
      <c r="E14" s="684">
        <v>33</v>
      </c>
      <c r="F14" s="149"/>
      <c r="G14" s="143" t="s">
        <v>49</v>
      </c>
      <c r="H14" s="118">
        <v>3</v>
      </c>
      <c r="I14" s="118">
        <v>1</v>
      </c>
      <c r="J14" s="685">
        <v>1</v>
      </c>
      <c r="K14" s="685"/>
      <c r="L14" s="685">
        <v>1</v>
      </c>
      <c r="M14" s="685">
        <v>2</v>
      </c>
      <c r="N14" s="119"/>
      <c r="O14" s="119"/>
      <c r="P14" s="119"/>
      <c r="Q14" s="119"/>
      <c r="R14" s="119"/>
      <c r="S14" s="119"/>
      <c r="T14" s="118">
        <v>3</v>
      </c>
      <c r="U14" s="118">
        <v>2</v>
      </c>
      <c r="V14" s="118">
        <v>3</v>
      </c>
      <c r="W14" s="98"/>
    </row>
    <row r="15" spans="1:23" ht="25.15" customHeight="1">
      <c r="A15" s="45">
        <v>5</v>
      </c>
      <c r="B15" s="683">
        <v>170301200009</v>
      </c>
      <c r="C15" s="684">
        <v>41</v>
      </c>
      <c r="D15" s="141"/>
      <c r="E15" s="684">
        <v>30</v>
      </c>
      <c r="F15" s="149"/>
      <c r="G15" s="143" t="s">
        <v>50</v>
      </c>
      <c r="H15" s="118">
        <v>2</v>
      </c>
      <c r="I15" s="118">
        <v>1</v>
      </c>
      <c r="J15" s="685">
        <v>2</v>
      </c>
      <c r="K15" s="685"/>
      <c r="L15" s="685">
        <v>1</v>
      </c>
      <c r="M15" s="685">
        <v>1</v>
      </c>
      <c r="N15" s="119"/>
      <c r="O15" s="119"/>
      <c r="P15" s="119"/>
      <c r="Q15" s="119"/>
      <c r="R15" s="119"/>
      <c r="S15" s="119"/>
      <c r="T15" s="118">
        <v>3</v>
      </c>
      <c r="U15" s="118">
        <v>3</v>
      </c>
      <c r="V15" s="118">
        <v>2</v>
      </c>
      <c r="W15" s="98"/>
    </row>
    <row r="16" spans="1:23" ht="25.15" customHeight="1">
      <c r="A16" s="45">
        <v>6</v>
      </c>
      <c r="B16" s="683">
        <v>170301200010</v>
      </c>
      <c r="C16" s="684">
        <v>48</v>
      </c>
      <c r="D16" s="141"/>
      <c r="E16" s="684">
        <v>34</v>
      </c>
      <c r="F16" s="149"/>
      <c r="G16" s="150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2.2000000000000002</v>
      </c>
      <c r="K16" s="66"/>
      <c r="L16" s="66">
        <f>AVERAGE(L11:L15)</f>
        <v>1.6</v>
      </c>
      <c r="M16" s="66">
        <f>AVERAGE(M11:M15)</f>
        <v>2.4</v>
      </c>
      <c r="N16" s="66"/>
      <c r="O16" s="66"/>
      <c r="P16" s="66"/>
      <c r="Q16" s="66"/>
      <c r="R16" s="66"/>
      <c r="S16" s="66"/>
      <c r="T16" s="66">
        <f>AVERAGE(T11:T15)</f>
        <v>2.8</v>
      </c>
      <c r="U16" s="66">
        <f>AVERAGE(U11:U15)</f>
        <v>2.8</v>
      </c>
      <c r="V16" s="66">
        <f>AVERAGE(V11:V15)</f>
        <v>2.4</v>
      </c>
      <c r="W16" s="98"/>
    </row>
    <row r="17" spans="1:24" ht="35.65" customHeight="1">
      <c r="A17" s="45">
        <v>7</v>
      </c>
      <c r="B17" s="683">
        <v>170301200011</v>
      </c>
      <c r="C17" s="684">
        <v>44</v>
      </c>
      <c r="D17" s="141"/>
      <c r="E17" s="684">
        <v>22</v>
      </c>
      <c r="F17" s="149"/>
      <c r="G17" s="151" t="s">
        <v>52</v>
      </c>
      <c r="H17" s="67">
        <f>(H7*H16)/100</f>
        <v>1.65</v>
      </c>
      <c r="I17" s="67">
        <f>(H7*I16)/100</f>
        <v>1.05</v>
      </c>
      <c r="J17" s="67">
        <f>(H7*J16)/100</f>
        <v>1.65</v>
      </c>
      <c r="K17" s="67"/>
      <c r="L17" s="67">
        <f>(H7*L16)/100</f>
        <v>1.2</v>
      </c>
      <c r="M17" s="67">
        <f>(H7*M16)/100</f>
        <v>1.8</v>
      </c>
      <c r="N17" s="67"/>
      <c r="O17" s="67"/>
      <c r="P17" s="67"/>
      <c r="Q17" s="67"/>
      <c r="R17" s="67"/>
      <c r="S17" s="67"/>
      <c r="T17" s="67">
        <f>(H7*T16)/100</f>
        <v>2.1</v>
      </c>
      <c r="U17" s="67">
        <f>(H7*U16)/100</f>
        <v>2.1</v>
      </c>
      <c r="V17" s="67">
        <f>(H7*V16)/100</f>
        <v>1.8</v>
      </c>
      <c r="W17" s="98"/>
    </row>
    <row r="18" spans="1:24" ht="37.9" customHeight="1">
      <c r="A18" s="45">
        <v>8</v>
      </c>
      <c r="B18" s="683">
        <v>170301200013</v>
      </c>
      <c r="C18" s="684">
        <v>45</v>
      </c>
      <c r="D18" s="141"/>
      <c r="E18" s="684">
        <v>31</v>
      </c>
      <c r="F18" s="149"/>
      <c r="W18" s="98"/>
    </row>
    <row r="19" spans="1:24" ht="25.15" customHeight="1">
      <c r="A19" s="45">
        <v>9</v>
      </c>
      <c r="B19" s="683">
        <v>170301200014</v>
      </c>
      <c r="C19" s="684">
        <v>35</v>
      </c>
      <c r="D19" s="141"/>
      <c r="E19" s="684">
        <v>3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683">
        <v>170301200016</v>
      </c>
      <c r="C20" s="684">
        <v>45</v>
      </c>
      <c r="D20" s="141"/>
      <c r="E20" s="684">
        <v>33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683">
        <v>170301200018</v>
      </c>
      <c r="C21" s="684">
        <v>46</v>
      </c>
      <c r="D21" s="141"/>
      <c r="E21" s="684">
        <v>40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683">
        <v>170301200019</v>
      </c>
      <c r="C22" s="684">
        <v>44</v>
      </c>
      <c r="D22" s="141"/>
      <c r="E22" s="684">
        <v>31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683">
        <v>170301200020</v>
      </c>
      <c r="C23" s="684">
        <v>48</v>
      </c>
      <c r="D23" s="141"/>
      <c r="E23" s="684">
        <v>35</v>
      </c>
      <c r="F23" s="141"/>
      <c r="I23" s="103"/>
      <c r="J23" s="104"/>
      <c r="K23" s="104"/>
    </row>
    <row r="24" spans="1:24" ht="31.5" customHeight="1">
      <c r="A24" s="45">
        <v>14</v>
      </c>
      <c r="B24" s="683">
        <v>170301200021</v>
      </c>
      <c r="C24" s="684">
        <v>48</v>
      </c>
      <c r="D24" s="141"/>
      <c r="E24" s="684">
        <v>27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683">
        <v>170301200022</v>
      </c>
      <c r="C25" s="684">
        <v>46</v>
      </c>
      <c r="D25" s="141"/>
      <c r="E25" s="684">
        <v>22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683">
        <v>170301200023</v>
      </c>
      <c r="C26" s="684">
        <v>44</v>
      </c>
      <c r="D26" s="141"/>
      <c r="E26" s="684">
        <v>30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683">
        <v>170301200024</v>
      </c>
      <c r="C27" s="684">
        <v>40</v>
      </c>
      <c r="D27" s="650"/>
      <c r="E27" s="684">
        <v>25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683">
        <v>170301200025</v>
      </c>
      <c r="C28" s="684">
        <v>34</v>
      </c>
      <c r="D28" s="141"/>
      <c r="E28" s="684">
        <v>17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683">
        <v>170301200026</v>
      </c>
      <c r="C29" s="684">
        <v>46</v>
      </c>
      <c r="D29" s="141"/>
      <c r="E29" s="684">
        <v>45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683">
        <v>170301200027</v>
      </c>
      <c r="C30" s="684">
        <v>44</v>
      </c>
      <c r="D30" s="141"/>
      <c r="E30" s="684">
        <v>25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683">
        <v>170301200029</v>
      </c>
      <c r="C31" s="684">
        <v>39</v>
      </c>
      <c r="D31" s="141"/>
      <c r="E31" s="684">
        <v>21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>
      <c r="A32" s="45">
        <v>22</v>
      </c>
      <c r="B32" s="683">
        <v>170301200030</v>
      </c>
      <c r="C32" s="684">
        <v>50</v>
      </c>
      <c r="D32" s="141"/>
      <c r="E32" s="684">
        <v>35</v>
      </c>
      <c r="F32" s="141"/>
      <c r="G32" s="81"/>
      <c r="H32"/>
      <c r="I32"/>
    </row>
    <row r="33" spans="1:9">
      <c r="A33" s="45">
        <v>23</v>
      </c>
      <c r="B33" s="683">
        <v>170301200032</v>
      </c>
      <c r="C33" s="684">
        <v>0</v>
      </c>
      <c r="D33" s="141"/>
      <c r="E33" s="684">
        <v>0</v>
      </c>
      <c r="F33" s="141"/>
      <c r="H33"/>
      <c r="I33"/>
    </row>
    <row r="34" spans="1:9">
      <c r="A34" s="45">
        <v>24</v>
      </c>
      <c r="B34" s="683">
        <v>170301200033</v>
      </c>
      <c r="C34" s="684">
        <v>40</v>
      </c>
      <c r="D34" s="141"/>
      <c r="E34" s="684">
        <v>23</v>
      </c>
      <c r="F34" s="141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topLeftCell="G4" zoomScale="86" zoomScaleNormal="86" workbookViewId="0">
      <selection activeCell="V17" sqref="V1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210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95.238095238095227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61.904761904761905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78.571428571428569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211</v>
      </c>
      <c r="D8" s="124"/>
      <c r="E8" s="135" t="s">
        <v>92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116">
        <v>170301200001</v>
      </c>
      <c r="C11" s="684">
        <v>35</v>
      </c>
      <c r="D11" s="141">
        <f>COUNTIF(C11:C31,"&gt;="&amp;D10)</f>
        <v>20</v>
      </c>
      <c r="E11" s="684">
        <v>31</v>
      </c>
      <c r="F11" s="142">
        <f>COUNTIF(E11:E31,"&gt;="&amp;F10)</f>
        <v>13</v>
      </c>
      <c r="G11" s="143" t="s">
        <v>46</v>
      </c>
      <c r="H11" s="118">
        <v>2</v>
      </c>
      <c r="I11" s="118">
        <v>3</v>
      </c>
      <c r="J11" s="119"/>
      <c r="K11" s="119"/>
      <c r="L11" s="118">
        <v>2</v>
      </c>
      <c r="M11" s="119"/>
      <c r="N11" s="119"/>
      <c r="O11" s="119"/>
      <c r="P11" s="119"/>
      <c r="Q11" s="119"/>
      <c r="R11" s="119"/>
      <c r="S11" s="119"/>
      <c r="T11" s="118">
        <v>3</v>
      </c>
      <c r="U11" s="118">
        <v>3</v>
      </c>
      <c r="V11" s="118">
        <v>3</v>
      </c>
      <c r="W11" s="98"/>
    </row>
    <row r="12" spans="1:23" ht="25.15" customHeight="1">
      <c r="A12" s="45">
        <v>2</v>
      </c>
      <c r="B12" s="116">
        <v>170301200002</v>
      </c>
      <c r="C12" s="684">
        <v>35</v>
      </c>
      <c r="D12" s="147">
        <f>(D11/A31)*100</f>
        <v>95.238095238095227</v>
      </c>
      <c r="E12" s="684">
        <v>38</v>
      </c>
      <c r="F12" s="148">
        <f>(F11/A31)*100</f>
        <v>61.904761904761905</v>
      </c>
      <c r="G12" s="143" t="s">
        <v>47</v>
      </c>
      <c r="H12" s="118">
        <v>3</v>
      </c>
      <c r="I12" s="118">
        <v>1</v>
      </c>
      <c r="J12" s="119"/>
      <c r="K12" s="119"/>
      <c r="L12" s="118">
        <v>1</v>
      </c>
      <c r="M12" s="119"/>
      <c r="N12" s="119"/>
      <c r="O12" s="119"/>
      <c r="P12" s="119"/>
      <c r="Q12" s="119"/>
      <c r="R12" s="119"/>
      <c r="S12" s="119"/>
      <c r="T12" s="118">
        <v>3</v>
      </c>
      <c r="U12" s="118">
        <v>3</v>
      </c>
      <c r="V12" s="118">
        <v>3</v>
      </c>
      <c r="W12" s="98"/>
    </row>
    <row r="13" spans="1:23" ht="25.15" customHeight="1">
      <c r="A13" s="45">
        <v>3</v>
      </c>
      <c r="B13" s="116">
        <v>170301200003</v>
      </c>
      <c r="C13" s="684">
        <v>43</v>
      </c>
      <c r="D13" s="141"/>
      <c r="E13" s="684">
        <v>41</v>
      </c>
      <c r="F13" s="149"/>
      <c r="G13" s="143" t="s">
        <v>48</v>
      </c>
      <c r="H13" s="118">
        <v>1</v>
      </c>
      <c r="I13" s="118">
        <v>1</v>
      </c>
      <c r="J13" s="119"/>
      <c r="K13" s="119"/>
      <c r="L13" s="118">
        <v>2</v>
      </c>
      <c r="M13" s="119"/>
      <c r="N13" s="119"/>
      <c r="O13" s="119"/>
      <c r="P13" s="119"/>
      <c r="Q13" s="119"/>
      <c r="R13" s="119"/>
      <c r="S13" s="119"/>
      <c r="T13" s="118">
        <v>3</v>
      </c>
      <c r="U13" s="118">
        <v>3</v>
      </c>
      <c r="V13" s="118">
        <v>3</v>
      </c>
      <c r="W13" s="98"/>
    </row>
    <row r="14" spans="1:23" ht="25.15" customHeight="1">
      <c r="A14" s="45">
        <v>4</v>
      </c>
      <c r="B14" s="116">
        <v>170301200004</v>
      </c>
      <c r="C14" s="684">
        <v>35</v>
      </c>
      <c r="D14" s="141"/>
      <c r="E14" s="684">
        <v>36</v>
      </c>
      <c r="F14" s="149"/>
      <c r="G14" s="143" t="s">
        <v>49</v>
      </c>
      <c r="H14" s="118">
        <v>3</v>
      </c>
      <c r="I14" s="118">
        <v>1</v>
      </c>
      <c r="J14" s="119"/>
      <c r="K14" s="119"/>
      <c r="L14" s="118">
        <v>3</v>
      </c>
      <c r="M14" s="119"/>
      <c r="N14" s="119"/>
      <c r="O14" s="119"/>
      <c r="P14" s="119"/>
      <c r="Q14" s="119"/>
      <c r="R14" s="119"/>
      <c r="S14" s="119"/>
      <c r="T14" s="118">
        <v>3</v>
      </c>
      <c r="U14" s="118">
        <v>3</v>
      </c>
      <c r="V14" s="118">
        <v>3</v>
      </c>
      <c r="W14" s="98"/>
    </row>
    <row r="15" spans="1:23" ht="25.15" customHeight="1">
      <c r="A15" s="45">
        <v>5</v>
      </c>
      <c r="B15" s="116">
        <v>170301200009</v>
      </c>
      <c r="C15" s="684">
        <v>28</v>
      </c>
      <c r="D15" s="141"/>
      <c r="E15" s="684">
        <v>32</v>
      </c>
      <c r="F15" s="149"/>
      <c r="G15" s="143" t="s">
        <v>50</v>
      </c>
      <c r="H15" s="118">
        <v>2</v>
      </c>
      <c r="I15" s="118">
        <v>1</v>
      </c>
      <c r="J15" s="119"/>
      <c r="K15" s="119"/>
      <c r="L15" s="118">
        <v>2</v>
      </c>
      <c r="M15" s="119"/>
      <c r="N15" s="119"/>
      <c r="O15" s="119"/>
      <c r="P15" s="119"/>
      <c r="Q15" s="119"/>
      <c r="R15" s="119"/>
      <c r="S15" s="119"/>
      <c r="T15" s="118">
        <v>3</v>
      </c>
      <c r="U15" s="118">
        <v>3</v>
      </c>
      <c r="V15" s="118">
        <v>3</v>
      </c>
      <c r="W15" s="98"/>
    </row>
    <row r="16" spans="1:23" ht="25.15" customHeight="1">
      <c r="A16" s="45">
        <v>6</v>
      </c>
      <c r="B16" s="116">
        <v>170301200010</v>
      </c>
      <c r="C16" s="684">
        <v>39</v>
      </c>
      <c r="D16" s="141"/>
      <c r="E16" s="684">
        <v>32</v>
      </c>
      <c r="F16" s="149"/>
      <c r="G16" s="150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>
        <f>AVERAGE(L11:L15)</f>
        <v>2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ht="35.65" customHeight="1">
      <c r="A17" s="45">
        <v>7</v>
      </c>
      <c r="B17" s="116">
        <v>170301200011</v>
      </c>
      <c r="C17" s="684">
        <v>31</v>
      </c>
      <c r="D17" s="141"/>
      <c r="E17" s="684">
        <v>24</v>
      </c>
      <c r="F17" s="149"/>
      <c r="G17" s="151" t="s">
        <v>52</v>
      </c>
      <c r="H17" s="67">
        <f>(H7*H16)/100</f>
        <v>1.7285714285714286</v>
      </c>
      <c r="I17" s="67">
        <f>(H7*I16)/100</f>
        <v>1.0999999999999999</v>
      </c>
      <c r="J17" s="67"/>
      <c r="K17" s="67"/>
      <c r="L17" s="67">
        <f>(H7*L16)/100</f>
        <v>1.5714285714285714</v>
      </c>
      <c r="M17" s="67"/>
      <c r="N17" s="67"/>
      <c r="O17" s="67"/>
      <c r="P17" s="67"/>
      <c r="Q17" s="67"/>
      <c r="R17" s="67"/>
      <c r="S17" s="67"/>
      <c r="T17" s="67">
        <f>(H7*T16)/100</f>
        <v>2.3571428571428572</v>
      </c>
      <c r="U17" s="67">
        <f>(H7*U16)/100</f>
        <v>2.3571428571428572</v>
      </c>
      <c r="V17" s="67">
        <f>(H7*V16)/100</f>
        <v>2.3571428571428572</v>
      </c>
      <c r="W17" s="98"/>
    </row>
    <row r="18" spans="1:24" ht="37.9" customHeight="1">
      <c r="A18" s="45">
        <v>8</v>
      </c>
      <c r="B18" s="116">
        <v>170301200013</v>
      </c>
      <c r="C18" s="684">
        <v>43</v>
      </c>
      <c r="D18" s="141"/>
      <c r="E18" s="684">
        <v>36</v>
      </c>
      <c r="F18" s="149"/>
      <c r="W18" s="98"/>
    </row>
    <row r="19" spans="1:24" ht="25.15" customHeight="1">
      <c r="A19" s="45">
        <v>9</v>
      </c>
      <c r="B19" s="116">
        <v>170301200014</v>
      </c>
      <c r="C19" s="684">
        <v>25</v>
      </c>
      <c r="D19" s="141"/>
      <c r="E19" s="684">
        <v>12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116">
        <v>170301200018</v>
      </c>
      <c r="C20" s="684">
        <v>41</v>
      </c>
      <c r="D20" s="141"/>
      <c r="E20" s="684">
        <v>38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116">
        <v>170301200019</v>
      </c>
      <c r="C21" s="684">
        <v>34</v>
      </c>
      <c r="D21" s="141"/>
      <c r="E21" s="684">
        <v>30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116">
        <v>170301200020</v>
      </c>
      <c r="C22" s="684">
        <v>36</v>
      </c>
      <c r="D22" s="141"/>
      <c r="E22" s="684">
        <v>22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116">
        <v>170301200021</v>
      </c>
      <c r="C23" s="684">
        <v>31</v>
      </c>
      <c r="D23" s="141"/>
      <c r="E23" s="684">
        <v>29</v>
      </c>
      <c r="F23" s="141"/>
      <c r="I23" s="103"/>
      <c r="J23" s="104"/>
      <c r="K23" s="104"/>
    </row>
    <row r="24" spans="1:24" ht="31.5" customHeight="1">
      <c r="A24" s="45">
        <v>14</v>
      </c>
      <c r="B24" s="116">
        <v>170301200022</v>
      </c>
      <c r="C24" s="684">
        <v>38</v>
      </c>
      <c r="D24" s="141"/>
      <c r="E24" s="684">
        <v>26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116">
        <v>170301200023</v>
      </c>
      <c r="C25" s="684">
        <v>40</v>
      </c>
      <c r="D25" s="141"/>
      <c r="E25" s="684">
        <v>28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116">
        <v>170301200025</v>
      </c>
      <c r="C26" s="684">
        <v>29</v>
      </c>
      <c r="D26" s="141"/>
      <c r="E26" s="684">
        <v>17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116">
        <v>170301200026</v>
      </c>
      <c r="C27" s="684">
        <v>43</v>
      </c>
      <c r="D27" s="650"/>
      <c r="E27" s="684">
        <v>42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116">
        <v>170301200027</v>
      </c>
      <c r="C28" s="684">
        <v>41</v>
      </c>
      <c r="D28" s="141"/>
      <c r="E28" s="684">
        <v>6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116">
        <v>170301200030</v>
      </c>
      <c r="C29" s="684">
        <v>40</v>
      </c>
      <c r="D29" s="141"/>
      <c r="E29" s="684">
        <v>42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116">
        <v>170301200032</v>
      </c>
      <c r="C30" s="684">
        <v>34</v>
      </c>
      <c r="D30" s="141"/>
      <c r="E30" s="684">
        <v>12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116">
        <v>170301200033</v>
      </c>
      <c r="C31" s="684">
        <v>33</v>
      </c>
      <c r="D31" s="141"/>
      <c r="E31" s="684">
        <v>27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topLeftCell="G4" zoomScale="86" zoomScaleNormal="86" workbookViewId="0">
      <selection activeCell="V17" sqref="V1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212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84.782608695652172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84.782608695652172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30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84.782608695652172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213</v>
      </c>
      <c r="D8" s="124"/>
      <c r="E8" s="135" t="s">
        <v>95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77">
        <v>170101120001</v>
      </c>
      <c r="C11" s="678">
        <v>37</v>
      </c>
      <c r="D11" s="141">
        <f>COUNTIF(C11:C56,"&gt;="&amp;D10)</f>
        <v>39</v>
      </c>
      <c r="E11" s="678">
        <v>33</v>
      </c>
      <c r="F11" s="142">
        <f>COUNTIF(E11:E56,"&gt;="&amp;F10)</f>
        <v>39</v>
      </c>
      <c r="G11" s="143" t="s">
        <v>46</v>
      </c>
      <c r="H11" s="679">
        <v>3</v>
      </c>
      <c r="I11" s="679">
        <v>1</v>
      </c>
      <c r="J11" s="680">
        <v>2</v>
      </c>
      <c r="K11" s="680">
        <v>1</v>
      </c>
      <c r="L11" s="680"/>
      <c r="M11" s="680"/>
      <c r="N11" s="680"/>
      <c r="O11" s="680"/>
      <c r="P11" s="680">
        <v>1</v>
      </c>
      <c r="Q11" s="680"/>
      <c r="R11" s="680"/>
      <c r="S11" s="680">
        <v>1</v>
      </c>
      <c r="T11" s="680">
        <v>2</v>
      </c>
      <c r="U11" s="680">
        <v>1</v>
      </c>
      <c r="V11" s="680">
        <v>1</v>
      </c>
      <c r="W11" s="98"/>
    </row>
    <row r="12" spans="1:23" ht="25.15" customHeight="1">
      <c r="A12" s="45">
        <v>2</v>
      </c>
      <c r="B12" s="677">
        <v>170101120002</v>
      </c>
      <c r="C12" s="678">
        <v>39</v>
      </c>
      <c r="D12" s="147">
        <f>(D11/A56)*100</f>
        <v>84.782608695652172</v>
      </c>
      <c r="E12" s="678">
        <v>36</v>
      </c>
      <c r="F12" s="148">
        <f>(F11/A56)*100</f>
        <v>84.782608695652172</v>
      </c>
      <c r="G12" s="143" t="s">
        <v>47</v>
      </c>
      <c r="H12" s="681">
        <v>3</v>
      </c>
      <c r="I12" s="681">
        <v>1</v>
      </c>
      <c r="J12" s="680">
        <v>2</v>
      </c>
      <c r="K12" s="680">
        <v>1</v>
      </c>
      <c r="L12" s="680"/>
      <c r="M12" s="680"/>
      <c r="N12" s="680"/>
      <c r="O12" s="680"/>
      <c r="P12" s="680">
        <v>1</v>
      </c>
      <c r="Q12" s="680"/>
      <c r="R12" s="680"/>
      <c r="S12" s="680">
        <v>1</v>
      </c>
      <c r="T12" s="680">
        <v>2</v>
      </c>
      <c r="U12" s="680">
        <v>1</v>
      </c>
      <c r="V12" s="680">
        <v>1</v>
      </c>
      <c r="W12" s="98"/>
    </row>
    <row r="13" spans="1:23" ht="25.15" customHeight="1">
      <c r="A13" s="45">
        <v>3</v>
      </c>
      <c r="B13" s="677">
        <v>170101120004</v>
      </c>
      <c r="C13" s="678">
        <v>0</v>
      </c>
      <c r="D13" s="141"/>
      <c r="E13" s="678">
        <v>0</v>
      </c>
      <c r="F13" s="149"/>
      <c r="G13" s="143" t="s">
        <v>48</v>
      </c>
      <c r="H13" s="681">
        <v>1</v>
      </c>
      <c r="I13" s="681">
        <v>1</v>
      </c>
      <c r="J13" s="680">
        <v>2</v>
      </c>
      <c r="K13" s="680">
        <v>1</v>
      </c>
      <c r="L13" s="680"/>
      <c r="M13" s="680"/>
      <c r="N13" s="680"/>
      <c r="O13" s="680"/>
      <c r="P13" s="680"/>
      <c r="Q13" s="680"/>
      <c r="R13" s="680"/>
      <c r="S13" s="680">
        <v>1</v>
      </c>
      <c r="T13" s="680">
        <v>2</v>
      </c>
      <c r="U13" s="680">
        <v>1</v>
      </c>
      <c r="V13" s="680">
        <v>1</v>
      </c>
      <c r="W13" s="98"/>
    </row>
    <row r="14" spans="1:23" ht="25.15" customHeight="1">
      <c r="A14" s="45">
        <v>4</v>
      </c>
      <c r="B14" s="677">
        <v>170101120005</v>
      </c>
      <c r="C14" s="678">
        <v>0</v>
      </c>
      <c r="D14" s="141"/>
      <c r="E14" s="678">
        <v>0</v>
      </c>
      <c r="F14" s="149"/>
      <c r="G14" s="143" t="s">
        <v>49</v>
      </c>
      <c r="H14" s="681">
        <v>3</v>
      </c>
      <c r="I14" s="681">
        <v>1</v>
      </c>
      <c r="J14" s="680">
        <v>2</v>
      </c>
      <c r="K14" s="680">
        <v>1</v>
      </c>
      <c r="L14" s="680"/>
      <c r="M14" s="680"/>
      <c r="N14" s="680"/>
      <c r="O14" s="680"/>
      <c r="P14" s="680"/>
      <c r="Q14" s="680"/>
      <c r="R14" s="680"/>
      <c r="S14" s="680">
        <v>1</v>
      </c>
      <c r="T14" s="680">
        <v>2</v>
      </c>
      <c r="U14" s="680">
        <v>1</v>
      </c>
      <c r="V14" s="680">
        <v>1</v>
      </c>
      <c r="W14" s="98"/>
    </row>
    <row r="15" spans="1:23" ht="25.15" customHeight="1">
      <c r="A15" s="45">
        <v>5</v>
      </c>
      <c r="B15" s="677">
        <v>170101120006</v>
      </c>
      <c r="C15" s="678">
        <v>39</v>
      </c>
      <c r="D15" s="141"/>
      <c r="E15" s="678">
        <v>37</v>
      </c>
      <c r="F15" s="149"/>
      <c r="G15" s="143" t="s">
        <v>50</v>
      </c>
      <c r="H15" s="681">
        <v>2</v>
      </c>
      <c r="I15" s="681">
        <v>1</v>
      </c>
      <c r="J15" s="680">
        <v>2</v>
      </c>
      <c r="K15" s="680">
        <v>1</v>
      </c>
      <c r="L15" s="680"/>
      <c r="M15" s="680"/>
      <c r="N15" s="680"/>
      <c r="O15" s="680"/>
      <c r="P15" s="680">
        <v>1</v>
      </c>
      <c r="Q15" s="680"/>
      <c r="R15" s="680"/>
      <c r="S15" s="680">
        <v>1</v>
      </c>
      <c r="T15" s="680">
        <v>2</v>
      </c>
      <c r="U15" s="680">
        <v>1</v>
      </c>
      <c r="V15" s="680">
        <v>1</v>
      </c>
      <c r="W15" s="98"/>
    </row>
    <row r="16" spans="1:23" ht="25.15" customHeight="1">
      <c r="A16" s="45">
        <v>6</v>
      </c>
      <c r="B16" s="677">
        <v>170101120007</v>
      </c>
      <c r="C16" s="678">
        <v>48</v>
      </c>
      <c r="D16" s="141"/>
      <c r="E16" s="678">
        <v>47</v>
      </c>
      <c r="F16" s="149"/>
      <c r="G16" s="150" t="s">
        <v>51</v>
      </c>
      <c r="H16" s="66">
        <f>AVERAGE(H11:H15)</f>
        <v>2.4</v>
      </c>
      <c r="I16" s="66">
        <f>AVERAGE(I11:I15)</f>
        <v>1</v>
      </c>
      <c r="J16" s="66">
        <f>AVERAGE(J11:J15)</f>
        <v>2</v>
      </c>
      <c r="K16" s="66">
        <f>AVERAGE(K11:K15)</f>
        <v>1</v>
      </c>
      <c r="L16" s="66"/>
      <c r="M16" s="66"/>
      <c r="N16" s="66"/>
      <c r="O16" s="66"/>
      <c r="P16" s="66">
        <f t="shared" ref="P16:V16" si="0">AVERAGE(P11:P15)</f>
        <v>1</v>
      </c>
      <c r="Q16" s="66"/>
      <c r="R16" s="66"/>
      <c r="S16" s="66">
        <f t="shared" si="0"/>
        <v>1</v>
      </c>
      <c r="T16" s="66">
        <f t="shared" si="0"/>
        <v>2</v>
      </c>
      <c r="U16" s="66">
        <f t="shared" si="0"/>
        <v>1</v>
      </c>
      <c r="V16" s="66">
        <f t="shared" si="0"/>
        <v>1</v>
      </c>
      <c r="W16" s="98"/>
    </row>
    <row r="17" spans="1:23" ht="35.65" customHeight="1">
      <c r="A17" s="45">
        <v>7</v>
      </c>
      <c r="B17" s="677">
        <v>170101120011</v>
      </c>
      <c r="C17" s="678">
        <v>42</v>
      </c>
      <c r="D17" s="141"/>
      <c r="E17" s="678">
        <v>44</v>
      </c>
      <c r="F17" s="149"/>
      <c r="G17" s="151" t="s">
        <v>52</v>
      </c>
      <c r="H17" s="67">
        <f>(H7*H16)/100</f>
        <v>2.034782608695652</v>
      </c>
      <c r="I17" s="67">
        <f>(H7*I16)/100</f>
        <v>0.84782608695652173</v>
      </c>
      <c r="J17" s="67">
        <f>(H7*J16)/100</f>
        <v>1.6956521739130435</v>
      </c>
      <c r="K17" s="67">
        <f>(H7*K16)/100</f>
        <v>0.84782608695652173</v>
      </c>
      <c r="L17" s="67"/>
      <c r="M17" s="67"/>
      <c r="N17" s="67"/>
      <c r="O17" s="67"/>
      <c r="P17" s="67">
        <f>(H7*P16)/100</f>
        <v>0.84782608695652173</v>
      </c>
      <c r="Q17" s="67"/>
      <c r="R17" s="67"/>
      <c r="S17" s="67">
        <f>(H7*S16)/100</f>
        <v>0.84782608695652173</v>
      </c>
      <c r="T17" s="67">
        <f>(H7*T16)/100</f>
        <v>1.6956521739130435</v>
      </c>
      <c r="U17" s="67">
        <f>(H7*U16)/100</f>
        <v>0.84782608695652173</v>
      </c>
      <c r="V17" s="67">
        <f>(H7*V16)/100</f>
        <v>0.84782608695652173</v>
      </c>
      <c r="W17" s="98"/>
    </row>
    <row r="18" spans="1:23">
      <c r="A18" s="45">
        <v>8</v>
      </c>
      <c r="B18" s="677">
        <v>170101120012</v>
      </c>
      <c r="C18" s="678">
        <v>48</v>
      </c>
      <c r="D18" s="141"/>
      <c r="E18" s="678">
        <v>46</v>
      </c>
      <c r="F18" s="141"/>
    </row>
    <row r="19" spans="1:23">
      <c r="A19" s="45">
        <v>9</v>
      </c>
      <c r="B19" s="677">
        <v>170101120015</v>
      </c>
      <c r="C19" s="678">
        <v>37</v>
      </c>
      <c r="D19" s="141"/>
      <c r="E19" s="678">
        <v>36</v>
      </c>
      <c r="F19" s="141"/>
    </row>
    <row r="20" spans="1:23">
      <c r="A20" s="45">
        <v>10</v>
      </c>
      <c r="B20" s="677">
        <v>170101120016</v>
      </c>
      <c r="C20" s="678">
        <v>39</v>
      </c>
      <c r="D20" s="141"/>
      <c r="E20" s="678">
        <v>32</v>
      </c>
      <c r="F20" s="141"/>
    </row>
    <row r="21" spans="1:23">
      <c r="A21" s="45">
        <v>11</v>
      </c>
      <c r="B21" s="677">
        <v>170101120017</v>
      </c>
      <c r="C21" s="678">
        <v>42</v>
      </c>
      <c r="D21" s="141"/>
      <c r="E21" s="678">
        <v>41</v>
      </c>
      <c r="F21" s="141"/>
    </row>
    <row r="22" spans="1:23">
      <c r="A22" s="45">
        <v>12</v>
      </c>
      <c r="B22" s="677">
        <v>170101120019</v>
      </c>
      <c r="C22" s="678">
        <v>41</v>
      </c>
      <c r="D22" s="141"/>
      <c r="E22" s="678">
        <v>39</v>
      </c>
      <c r="F22" s="141"/>
    </row>
    <row r="23" spans="1:23">
      <c r="A23" s="45">
        <v>13</v>
      </c>
      <c r="B23" s="677">
        <v>170101120021</v>
      </c>
      <c r="C23" s="678">
        <v>44</v>
      </c>
      <c r="D23" s="141"/>
      <c r="E23" s="678">
        <v>42</v>
      </c>
      <c r="F23" s="141"/>
    </row>
    <row r="24" spans="1:23">
      <c r="A24" s="45">
        <v>14</v>
      </c>
      <c r="B24" s="677">
        <v>170101120022</v>
      </c>
      <c r="C24" s="678">
        <v>42</v>
      </c>
      <c r="D24" s="141"/>
      <c r="E24" s="678">
        <v>41</v>
      </c>
      <c r="F24" s="141"/>
    </row>
    <row r="25" spans="1:23">
      <c r="A25" s="45">
        <v>15</v>
      </c>
      <c r="B25" s="677">
        <v>170101120023</v>
      </c>
      <c r="C25" s="678">
        <v>41</v>
      </c>
      <c r="D25" s="141"/>
      <c r="E25" s="678">
        <v>40</v>
      </c>
      <c r="F25" s="141"/>
    </row>
    <row r="26" spans="1:23">
      <c r="A26" s="45">
        <v>16</v>
      </c>
      <c r="B26" s="677">
        <v>170101120024</v>
      </c>
      <c r="C26" s="678">
        <v>43</v>
      </c>
      <c r="D26" s="141"/>
      <c r="E26" s="678">
        <v>42</v>
      </c>
      <c r="F26" s="141"/>
    </row>
    <row r="27" spans="1:23">
      <c r="A27" s="45">
        <v>17</v>
      </c>
      <c r="B27" s="677">
        <v>170101120025</v>
      </c>
      <c r="C27" s="678">
        <v>39</v>
      </c>
      <c r="D27" s="141"/>
      <c r="E27" s="678">
        <v>36</v>
      </c>
      <c r="F27" s="141"/>
    </row>
    <row r="28" spans="1:23">
      <c r="A28" s="45">
        <v>18</v>
      </c>
      <c r="B28" s="677">
        <v>170101120026</v>
      </c>
      <c r="C28" s="678">
        <v>36</v>
      </c>
      <c r="D28" s="141"/>
      <c r="E28" s="678">
        <v>34</v>
      </c>
      <c r="F28" s="141"/>
    </row>
    <row r="29" spans="1:23">
      <c r="A29" s="45">
        <v>19</v>
      </c>
      <c r="B29" s="677">
        <v>170101120028</v>
      </c>
      <c r="C29" s="678">
        <v>40</v>
      </c>
      <c r="D29" s="141"/>
      <c r="E29" s="678">
        <v>37</v>
      </c>
      <c r="F29" s="141"/>
    </row>
    <row r="30" spans="1:23">
      <c r="A30" s="45">
        <v>20</v>
      </c>
      <c r="B30" s="677">
        <v>170101120029</v>
      </c>
      <c r="C30" s="678">
        <v>42</v>
      </c>
      <c r="D30" s="141"/>
      <c r="E30" s="678">
        <v>38</v>
      </c>
      <c r="F30" s="141"/>
    </row>
    <row r="31" spans="1:23">
      <c r="A31" s="45">
        <v>21</v>
      </c>
      <c r="B31" s="677">
        <v>170101120030</v>
      </c>
      <c r="C31" s="678">
        <v>0</v>
      </c>
      <c r="D31" s="141"/>
      <c r="E31" s="678">
        <v>0</v>
      </c>
      <c r="F31" s="141"/>
    </row>
    <row r="32" spans="1:23">
      <c r="A32" s="45">
        <v>22</v>
      </c>
      <c r="B32" s="677">
        <v>170101120032</v>
      </c>
      <c r="C32" s="678">
        <v>34</v>
      </c>
      <c r="D32" s="141"/>
      <c r="E32" s="678">
        <v>36</v>
      </c>
      <c r="F32" s="141"/>
    </row>
    <row r="33" spans="1:6">
      <c r="A33" s="45">
        <v>23</v>
      </c>
      <c r="B33" s="677">
        <v>170101120034</v>
      </c>
      <c r="C33" s="678">
        <v>43</v>
      </c>
      <c r="D33" s="141"/>
      <c r="E33" s="678">
        <v>41</v>
      </c>
      <c r="F33" s="141"/>
    </row>
    <row r="34" spans="1:6">
      <c r="A34" s="45">
        <v>24</v>
      </c>
      <c r="B34" s="677">
        <v>170101120035</v>
      </c>
      <c r="C34" s="678">
        <v>36</v>
      </c>
      <c r="D34" s="141"/>
      <c r="E34" s="678">
        <v>37</v>
      </c>
      <c r="F34" s="141"/>
    </row>
    <row r="35" spans="1:6">
      <c r="A35" s="45">
        <v>25</v>
      </c>
      <c r="B35" s="677">
        <v>170101120036</v>
      </c>
      <c r="C35" s="678">
        <v>42</v>
      </c>
      <c r="D35" s="141"/>
      <c r="E35" s="678">
        <v>43</v>
      </c>
      <c r="F35" s="141"/>
    </row>
    <row r="36" spans="1:6">
      <c r="A36" s="45">
        <v>26</v>
      </c>
      <c r="B36" s="677">
        <v>170101120038</v>
      </c>
      <c r="C36" s="678">
        <v>42</v>
      </c>
      <c r="D36" s="141"/>
      <c r="E36" s="678">
        <v>39</v>
      </c>
      <c r="F36" s="141"/>
    </row>
    <row r="37" spans="1:6">
      <c r="A37" s="45">
        <v>27</v>
      </c>
      <c r="B37" s="677">
        <v>170101120040</v>
      </c>
      <c r="C37" s="678">
        <v>35</v>
      </c>
      <c r="D37" s="141"/>
      <c r="E37" s="678">
        <v>32</v>
      </c>
      <c r="F37" s="141"/>
    </row>
    <row r="38" spans="1:6">
      <c r="A38" s="45">
        <v>28</v>
      </c>
      <c r="B38" s="677">
        <v>170101120043</v>
      </c>
      <c r="C38" s="678">
        <v>47</v>
      </c>
      <c r="D38" s="141"/>
      <c r="E38" s="678">
        <v>46</v>
      </c>
      <c r="F38" s="141"/>
    </row>
    <row r="39" spans="1:6">
      <c r="A39" s="45">
        <v>29</v>
      </c>
      <c r="B39" s="677">
        <v>170101120044</v>
      </c>
      <c r="C39" s="678">
        <v>40</v>
      </c>
      <c r="D39" s="141"/>
      <c r="E39" s="678">
        <v>41</v>
      </c>
      <c r="F39" s="141"/>
    </row>
    <row r="40" spans="1:6">
      <c r="A40" s="45">
        <v>30</v>
      </c>
      <c r="B40" s="677">
        <v>170101120048</v>
      </c>
      <c r="C40" s="678">
        <v>39</v>
      </c>
      <c r="D40" s="141"/>
      <c r="E40" s="678">
        <v>37</v>
      </c>
      <c r="F40" s="141"/>
    </row>
    <row r="41" spans="1:6">
      <c r="A41" s="45">
        <v>31</v>
      </c>
      <c r="B41" s="677">
        <v>170101120051</v>
      </c>
      <c r="C41" s="678">
        <v>40</v>
      </c>
      <c r="D41" s="141"/>
      <c r="E41" s="678">
        <v>42</v>
      </c>
      <c r="F41" s="141"/>
    </row>
    <row r="42" spans="1:6">
      <c r="A42" s="45">
        <v>32</v>
      </c>
      <c r="B42" s="677">
        <v>170101120052</v>
      </c>
      <c r="C42" s="678">
        <v>38</v>
      </c>
      <c r="D42" s="141"/>
      <c r="E42" s="678">
        <v>37</v>
      </c>
      <c r="F42" s="141"/>
    </row>
    <row r="43" spans="1:6">
      <c r="A43" s="45">
        <v>33</v>
      </c>
      <c r="B43" s="677">
        <v>170101120053</v>
      </c>
      <c r="C43" s="678">
        <v>34</v>
      </c>
      <c r="D43" s="141"/>
      <c r="E43" s="678">
        <v>32</v>
      </c>
      <c r="F43" s="141"/>
    </row>
    <row r="44" spans="1:6">
      <c r="A44" s="45">
        <v>34</v>
      </c>
      <c r="B44" s="677">
        <v>170101120054</v>
      </c>
      <c r="C44" s="678">
        <v>33</v>
      </c>
      <c r="D44" s="141"/>
      <c r="E44" s="678">
        <v>31</v>
      </c>
      <c r="F44" s="141"/>
    </row>
    <row r="45" spans="1:6">
      <c r="A45" s="45">
        <v>35</v>
      </c>
      <c r="B45" s="677">
        <v>170101120055</v>
      </c>
      <c r="C45" s="678">
        <v>0</v>
      </c>
      <c r="D45" s="141"/>
      <c r="E45" s="678">
        <v>0</v>
      </c>
      <c r="F45" s="141"/>
    </row>
    <row r="46" spans="1:6">
      <c r="A46" s="45">
        <v>36</v>
      </c>
      <c r="B46" s="677">
        <v>170101120056</v>
      </c>
      <c r="C46" s="678">
        <v>20</v>
      </c>
      <c r="D46" s="141"/>
      <c r="E46" s="678">
        <v>0</v>
      </c>
      <c r="F46" s="141"/>
    </row>
    <row r="47" spans="1:6">
      <c r="A47" s="45">
        <v>37</v>
      </c>
      <c r="B47" s="677">
        <v>170101120058</v>
      </c>
      <c r="C47" s="678">
        <v>43</v>
      </c>
      <c r="D47" s="141"/>
      <c r="E47" s="678">
        <v>37</v>
      </c>
      <c r="F47" s="141"/>
    </row>
    <row r="48" spans="1:6">
      <c r="A48" s="45">
        <v>38</v>
      </c>
      <c r="B48" s="677">
        <v>170101120059</v>
      </c>
      <c r="C48" s="678">
        <v>0</v>
      </c>
      <c r="D48" s="141"/>
      <c r="E48" s="678">
        <v>0</v>
      </c>
      <c r="F48" s="141"/>
    </row>
    <row r="49" spans="1:6">
      <c r="A49" s="45">
        <v>39</v>
      </c>
      <c r="B49" s="677">
        <v>170101120060</v>
      </c>
      <c r="C49" s="678">
        <v>37</v>
      </c>
      <c r="D49" s="141"/>
      <c r="E49" s="678">
        <v>33</v>
      </c>
      <c r="F49" s="141"/>
    </row>
    <row r="50" spans="1:6">
      <c r="A50" s="45">
        <v>40</v>
      </c>
      <c r="B50" s="677">
        <v>170101120061</v>
      </c>
      <c r="C50" s="678">
        <v>0</v>
      </c>
      <c r="D50" s="141"/>
      <c r="E50" s="678">
        <v>0</v>
      </c>
      <c r="F50" s="141"/>
    </row>
    <row r="51" spans="1:6">
      <c r="A51" s="45">
        <v>41</v>
      </c>
      <c r="B51" s="677">
        <v>170101120063</v>
      </c>
      <c r="C51" s="678">
        <v>37</v>
      </c>
      <c r="D51" s="141"/>
      <c r="E51" s="678">
        <v>35</v>
      </c>
      <c r="F51" s="141"/>
    </row>
    <row r="52" spans="1:6">
      <c r="A52" s="45">
        <v>42</v>
      </c>
      <c r="B52" s="677">
        <v>170101120064</v>
      </c>
      <c r="C52" s="678">
        <v>43</v>
      </c>
      <c r="D52" s="141"/>
      <c r="E52" s="678">
        <v>41</v>
      </c>
      <c r="F52" s="141"/>
    </row>
    <row r="53" spans="1:6">
      <c r="A53" s="45">
        <v>43</v>
      </c>
      <c r="B53" s="677">
        <v>170101120067</v>
      </c>
      <c r="C53" s="678">
        <v>41</v>
      </c>
      <c r="D53" s="141"/>
      <c r="E53" s="678">
        <v>40</v>
      </c>
      <c r="F53" s="141"/>
    </row>
    <row r="54" spans="1:6">
      <c r="A54" s="45">
        <v>44</v>
      </c>
      <c r="B54" s="677">
        <v>170101120070</v>
      </c>
      <c r="C54" s="678">
        <v>42</v>
      </c>
      <c r="D54" s="141"/>
      <c r="E54" s="678">
        <v>44</v>
      </c>
      <c r="F54" s="141"/>
    </row>
    <row r="55" spans="1:6">
      <c r="A55" s="45">
        <v>45</v>
      </c>
      <c r="B55" s="677">
        <v>170101120071</v>
      </c>
      <c r="C55" s="678">
        <v>41</v>
      </c>
      <c r="D55" s="141"/>
      <c r="E55" s="678">
        <v>39</v>
      </c>
      <c r="F55" s="141"/>
    </row>
    <row r="56" spans="1:6">
      <c r="A56" s="45">
        <v>46</v>
      </c>
      <c r="B56" s="677">
        <v>170101121073</v>
      </c>
      <c r="C56" s="678">
        <v>38</v>
      </c>
      <c r="D56" s="141"/>
      <c r="E56" s="678">
        <v>42</v>
      </c>
      <c r="F56" s="141"/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"/>
  <sheetViews>
    <sheetView topLeftCell="F7" zoomScale="86" zoomScaleNormal="86" workbookViewId="0">
      <selection activeCell="V17" sqref="V1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214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98.181818181818187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99.090909090909093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94</v>
      </c>
      <c r="D8" s="124"/>
      <c r="E8" s="135" t="s">
        <v>92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86">
        <v>170101120001</v>
      </c>
      <c r="C11" s="678">
        <v>48</v>
      </c>
      <c r="D11" s="141">
        <f>COUNTIF(C11:C65,"&gt;="&amp;D10)</f>
        <v>54</v>
      </c>
      <c r="E11" s="678">
        <v>46</v>
      </c>
      <c r="F11" s="142">
        <f>COUNTIF(E11:E65,"&gt;="&amp;F10)</f>
        <v>55</v>
      </c>
      <c r="G11" s="143" t="s">
        <v>46</v>
      </c>
      <c r="H11" s="679">
        <v>2</v>
      </c>
      <c r="I11" s="679">
        <v>3</v>
      </c>
      <c r="J11" s="680">
        <v>2</v>
      </c>
      <c r="K11" s="680">
        <v>1</v>
      </c>
      <c r="L11" s="680">
        <v>2</v>
      </c>
      <c r="M11" s="680"/>
      <c r="N11" s="680"/>
      <c r="O11" s="680"/>
      <c r="P11" s="680"/>
      <c r="Q11" s="680"/>
      <c r="R11" s="680"/>
      <c r="S11" s="680">
        <v>1</v>
      </c>
      <c r="T11" s="680">
        <v>3</v>
      </c>
      <c r="U11" s="680">
        <v>1</v>
      </c>
      <c r="V11" s="680">
        <v>1</v>
      </c>
      <c r="W11" s="98"/>
    </row>
    <row r="12" spans="1:23" ht="25.15" customHeight="1">
      <c r="A12" s="45">
        <v>2</v>
      </c>
      <c r="B12" s="686">
        <v>170101120002</v>
      </c>
      <c r="C12" s="678">
        <v>44</v>
      </c>
      <c r="D12" s="147">
        <f>(D11/A65)*100</f>
        <v>98.181818181818187</v>
      </c>
      <c r="E12" s="678">
        <v>48</v>
      </c>
      <c r="F12" s="148">
        <f>(F11/A65)*100</f>
        <v>100</v>
      </c>
      <c r="G12" s="143" t="s">
        <v>47</v>
      </c>
      <c r="H12" s="681">
        <v>3</v>
      </c>
      <c r="I12" s="681">
        <v>1</v>
      </c>
      <c r="J12" s="680">
        <v>2</v>
      </c>
      <c r="K12" s="680">
        <v>2</v>
      </c>
      <c r="L12" s="680">
        <v>2</v>
      </c>
      <c r="M12" s="680"/>
      <c r="N12" s="680"/>
      <c r="O12" s="680"/>
      <c r="P12" s="680"/>
      <c r="Q12" s="680"/>
      <c r="R12" s="680"/>
      <c r="S12" s="680">
        <v>1</v>
      </c>
      <c r="T12" s="680">
        <v>3</v>
      </c>
      <c r="U12" s="680">
        <v>1</v>
      </c>
      <c r="V12" s="680">
        <v>1</v>
      </c>
      <c r="W12" s="98"/>
    </row>
    <row r="13" spans="1:23" ht="25.15" customHeight="1">
      <c r="A13" s="45">
        <v>3</v>
      </c>
      <c r="B13" s="686">
        <v>170101120003</v>
      </c>
      <c r="C13" s="678">
        <v>44</v>
      </c>
      <c r="D13" s="141"/>
      <c r="E13" s="678">
        <v>46</v>
      </c>
      <c r="F13" s="149"/>
      <c r="G13" s="143" t="s">
        <v>48</v>
      </c>
      <c r="H13" s="681">
        <v>1</v>
      </c>
      <c r="I13" s="681">
        <v>1</v>
      </c>
      <c r="J13" s="680">
        <v>3</v>
      </c>
      <c r="K13" s="680">
        <v>1</v>
      </c>
      <c r="L13" s="680">
        <v>1</v>
      </c>
      <c r="M13" s="680"/>
      <c r="N13" s="680"/>
      <c r="O13" s="680"/>
      <c r="P13" s="680"/>
      <c r="Q13" s="680"/>
      <c r="R13" s="680"/>
      <c r="S13" s="680">
        <v>1</v>
      </c>
      <c r="T13" s="680">
        <v>3</v>
      </c>
      <c r="U13" s="680">
        <v>1</v>
      </c>
      <c r="V13" s="680">
        <v>1</v>
      </c>
      <c r="W13" s="98"/>
    </row>
    <row r="14" spans="1:23" ht="25.15" customHeight="1">
      <c r="A14" s="45">
        <v>4</v>
      </c>
      <c r="B14" s="686">
        <v>170101120004</v>
      </c>
      <c r="C14" s="678">
        <v>40</v>
      </c>
      <c r="D14" s="141"/>
      <c r="E14" s="678">
        <v>39</v>
      </c>
      <c r="F14" s="149"/>
      <c r="G14" s="143" t="s">
        <v>49</v>
      </c>
      <c r="H14" s="681">
        <v>3</v>
      </c>
      <c r="I14" s="681">
        <v>1</v>
      </c>
      <c r="J14" s="680">
        <v>2</v>
      </c>
      <c r="K14" s="680">
        <v>2</v>
      </c>
      <c r="L14" s="680">
        <v>2</v>
      </c>
      <c r="M14" s="680"/>
      <c r="N14" s="680"/>
      <c r="O14" s="680"/>
      <c r="P14" s="680"/>
      <c r="Q14" s="680"/>
      <c r="R14" s="680"/>
      <c r="S14" s="680">
        <v>2</v>
      </c>
      <c r="T14" s="680">
        <v>3</v>
      </c>
      <c r="U14" s="680">
        <v>1</v>
      </c>
      <c r="V14" s="680">
        <v>1</v>
      </c>
      <c r="W14" s="98"/>
    </row>
    <row r="15" spans="1:23" ht="25.15" customHeight="1">
      <c r="A15" s="45">
        <v>5</v>
      </c>
      <c r="B15" s="686">
        <v>170101120005</v>
      </c>
      <c r="C15" s="678">
        <v>38</v>
      </c>
      <c r="D15" s="141"/>
      <c r="E15" s="678">
        <v>30</v>
      </c>
      <c r="F15" s="149"/>
      <c r="G15" s="143" t="s">
        <v>50</v>
      </c>
      <c r="H15" s="681">
        <v>2</v>
      </c>
      <c r="I15" s="681">
        <v>1</v>
      </c>
      <c r="J15" s="680">
        <v>2</v>
      </c>
      <c r="K15" s="680">
        <v>1</v>
      </c>
      <c r="L15" s="680">
        <v>2</v>
      </c>
      <c r="M15" s="680"/>
      <c r="N15" s="680"/>
      <c r="O15" s="680"/>
      <c r="P15" s="680"/>
      <c r="Q15" s="680"/>
      <c r="R15" s="680"/>
      <c r="S15" s="680">
        <v>1</v>
      </c>
      <c r="T15" s="680">
        <v>3</v>
      </c>
      <c r="U15" s="680">
        <v>1</v>
      </c>
      <c r="V15" s="680">
        <v>1</v>
      </c>
      <c r="W15" s="98"/>
    </row>
    <row r="16" spans="1:23" ht="25.15" customHeight="1">
      <c r="A16" s="45">
        <v>6</v>
      </c>
      <c r="B16" s="686">
        <v>170101120006</v>
      </c>
      <c r="C16" s="678">
        <v>38</v>
      </c>
      <c r="D16" s="141"/>
      <c r="E16" s="678">
        <v>35</v>
      </c>
      <c r="F16" s="149"/>
      <c r="G16" s="150" t="s">
        <v>51</v>
      </c>
      <c r="H16" s="66">
        <f t="shared" ref="H16:L16" si="0">AVERAGE(H11:H15)</f>
        <v>2.2000000000000002</v>
      </c>
      <c r="I16" s="66">
        <f t="shared" si="0"/>
        <v>1.4</v>
      </c>
      <c r="J16" s="66">
        <f t="shared" si="0"/>
        <v>2.2000000000000002</v>
      </c>
      <c r="K16" s="66">
        <f t="shared" si="0"/>
        <v>1.4</v>
      </c>
      <c r="L16" s="66">
        <f t="shared" si="0"/>
        <v>1.8</v>
      </c>
      <c r="M16" s="66"/>
      <c r="N16" s="66"/>
      <c r="O16" s="66"/>
      <c r="P16" s="66"/>
      <c r="Q16" s="66"/>
      <c r="R16" s="66"/>
      <c r="S16" s="66">
        <f>AVERAGE(S11:S15)</f>
        <v>1.2</v>
      </c>
      <c r="T16" s="66">
        <f>AVERAGE(T11:T15)</f>
        <v>3</v>
      </c>
      <c r="U16" s="66">
        <f>AVERAGE(U11:U15)</f>
        <v>1</v>
      </c>
      <c r="V16" s="66">
        <f>AVERAGE(V11:V15)</f>
        <v>1</v>
      </c>
      <c r="W16" s="98"/>
    </row>
    <row r="17" spans="1:24" ht="35.65" customHeight="1">
      <c r="A17" s="45">
        <v>7</v>
      </c>
      <c r="B17" s="686">
        <v>170101120007</v>
      </c>
      <c r="C17" s="678">
        <v>48</v>
      </c>
      <c r="D17" s="141"/>
      <c r="E17" s="678">
        <v>36</v>
      </c>
      <c r="F17" s="149"/>
      <c r="G17" s="151" t="s">
        <v>52</v>
      </c>
      <c r="H17" s="67">
        <f>(H7*H16)/100</f>
        <v>2.1800000000000002</v>
      </c>
      <c r="I17" s="67">
        <f>(H7*I16)/100</f>
        <v>1.3872727272727272</v>
      </c>
      <c r="J17" s="67">
        <f>(H7*J16)/100</f>
        <v>2.1800000000000002</v>
      </c>
      <c r="K17" s="67">
        <f>(H7*K16)/100</f>
        <v>1.3872727272727272</v>
      </c>
      <c r="L17" s="67">
        <f>(H7*L16)/100</f>
        <v>1.7836363636363637</v>
      </c>
      <c r="M17" s="67"/>
      <c r="N17" s="67"/>
      <c r="O17" s="67"/>
      <c r="P17" s="67"/>
      <c r="Q17" s="67"/>
      <c r="R17" s="67"/>
      <c r="S17" s="67">
        <f>(H7*S16)/100</f>
        <v>1.189090909090909</v>
      </c>
      <c r="T17" s="67">
        <f>(H7*T16)/100</f>
        <v>2.9727272727272727</v>
      </c>
      <c r="U17" s="67">
        <f>(H7*U16)/100</f>
        <v>0.99090909090909096</v>
      </c>
      <c r="V17" s="67">
        <f>(H7*V16)/100</f>
        <v>0.99090909090909096</v>
      </c>
      <c r="W17" s="98"/>
    </row>
    <row r="18" spans="1:24" ht="37.9" customHeight="1">
      <c r="A18" s="45">
        <v>8</v>
      </c>
      <c r="B18" s="686">
        <v>170101120011</v>
      </c>
      <c r="C18" s="678">
        <v>47</v>
      </c>
      <c r="D18" s="141"/>
      <c r="E18" s="678">
        <v>45</v>
      </c>
      <c r="F18" s="149"/>
      <c r="W18" s="98"/>
    </row>
    <row r="19" spans="1:24" ht="25.15" customHeight="1">
      <c r="A19" s="45">
        <v>9</v>
      </c>
      <c r="B19" s="686">
        <v>170101120012</v>
      </c>
      <c r="C19" s="678">
        <v>48</v>
      </c>
      <c r="D19" s="141"/>
      <c r="E19" s="678">
        <v>47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686">
        <v>170101120013</v>
      </c>
      <c r="C20" s="678">
        <v>47</v>
      </c>
      <c r="D20" s="141"/>
      <c r="E20" s="678">
        <v>39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686">
        <v>170101120014</v>
      </c>
      <c r="C21" s="678">
        <v>48</v>
      </c>
      <c r="D21" s="141"/>
      <c r="E21" s="678">
        <v>42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686">
        <v>170101120015</v>
      </c>
      <c r="C22" s="678">
        <v>50</v>
      </c>
      <c r="D22" s="141"/>
      <c r="E22" s="678">
        <v>44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686">
        <v>170101120016</v>
      </c>
      <c r="C23" s="678">
        <v>48</v>
      </c>
      <c r="D23" s="141"/>
      <c r="E23" s="678">
        <v>38</v>
      </c>
      <c r="F23" s="141"/>
      <c r="I23" s="103"/>
      <c r="J23" s="104"/>
      <c r="K23" s="104"/>
    </row>
    <row r="24" spans="1:24" ht="31.5" customHeight="1">
      <c r="A24" s="45">
        <v>14</v>
      </c>
      <c r="B24" s="686">
        <v>170101120017</v>
      </c>
      <c r="C24" s="678">
        <v>49</v>
      </c>
      <c r="D24" s="141"/>
      <c r="E24" s="678">
        <v>48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686">
        <v>170101120019</v>
      </c>
      <c r="C25" s="678">
        <v>45</v>
      </c>
      <c r="D25" s="141"/>
      <c r="E25" s="678">
        <v>39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686">
        <v>170101120020</v>
      </c>
      <c r="C26" s="678">
        <v>48</v>
      </c>
      <c r="D26" s="141"/>
      <c r="E26" s="678">
        <v>41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686">
        <v>170101120021</v>
      </c>
      <c r="C27" s="678">
        <v>46</v>
      </c>
      <c r="D27" s="650"/>
      <c r="E27" s="678">
        <v>47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686">
        <v>170101120022</v>
      </c>
      <c r="C28" s="678">
        <v>48</v>
      </c>
      <c r="D28" s="141"/>
      <c r="E28" s="678">
        <v>35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686">
        <v>170101120023</v>
      </c>
      <c r="C29" s="678">
        <v>49</v>
      </c>
      <c r="D29" s="141"/>
      <c r="E29" s="678">
        <v>40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686">
        <v>170101120024</v>
      </c>
      <c r="C30" s="678">
        <v>25</v>
      </c>
      <c r="D30" s="141"/>
      <c r="E30" s="678">
        <v>35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686">
        <v>170101120025</v>
      </c>
      <c r="C31" s="678">
        <v>50</v>
      </c>
      <c r="D31" s="141"/>
      <c r="E31" s="678">
        <v>43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>
      <c r="A32" s="45">
        <v>22</v>
      </c>
      <c r="B32" s="686">
        <v>170101120026</v>
      </c>
      <c r="C32" s="678">
        <v>50</v>
      </c>
      <c r="D32" s="141"/>
      <c r="E32" s="678">
        <v>48</v>
      </c>
      <c r="F32" s="141"/>
      <c r="G32" s="81"/>
      <c r="H32"/>
      <c r="I32"/>
    </row>
    <row r="33" spans="1:9">
      <c r="A33" s="45">
        <v>23</v>
      </c>
      <c r="B33" s="686">
        <v>170101120028</v>
      </c>
      <c r="C33" s="678">
        <v>49</v>
      </c>
      <c r="D33" s="141"/>
      <c r="E33" s="678">
        <v>43</v>
      </c>
      <c r="F33" s="141"/>
      <c r="H33"/>
      <c r="I33"/>
    </row>
    <row r="34" spans="1:9">
      <c r="A34" s="45">
        <v>24</v>
      </c>
      <c r="B34" s="686">
        <v>170101120029</v>
      </c>
      <c r="C34" s="678">
        <v>48</v>
      </c>
      <c r="D34" s="141"/>
      <c r="E34" s="678">
        <v>39</v>
      </c>
      <c r="F34" s="141"/>
    </row>
    <row r="35" spans="1:9">
      <c r="A35" s="45">
        <v>25</v>
      </c>
      <c r="B35" s="686">
        <v>170101120030</v>
      </c>
      <c r="C35" s="678">
        <v>50</v>
      </c>
      <c r="E35" s="678">
        <v>42</v>
      </c>
    </row>
    <row r="36" spans="1:9">
      <c r="A36" s="45">
        <v>26</v>
      </c>
      <c r="B36" s="686">
        <v>170101120032</v>
      </c>
      <c r="C36" s="678">
        <v>49</v>
      </c>
      <c r="E36" s="678">
        <v>46</v>
      </c>
    </row>
    <row r="37" spans="1:9">
      <c r="A37" s="45">
        <v>27</v>
      </c>
      <c r="B37" s="686">
        <v>170101120034</v>
      </c>
      <c r="C37" s="678">
        <v>49</v>
      </c>
      <c r="E37" s="678">
        <v>45</v>
      </c>
    </row>
    <row r="38" spans="1:9">
      <c r="A38" s="45">
        <v>28</v>
      </c>
      <c r="B38" s="686">
        <v>170101120035</v>
      </c>
      <c r="C38" s="678">
        <v>47</v>
      </c>
      <c r="E38" s="678">
        <v>36</v>
      </c>
    </row>
    <row r="39" spans="1:9">
      <c r="A39" s="45">
        <v>29</v>
      </c>
      <c r="B39" s="686">
        <v>170101120036</v>
      </c>
      <c r="C39" s="678">
        <v>50</v>
      </c>
      <c r="E39" s="678">
        <v>41</v>
      </c>
    </row>
    <row r="40" spans="1:9">
      <c r="A40" s="45">
        <v>30</v>
      </c>
      <c r="B40" s="686">
        <v>170101120038</v>
      </c>
      <c r="C40" s="678">
        <v>49</v>
      </c>
      <c r="E40" s="678">
        <v>45</v>
      </c>
    </row>
    <row r="41" spans="1:9">
      <c r="A41" s="45">
        <v>31</v>
      </c>
      <c r="B41" s="686">
        <v>170101120039</v>
      </c>
      <c r="C41" s="678">
        <v>49</v>
      </c>
      <c r="E41" s="678">
        <v>45</v>
      </c>
    </row>
    <row r="42" spans="1:9">
      <c r="A42" s="45">
        <v>32</v>
      </c>
      <c r="B42" s="686">
        <v>170101120040</v>
      </c>
      <c r="C42" s="678">
        <v>50</v>
      </c>
      <c r="E42" s="678">
        <v>47</v>
      </c>
    </row>
    <row r="43" spans="1:9">
      <c r="A43" s="45">
        <v>33</v>
      </c>
      <c r="B43" s="686">
        <v>170101120041</v>
      </c>
      <c r="C43" s="678">
        <v>47</v>
      </c>
      <c r="E43" s="678">
        <v>47</v>
      </c>
    </row>
    <row r="44" spans="1:9">
      <c r="A44" s="45">
        <v>34</v>
      </c>
      <c r="B44" s="686">
        <v>170101120043</v>
      </c>
      <c r="C44" s="678">
        <v>50</v>
      </c>
      <c r="E44" s="678">
        <v>37</v>
      </c>
    </row>
    <row r="45" spans="1:9">
      <c r="A45" s="45">
        <v>35</v>
      </c>
      <c r="B45" s="686">
        <v>170101120044</v>
      </c>
      <c r="C45" s="678">
        <v>49</v>
      </c>
      <c r="E45" s="678">
        <v>43</v>
      </c>
    </row>
    <row r="46" spans="1:9">
      <c r="A46" s="45">
        <v>36</v>
      </c>
      <c r="B46" s="686">
        <v>170101120045</v>
      </c>
      <c r="C46" s="678">
        <v>49</v>
      </c>
      <c r="E46" s="678">
        <v>44</v>
      </c>
    </row>
    <row r="47" spans="1:9">
      <c r="A47" s="45">
        <v>37</v>
      </c>
      <c r="B47" s="686">
        <v>170101120046</v>
      </c>
      <c r="C47" s="678">
        <v>44</v>
      </c>
      <c r="E47" s="678">
        <v>40</v>
      </c>
    </row>
    <row r="48" spans="1:9">
      <c r="A48" s="45">
        <v>38</v>
      </c>
      <c r="B48" s="686">
        <v>170101120048</v>
      </c>
      <c r="C48" s="678">
        <v>49</v>
      </c>
      <c r="E48" s="678">
        <v>46</v>
      </c>
    </row>
    <row r="49" spans="1:5">
      <c r="A49" s="45">
        <v>39</v>
      </c>
      <c r="B49" s="686">
        <v>170101120049</v>
      </c>
      <c r="C49" s="678">
        <v>49</v>
      </c>
      <c r="E49" s="678">
        <v>42</v>
      </c>
    </row>
    <row r="50" spans="1:5">
      <c r="A50" s="45">
        <v>40</v>
      </c>
      <c r="B50" s="686">
        <v>170101120050</v>
      </c>
      <c r="C50" s="678">
        <v>49</v>
      </c>
      <c r="E50" s="678">
        <v>36</v>
      </c>
    </row>
    <row r="51" spans="1:5">
      <c r="A51" s="45">
        <v>41</v>
      </c>
      <c r="B51" s="686">
        <v>170101120051</v>
      </c>
      <c r="C51" s="678">
        <v>49</v>
      </c>
      <c r="E51" s="678">
        <v>45</v>
      </c>
    </row>
    <row r="52" spans="1:5">
      <c r="A52" s="45">
        <v>42</v>
      </c>
      <c r="B52" s="686">
        <v>170101120052</v>
      </c>
      <c r="C52" s="678">
        <v>47</v>
      </c>
      <c r="E52" s="678">
        <v>45</v>
      </c>
    </row>
    <row r="53" spans="1:5">
      <c r="A53" s="45">
        <v>43</v>
      </c>
      <c r="B53" s="686">
        <v>170101120054</v>
      </c>
      <c r="C53" s="678">
        <v>47</v>
      </c>
      <c r="E53" s="678">
        <v>35</v>
      </c>
    </row>
    <row r="54" spans="1:5">
      <c r="A54" s="45">
        <v>44</v>
      </c>
      <c r="B54" s="686">
        <v>170101120055</v>
      </c>
      <c r="C54" s="678">
        <v>50</v>
      </c>
      <c r="E54" s="678">
        <v>47</v>
      </c>
    </row>
    <row r="55" spans="1:5">
      <c r="A55" s="45">
        <v>45</v>
      </c>
      <c r="B55" s="686">
        <v>170101120056</v>
      </c>
      <c r="C55" s="678">
        <v>49</v>
      </c>
      <c r="E55" s="678">
        <v>46</v>
      </c>
    </row>
    <row r="56" spans="1:5">
      <c r="A56" s="45">
        <v>46</v>
      </c>
      <c r="B56" s="686">
        <v>170101120058</v>
      </c>
      <c r="C56" s="678">
        <v>49</v>
      </c>
      <c r="E56" s="678">
        <v>49</v>
      </c>
    </row>
    <row r="57" spans="1:5">
      <c r="A57" s="45">
        <v>47</v>
      </c>
      <c r="B57" s="686">
        <v>170101120059</v>
      </c>
      <c r="C57" s="678">
        <v>49</v>
      </c>
      <c r="E57" s="678">
        <v>44</v>
      </c>
    </row>
    <row r="58" spans="1:5">
      <c r="A58" s="45">
        <v>48</v>
      </c>
      <c r="B58" s="686">
        <v>170101120060</v>
      </c>
      <c r="C58" s="678">
        <v>49</v>
      </c>
      <c r="E58" s="678">
        <v>43</v>
      </c>
    </row>
    <row r="59" spans="1:5">
      <c r="A59" s="45">
        <v>49</v>
      </c>
      <c r="B59" s="686">
        <v>170101120061</v>
      </c>
      <c r="C59" s="678">
        <v>49</v>
      </c>
      <c r="E59" s="678">
        <v>36</v>
      </c>
    </row>
    <row r="60" spans="1:5">
      <c r="A60" s="45">
        <v>50</v>
      </c>
      <c r="B60" s="686">
        <v>170101120062</v>
      </c>
      <c r="C60" s="678">
        <v>50</v>
      </c>
      <c r="E60" s="678">
        <v>43</v>
      </c>
    </row>
    <row r="61" spans="1:5">
      <c r="A61" s="45">
        <v>51</v>
      </c>
      <c r="B61" s="686">
        <v>170101120063</v>
      </c>
      <c r="C61" s="678">
        <v>49</v>
      </c>
      <c r="E61" s="678">
        <v>43</v>
      </c>
    </row>
    <row r="62" spans="1:5">
      <c r="A62" s="45">
        <v>52</v>
      </c>
      <c r="B62" s="686">
        <v>170101120064</v>
      </c>
      <c r="C62" s="678">
        <v>49</v>
      </c>
      <c r="E62" s="678">
        <v>38</v>
      </c>
    </row>
    <row r="63" spans="1:5">
      <c r="A63" s="45">
        <v>53</v>
      </c>
      <c r="B63" s="686">
        <v>170101120067</v>
      </c>
      <c r="C63" s="678">
        <v>49</v>
      </c>
      <c r="E63" s="678">
        <v>38</v>
      </c>
    </row>
    <row r="64" spans="1:5">
      <c r="A64" s="45">
        <v>54</v>
      </c>
      <c r="B64" s="686">
        <v>170101120070</v>
      </c>
      <c r="C64" s="678">
        <v>46</v>
      </c>
      <c r="E64" s="678">
        <v>42</v>
      </c>
    </row>
    <row r="65" spans="1:5">
      <c r="A65" s="45">
        <v>55</v>
      </c>
      <c r="B65" s="686">
        <v>170101120071</v>
      </c>
      <c r="C65" s="678">
        <v>49</v>
      </c>
      <c r="E65" s="678">
        <v>40</v>
      </c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opLeftCell="G4" zoomScale="86" zoomScaleNormal="86" workbookViewId="0">
      <selection activeCell="K17" sqref="K1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215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D12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F12</f>
        <v>86.36363636363636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30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93.181818181818187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99</v>
      </c>
      <c r="D8" s="124"/>
      <c r="E8" s="135" t="s">
        <v>100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687">
        <v>170301200001</v>
      </c>
      <c r="C11" s="140">
        <v>36</v>
      </c>
      <c r="D11" s="141">
        <f>COUNTIF(C11:C32,"&gt;="&amp;D10)</f>
        <v>22</v>
      </c>
      <c r="E11" s="140">
        <v>28</v>
      </c>
      <c r="F11" s="142">
        <f>COUNTIF(E11:E32,"&gt;="&amp;F10)</f>
        <v>19</v>
      </c>
      <c r="G11" s="143" t="s">
        <v>46</v>
      </c>
      <c r="H11" s="144">
        <v>3</v>
      </c>
      <c r="I11" s="144">
        <v>3</v>
      </c>
      <c r="J11" s="145"/>
      <c r="K11" s="145">
        <v>3</v>
      </c>
      <c r="L11" s="145">
        <v>1</v>
      </c>
      <c r="M11" s="145"/>
      <c r="N11" s="145"/>
      <c r="O11" s="145">
        <v>2</v>
      </c>
      <c r="P11" s="145">
        <v>2</v>
      </c>
      <c r="Q11" s="145"/>
      <c r="R11" s="145"/>
      <c r="S11" s="145">
        <v>3</v>
      </c>
      <c r="T11" s="145">
        <v>3</v>
      </c>
      <c r="U11" s="145">
        <v>2</v>
      </c>
      <c r="V11" s="145">
        <v>3</v>
      </c>
      <c r="W11" s="98"/>
    </row>
    <row r="12" spans="1:23" ht="25.15" customHeight="1">
      <c r="A12" s="45">
        <v>2</v>
      </c>
      <c r="B12" s="687">
        <v>170301200002</v>
      </c>
      <c r="C12" s="140">
        <v>43</v>
      </c>
      <c r="D12" s="147">
        <f>(D11/A32)*100</f>
        <v>100</v>
      </c>
      <c r="E12" s="140">
        <v>39</v>
      </c>
      <c r="F12" s="148">
        <f>(F11/A32)*100</f>
        <v>86.36363636363636</v>
      </c>
      <c r="G12" s="143" t="s">
        <v>47</v>
      </c>
      <c r="H12" s="144">
        <v>3</v>
      </c>
      <c r="I12" s="144">
        <v>3</v>
      </c>
      <c r="J12" s="145"/>
      <c r="K12" s="145">
        <v>3</v>
      </c>
      <c r="L12" s="145">
        <v>2</v>
      </c>
      <c r="M12" s="145"/>
      <c r="N12" s="145"/>
      <c r="O12" s="145">
        <v>1</v>
      </c>
      <c r="P12" s="145">
        <v>2</v>
      </c>
      <c r="Q12" s="145"/>
      <c r="R12" s="145"/>
      <c r="S12" s="145">
        <v>3</v>
      </c>
      <c r="T12" s="145">
        <v>3</v>
      </c>
      <c r="U12" s="145">
        <v>3</v>
      </c>
      <c r="V12" s="145">
        <v>2</v>
      </c>
      <c r="W12" s="98"/>
    </row>
    <row r="13" spans="1:23" ht="25.15" customHeight="1">
      <c r="A13" s="45">
        <v>3</v>
      </c>
      <c r="B13" s="687">
        <v>170301200003</v>
      </c>
      <c r="C13" s="140">
        <v>46</v>
      </c>
      <c r="D13" s="141"/>
      <c r="E13" s="140">
        <v>45</v>
      </c>
      <c r="F13" s="149"/>
      <c r="G13" s="143" t="s">
        <v>48</v>
      </c>
      <c r="H13" s="144">
        <v>2</v>
      </c>
      <c r="I13" s="144">
        <v>3</v>
      </c>
      <c r="J13" s="145"/>
      <c r="K13" s="145">
        <v>3</v>
      </c>
      <c r="L13" s="145">
        <v>2</v>
      </c>
      <c r="M13" s="145"/>
      <c r="N13" s="145"/>
      <c r="O13" s="145">
        <v>2</v>
      </c>
      <c r="P13" s="145">
        <v>3</v>
      </c>
      <c r="Q13" s="145"/>
      <c r="R13" s="145"/>
      <c r="S13" s="145">
        <v>2</v>
      </c>
      <c r="T13" s="145">
        <v>3</v>
      </c>
      <c r="U13" s="145">
        <v>2</v>
      </c>
      <c r="V13" s="145">
        <v>2</v>
      </c>
      <c r="W13" s="98"/>
    </row>
    <row r="14" spans="1:23" ht="25.15" customHeight="1">
      <c r="A14" s="45">
        <v>4</v>
      </c>
      <c r="B14" s="687">
        <v>170301200004</v>
      </c>
      <c r="C14" s="140">
        <v>42</v>
      </c>
      <c r="D14" s="141"/>
      <c r="E14" s="140">
        <v>39</v>
      </c>
      <c r="F14" s="149"/>
      <c r="G14" s="143" t="s">
        <v>49</v>
      </c>
      <c r="H14" s="144">
        <v>3</v>
      </c>
      <c r="I14" s="144">
        <v>3</v>
      </c>
      <c r="J14" s="145"/>
      <c r="K14" s="145">
        <v>3</v>
      </c>
      <c r="L14" s="145">
        <v>1</v>
      </c>
      <c r="M14" s="145"/>
      <c r="N14" s="145"/>
      <c r="O14" s="145">
        <v>2</v>
      </c>
      <c r="P14" s="145">
        <v>2</v>
      </c>
      <c r="Q14" s="145"/>
      <c r="R14" s="145"/>
      <c r="S14" s="145">
        <v>3</v>
      </c>
      <c r="T14" s="145">
        <v>3</v>
      </c>
      <c r="U14" s="145">
        <v>3</v>
      </c>
      <c r="V14" s="145">
        <v>2</v>
      </c>
      <c r="W14" s="98"/>
    </row>
    <row r="15" spans="1:23" ht="25.15" customHeight="1">
      <c r="A15" s="45">
        <v>5</v>
      </c>
      <c r="B15" s="687">
        <v>170301200009</v>
      </c>
      <c r="C15" s="140">
        <v>42</v>
      </c>
      <c r="D15" s="141"/>
      <c r="E15" s="140">
        <v>29</v>
      </c>
      <c r="F15" s="149"/>
      <c r="G15" s="143" t="s">
        <v>50</v>
      </c>
      <c r="H15" s="144">
        <v>2</v>
      </c>
      <c r="I15" s="144">
        <v>2</v>
      </c>
      <c r="J15" s="145"/>
      <c r="K15" s="145">
        <v>3</v>
      </c>
      <c r="L15" s="145">
        <v>2</v>
      </c>
      <c r="M15" s="145"/>
      <c r="N15" s="145"/>
      <c r="O15" s="145">
        <v>2</v>
      </c>
      <c r="P15" s="145">
        <v>2</v>
      </c>
      <c r="Q15" s="145"/>
      <c r="R15" s="145"/>
      <c r="S15" s="145">
        <v>2</v>
      </c>
      <c r="T15" s="145">
        <v>3</v>
      </c>
      <c r="U15" s="145">
        <v>3</v>
      </c>
      <c r="V15" s="145">
        <v>3</v>
      </c>
      <c r="W15" s="98"/>
    </row>
    <row r="16" spans="1:23" ht="25.15" customHeight="1">
      <c r="A16" s="45">
        <v>6</v>
      </c>
      <c r="B16" s="687">
        <v>170301200010</v>
      </c>
      <c r="C16" s="140">
        <v>49</v>
      </c>
      <c r="D16" s="141"/>
      <c r="E16" s="140">
        <v>36</v>
      </c>
      <c r="F16" s="149"/>
      <c r="G16" s="150" t="s">
        <v>51</v>
      </c>
      <c r="H16" s="66">
        <f>AVERAGE(H11:H15)</f>
        <v>2.6</v>
      </c>
      <c r="I16" s="66">
        <f>AVERAGE(I11:I15)</f>
        <v>2.8</v>
      </c>
      <c r="J16" s="66"/>
      <c r="K16" s="66">
        <f>AVERAGE(K11:K15)</f>
        <v>3</v>
      </c>
      <c r="L16" s="66">
        <f>AVERAGE(L11:L15)</f>
        <v>1.6</v>
      </c>
      <c r="M16" s="66"/>
      <c r="N16" s="66"/>
      <c r="O16" s="66">
        <f>AVERAGE(O11:O15)</f>
        <v>1.8</v>
      </c>
      <c r="P16" s="66">
        <f>AVERAGE(P11:P15)</f>
        <v>2.2000000000000002</v>
      </c>
      <c r="Q16" s="66"/>
      <c r="R16" s="66"/>
      <c r="S16" s="66">
        <f>AVERAGE(S11:S15)</f>
        <v>2.6</v>
      </c>
      <c r="T16" s="66">
        <f>AVERAGE(T11:T15)</f>
        <v>3</v>
      </c>
      <c r="U16" s="66">
        <f>AVERAGE(U11:U15)</f>
        <v>2.6</v>
      </c>
      <c r="V16" s="66">
        <f>AVERAGE(V11:V15)</f>
        <v>2.4</v>
      </c>
      <c r="W16" s="98"/>
    </row>
    <row r="17" spans="1:23" ht="35.65" customHeight="1">
      <c r="A17" s="45">
        <v>7</v>
      </c>
      <c r="B17" s="687">
        <v>170301200011</v>
      </c>
      <c r="C17" s="140">
        <v>45</v>
      </c>
      <c r="D17" s="141"/>
      <c r="E17" s="140">
        <v>36</v>
      </c>
      <c r="F17" s="149"/>
      <c r="G17" s="151" t="s">
        <v>52</v>
      </c>
      <c r="H17" s="67">
        <f>(H7*H16)/100</f>
        <v>2.4227272727272728</v>
      </c>
      <c r="I17" s="67">
        <f>(H7*I16)/100</f>
        <v>2.6090909090909093</v>
      </c>
      <c r="J17" s="67"/>
      <c r="K17" s="67">
        <f>(H7*K16)/100</f>
        <v>2.7954545454545454</v>
      </c>
      <c r="L17" s="67">
        <f>(H7*L16)/100</f>
        <v>1.490909090909091</v>
      </c>
      <c r="M17" s="67"/>
      <c r="N17" s="67"/>
      <c r="O17" s="67">
        <f>(H7*O16)/100</f>
        <v>1.6772727272727275</v>
      </c>
      <c r="P17" s="67">
        <f>(H7*P16)/100</f>
        <v>2.0500000000000003</v>
      </c>
      <c r="Q17" s="67"/>
      <c r="R17" s="67"/>
      <c r="S17" s="67">
        <f>(H7*S16)/100</f>
        <v>2.4227272727272728</v>
      </c>
      <c r="T17" s="67">
        <f>(H7*T16)/100</f>
        <v>2.7954545454545454</v>
      </c>
      <c r="U17" s="67">
        <f>(H7*U16)/100</f>
        <v>2.4227272727272728</v>
      </c>
      <c r="V17" s="67">
        <f>(H7*V16)/100</f>
        <v>2.2363636363636363</v>
      </c>
      <c r="W17" s="98"/>
    </row>
    <row r="18" spans="1:23">
      <c r="A18" s="45">
        <v>8</v>
      </c>
      <c r="B18" s="687">
        <v>170301200013</v>
      </c>
      <c r="C18" s="140">
        <v>43</v>
      </c>
      <c r="D18" s="141"/>
      <c r="E18" s="140">
        <v>37</v>
      </c>
      <c r="F18" s="141"/>
    </row>
    <row r="19" spans="1:23">
      <c r="A19" s="45">
        <v>9</v>
      </c>
      <c r="B19" s="687">
        <v>170301200014</v>
      </c>
      <c r="C19" s="140">
        <v>34</v>
      </c>
      <c r="D19" s="141"/>
      <c r="E19" s="140">
        <v>18</v>
      </c>
      <c r="F19" s="141"/>
    </row>
    <row r="20" spans="1:23">
      <c r="A20" s="45">
        <v>10</v>
      </c>
      <c r="B20" s="687">
        <v>170301200016</v>
      </c>
      <c r="C20" s="140">
        <v>45</v>
      </c>
      <c r="D20" s="141"/>
      <c r="E20" s="140">
        <v>31</v>
      </c>
      <c r="F20" s="141"/>
    </row>
    <row r="21" spans="1:23">
      <c r="A21" s="45">
        <v>11</v>
      </c>
      <c r="B21" s="687">
        <v>170301200018</v>
      </c>
      <c r="C21" s="140">
        <v>46</v>
      </c>
      <c r="D21" s="141"/>
      <c r="E21" s="140">
        <v>40</v>
      </c>
      <c r="F21" s="141"/>
    </row>
    <row r="22" spans="1:23">
      <c r="A22" s="45">
        <v>12</v>
      </c>
      <c r="B22" s="687">
        <v>170301200019</v>
      </c>
      <c r="C22" s="140">
        <v>46</v>
      </c>
      <c r="D22" s="141"/>
      <c r="E22" s="140">
        <v>36</v>
      </c>
      <c r="F22" s="141"/>
    </row>
    <row r="23" spans="1:23">
      <c r="A23" s="45">
        <v>13</v>
      </c>
      <c r="B23" s="687">
        <v>170301200021</v>
      </c>
      <c r="C23" s="140">
        <v>41</v>
      </c>
      <c r="D23" s="141"/>
      <c r="E23" s="140">
        <v>28</v>
      </c>
      <c r="F23" s="141"/>
    </row>
    <row r="24" spans="1:23">
      <c r="A24" s="45">
        <v>14</v>
      </c>
      <c r="B24" s="687">
        <v>170301200022</v>
      </c>
      <c r="C24" s="140">
        <v>42</v>
      </c>
      <c r="E24" s="140">
        <v>31</v>
      </c>
    </row>
    <row r="25" spans="1:23">
      <c r="A25" s="45">
        <v>15</v>
      </c>
      <c r="B25" s="687">
        <v>170301200023</v>
      </c>
      <c r="C25" s="140">
        <v>42</v>
      </c>
      <c r="E25" s="140">
        <v>41</v>
      </c>
    </row>
    <row r="26" spans="1:23">
      <c r="A26" s="45">
        <v>16</v>
      </c>
      <c r="B26" s="687">
        <v>170301200024</v>
      </c>
      <c r="C26" s="140">
        <v>36</v>
      </c>
      <c r="E26" s="140">
        <v>24</v>
      </c>
    </row>
    <row r="27" spans="1:23">
      <c r="A27" s="45">
        <v>17</v>
      </c>
      <c r="B27" s="687">
        <v>170301200025</v>
      </c>
      <c r="C27" s="140">
        <v>40</v>
      </c>
      <c r="E27" s="140">
        <v>28</v>
      </c>
    </row>
    <row r="28" spans="1:23">
      <c r="A28" s="45">
        <v>18</v>
      </c>
      <c r="B28" s="687">
        <v>170301200026</v>
      </c>
      <c r="C28" s="140">
        <v>45</v>
      </c>
      <c r="E28" s="140">
        <v>43</v>
      </c>
    </row>
    <row r="29" spans="1:23">
      <c r="A29" s="45">
        <v>19</v>
      </c>
      <c r="B29" s="687">
        <v>170301200027</v>
      </c>
      <c r="C29" s="140">
        <v>44</v>
      </c>
      <c r="E29" s="140">
        <v>32</v>
      </c>
    </row>
    <row r="30" spans="1:23">
      <c r="A30" s="45">
        <v>20</v>
      </c>
      <c r="B30" s="687">
        <v>170301200030</v>
      </c>
      <c r="C30" s="140">
        <v>46</v>
      </c>
      <c r="E30" s="140">
        <v>43</v>
      </c>
    </row>
    <row r="31" spans="1:23">
      <c r="A31" s="45">
        <v>21</v>
      </c>
      <c r="B31" s="687">
        <v>170301200032</v>
      </c>
      <c r="C31" s="140">
        <v>33</v>
      </c>
      <c r="E31" s="140">
        <v>24</v>
      </c>
    </row>
    <row r="32" spans="1:23">
      <c r="A32" s="45">
        <v>22</v>
      </c>
      <c r="B32" s="687">
        <v>170301200033</v>
      </c>
      <c r="C32" s="140">
        <v>36</v>
      </c>
      <c r="E32" s="140">
        <v>33</v>
      </c>
    </row>
    <row r="33" spans="1:5">
      <c r="A33" s="45">
        <v>23</v>
      </c>
      <c r="B33" s="146">
        <v>170101120034</v>
      </c>
      <c r="C33" s="140">
        <v>42</v>
      </c>
      <c r="E33" s="140">
        <v>44</v>
      </c>
    </row>
    <row r="34" spans="1:5">
      <c r="A34" s="45">
        <v>24</v>
      </c>
      <c r="B34" s="146">
        <v>170101120035</v>
      </c>
      <c r="C34" s="140">
        <v>37</v>
      </c>
      <c r="E34" s="140">
        <v>40</v>
      </c>
    </row>
    <row r="35" spans="1:5">
      <c r="A35" s="45">
        <v>25</v>
      </c>
      <c r="B35" s="146">
        <v>170101120036</v>
      </c>
      <c r="C35" s="140">
        <v>42</v>
      </c>
      <c r="E35" s="140">
        <v>44</v>
      </c>
    </row>
    <row r="36" spans="1:5">
      <c r="A36" s="45">
        <v>26</v>
      </c>
      <c r="B36" s="146">
        <v>170101120038</v>
      </c>
      <c r="C36" s="140">
        <v>42</v>
      </c>
      <c r="E36" s="140">
        <v>44</v>
      </c>
    </row>
    <row r="37" spans="1:5">
      <c r="A37" s="45">
        <v>27</v>
      </c>
      <c r="B37" s="146">
        <v>170101120039</v>
      </c>
      <c r="C37" s="140">
        <v>36</v>
      </c>
      <c r="E37" s="140">
        <v>32</v>
      </c>
    </row>
    <row r="38" spans="1:5">
      <c r="A38" s="45">
        <v>28</v>
      </c>
      <c r="B38" s="146">
        <v>170101120040</v>
      </c>
      <c r="C38" s="140">
        <v>40</v>
      </c>
      <c r="E38" s="140">
        <v>39</v>
      </c>
    </row>
    <row r="39" spans="1:5">
      <c r="A39" s="45">
        <v>29</v>
      </c>
      <c r="B39" s="146">
        <v>170101120043</v>
      </c>
      <c r="C39" s="140">
        <v>36</v>
      </c>
      <c r="E39" s="140">
        <v>26</v>
      </c>
    </row>
    <row r="40" spans="1:5">
      <c r="A40" s="45">
        <v>30</v>
      </c>
      <c r="B40" s="146">
        <v>170101120044</v>
      </c>
      <c r="C40" s="140">
        <v>46</v>
      </c>
      <c r="E40" s="140">
        <v>47</v>
      </c>
    </row>
    <row r="41" spans="1:5">
      <c r="A41" s="45">
        <v>31</v>
      </c>
      <c r="B41" s="146">
        <v>170101120045</v>
      </c>
      <c r="C41" s="140">
        <v>34</v>
      </c>
      <c r="E41" s="140">
        <v>20</v>
      </c>
    </row>
    <row r="42" spans="1:5">
      <c r="A42" s="45">
        <v>32</v>
      </c>
      <c r="B42" s="146">
        <v>170101120046</v>
      </c>
      <c r="C42" s="140">
        <v>34</v>
      </c>
      <c r="E42" s="140">
        <v>24</v>
      </c>
    </row>
    <row r="43" spans="1:5">
      <c r="A43" s="45">
        <v>33</v>
      </c>
      <c r="B43" s="146">
        <v>170101120048</v>
      </c>
      <c r="C43" s="140">
        <v>37</v>
      </c>
      <c r="E43" s="140">
        <v>30</v>
      </c>
    </row>
    <row r="44" spans="1:5">
      <c r="A44" s="45">
        <v>34</v>
      </c>
      <c r="B44" s="146">
        <v>170101120049</v>
      </c>
      <c r="C44" s="140">
        <v>34</v>
      </c>
      <c r="E44" s="140">
        <v>16</v>
      </c>
    </row>
    <row r="45" spans="1:5">
      <c r="A45" s="45">
        <v>35</v>
      </c>
      <c r="B45" s="146">
        <v>170101120050</v>
      </c>
      <c r="C45" s="140">
        <v>34</v>
      </c>
      <c r="E45" s="140">
        <v>11</v>
      </c>
    </row>
    <row r="46" spans="1:5">
      <c r="A46" s="45">
        <v>36</v>
      </c>
      <c r="B46" s="146">
        <v>170101120051</v>
      </c>
      <c r="C46" s="140">
        <v>46</v>
      </c>
      <c r="E46" s="140">
        <v>42</v>
      </c>
    </row>
    <row r="47" spans="1:5">
      <c r="A47" s="45">
        <v>37</v>
      </c>
      <c r="B47" s="146">
        <v>170101120052</v>
      </c>
      <c r="C47" s="140">
        <v>33</v>
      </c>
      <c r="E47" s="140">
        <v>25</v>
      </c>
    </row>
    <row r="48" spans="1:5">
      <c r="A48" s="45">
        <v>38</v>
      </c>
      <c r="B48" s="146">
        <v>170101120053</v>
      </c>
      <c r="C48" s="140">
        <v>36</v>
      </c>
      <c r="E48" s="140">
        <v>19</v>
      </c>
    </row>
    <row r="49" spans="1:5">
      <c r="A49" s="45">
        <v>39</v>
      </c>
      <c r="B49" s="146">
        <v>170101120054</v>
      </c>
      <c r="C49" s="140">
        <v>33</v>
      </c>
      <c r="E49" s="140">
        <v>24</v>
      </c>
    </row>
    <row r="50" spans="1:5">
      <c r="A50" s="45">
        <v>40</v>
      </c>
      <c r="B50" s="146">
        <v>170101120056</v>
      </c>
      <c r="C50" s="140">
        <v>37</v>
      </c>
      <c r="E50" s="140">
        <v>32</v>
      </c>
    </row>
    <row r="51" spans="1:5">
      <c r="A51" s="45">
        <v>41</v>
      </c>
      <c r="B51" s="146">
        <v>170101120058</v>
      </c>
      <c r="C51" s="140">
        <v>40</v>
      </c>
      <c r="E51" s="140">
        <v>34</v>
      </c>
    </row>
    <row r="52" spans="1:5">
      <c r="A52" s="45">
        <v>42</v>
      </c>
      <c r="B52" s="146">
        <v>170101120060</v>
      </c>
      <c r="C52" s="140">
        <v>34</v>
      </c>
      <c r="E52" s="140">
        <v>15</v>
      </c>
    </row>
    <row r="53" spans="1:5">
      <c r="A53" s="45">
        <v>43</v>
      </c>
      <c r="B53" s="146">
        <v>170101120061</v>
      </c>
      <c r="C53" s="140">
        <v>34</v>
      </c>
      <c r="E53" s="140">
        <v>24</v>
      </c>
    </row>
    <row r="54" spans="1:5">
      <c r="A54" s="45">
        <v>44</v>
      </c>
      <c r="B54" s="146">
        <v>170101120063</v>
      </c>
      <c r="C54" s="140">
        <v>35</v>
      </c>
      <c r="E54" s="140">
        <v>17</v>
      </c>
    </row>
    <row r="55" spans="1:5">
      <c r="A55" s="45">
        <v>45</v>
      </c>
      <c r="B55" s="146">
        <v>170101120064</v>
      </c>
      <c r="C55" s="140">
        <v>46</v>
      </c>
      <c r="E55" s="140">
        <v>46</v>
      </c>
    </row>
    <row r="56" spans="1:5">
      <c r="A56" s="45">
        <v>46</v>
      </c>
      <c r="B56" s="146">
        <v>170101120067</v>
      </c>
      <c r="C56" s="140">
        <v>44</v>
      </c>
      <c r="E56" s="140">
        <v>32</v>
      </c>
    </row>
    <row r="57" spans="1:5">
      <c r="A57" s="45">
        <v>47</v>
      </c>
      <c r="B57" s="146">
        <v>170101120070</v>
      </c>
      <c r="C57" s="140">
        <v>46</v>
      </c>
      <c r="E57" s="140">
        <v>42</v>
      </c>
    </row>
    <row r="58" spans="1:5">
      <c r="A58" s="45">
        <v>48</v>
      </c>
      <c r="B58" s="146">
        <v>170101120071</v>
      </c>
      <c r="C58" s="140">
        <v>44</v>
      </c>
      <c r="E58" s="140">
        <v>43</v>
      </c>
    </row>
    <row r="59" spans="1:5">
      <c r="A59" s="45">
        <v>49</v>
      </c>
      <c r="B59" s="146">
        <v>170101121073</v>
      </c>
      <c r="C59" s="140">
        <v>37</v>
      </c>
      <c r="E59" s="140">
        <v>26</v>
      </c>
    </row>
  </sheetData>
  <mergeCells count="6">
    <mergeCell ref="A1:E1"/>
    <mergeCell ref="G1:M1"/>
    <mergeCell ref="A2:E2"/>
    <mergeCell ref="A3:E3"/>
    <mergeCell ref="O3:W7"/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="48" zoomScaleNormal="48" workbookViewId="0">
      <selection activeCell="H17" sqref="H17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5" width="25.7265625" style="45" customWidth="1"/>
    <col min="6" max="6" width="31.7265625" style="45" customWidth="1"/>
    <col min="7" max="7" width="54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 ht="20.25" customHeight="1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 ht="19.5" customHeight="1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3.5" customHeight="1">
      <c r="A3" s="831" t="s">
        <v>70</v>
      </c>
      <c r="B3" s="831"/>
      <c r="C3" s="831"/>
      <c r="D3" s="831"/>
      <c r="E3" s="831"/>
      <c r="F3" s="831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25" customHeight="1">
      <c r="A4" s="831" t="s">
        <v>71</v>
      </c>
      <c r="B4" s="831"/>
      <c r="C4" s="831"/>
      <c r="D4" s="831"/>
      <c r="E4" s="831"/>
      <c r="F4" s="83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834" t="s">
        <v>72</v>
      </c>
      <c r="B5" s="834"/>
      <c r="C5" s="834"/>
      <c r="D5" s="834"/>
      <c r="E5" s="834"/>
      <c r="F5" s="834"/>
      <c r="G5" s="1" t="s">
        <v>14</v>
      </c>
      <c r="H5" s="47">
        <f>D12</f>
        <v>95.833333333333343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95.833333333333343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95.833333333333343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45">
        <v>1</v>
      </c>
      <c r="B11" s="34">
        <v>170301200001</v>
      </c>
      <c r="C11" s="62">
        <v>45</v>
      </c>
      <c r="D11" s="62">
        <f>COUNTIF(C11:C34,"&gt;="&amp;D10)</f>
        <v>23</v>
      </c>
      <c r="E11" s="62">
        <v>44</v>
      </c>
      <c r="F11" s="89">
        <f>COUNTIF(E11:E34,"&gt;="&amp;F10)</f>
        <v>23</v>
      </c>
      <c r="G11" s="31" t="s">
        <v>46</v>
      </c>
      <c r="H11" s="92">
        <v>2</v>
      </c>
      <c r="I11" s="92">
        <v>3</v>
      </c>
      <c r="J11" s="32"/>
      <c r="K11" s="92">
        <v>3</v>
      </c>
      <c r="L11" s="92">
        <v>3</v>
      </c>
      <c r="M11" s="32"/>
      <c r="N11" s="32"/>
      <c r="O11" s="32"/>
      <c r="P11" s="32"/>
      <c r="Q11" s="32"/>
      <c r="R11" s="32"/>
      <c r="S11" s="32"/>
      <c r="T11" s="32">
        <v>3</v>
      </c>
      <c r="U11" s="32">
        <v>2</v>
      </c>
      <c r="V11" s="32">
        <v>1</v>
      </c>
    </row>
    <row r="12" spans="1:23" ht="24.75" customHeight="1">
      <c r="A12" s="45">
        <v>2</v>
      </c>
      <c r="B12" s="34">
        <v>170301200002</v>
      </c>
      <c r="C12" s="62">
        <v>45</v>
      </c>
      <c r="D12" s="63">
        <f>(D11/COUNT(C11:C34))*100</f>
        <v>95.833333333333343</v>
      </c>
      <c r="E12" s="62">
        <v>44</v>
      </c>
      <c r="F12" s="90">
        <f>(F11/COUNT(E11:E34))*100</f>
        <v>95.833333333333343</v>
      </c>
      <c r="G12" s="31" t="s">
        <v>47</v>
      </c>
      <c r="H12" s="92">
        <v>3</v>
      </c>
      <c r="I12" s="92">
        <v>1</v>
      </c>
      <c r="J12" s="32"/>
      <c r="K12" s="92">
        <v>1</v>
      </c>
      <c r="L12" s="92">
        <v>2</v>
      </c>
      <c r="M12" s="32"/>
      <c r="N12" s="32"/>
      <c r="O12" s="32"/>
      <c r="P12" s="32"/>
      <c r="Q12" s="32"/>
      <c r="R12" s="32"/>
      <c r="S12" s="32"/>
      <c r="T12" s="32">
        <v>1</v>
      </c>
      <c r="U12" s="32">
        <v>2</v>
      </c>
      <c r="V12" s="32">
        <v>3</v>
      </c>
    </row>
    <row r="13" spans="1:23" ht="24.75" customHeight="1">
      <c r="A13" s="45">
        <v>3</v>
      </c>
      <c r="B13" s="34">
        <v>170301200003</v>
      </c>
      <c r="C13" s="62">
        <v>48</v>
      </c>
      <c r="D13" s="62"/>
      <c r="E13" s="62">
        <v>46</v>
      </c>
      <c r="F13" s="47"/>
      <c r="G13" s="31" t="s">
        <v>48</v>
      </c>
      <c r="H13" s="92">
        <v>1</v>
      </c>
      <c r="I13" s="92">
        <v>1</v>
      </c>
      <c r="J13" s="32"/>
      <c r="K13" s="92">
        <v>2</v>
      </c>
      <c r="L13" s="92">
        <v>2</v>
      </c>
      <c r="M13" s="32"/>
      <c r="N13" s="32"/>
      <c r="O13" s="32"/>
      <c r="P13" s="32"/>
      <c r="Q13" s="32"/>
      <c r="R13" s="32"/>
      <c r="S13" s="32"/>
      <c r="T13" s="32">
        <v>2</v>
      </c>
      <c r="U13" s="32">
        <v>3</v>
      </c>
      <c r="V13" s="32">
        <v>1</v>
      </c>
    </row>
    <row r="14" spans="1:23" ht="24.75" customHeight="1">
      <c r="A14" s="45">
        <v>4</v>
      </c>
      <c r="B14" s="34">
        <v>170301200004</v>
      </c>
      <c r="C14" s="62">
        <v>46</v>
      </c>
      <c r="D14" s="62"/>
      <c r="E14" s="62">
        <v>45</v>
      </c>
      <c r="F14" s="47"/>
      <c r="G14" s="31" t="s">
        <v>49</v>
      </c>
      <c r="H14" s="92">
        <v>3</v>
      </c>
      <c r="I14" s="92">
        <v>1</v>
      </c>
      <c r="J14" s="32"/>
      <c r="K14" s="92">
        <v>2</v>
      </c>
      <c r="L14" s="92">
        <v>1</v>
      </c>
      <c r="M14" s="32"/>
      <c r="N14" s="32"/>
      <c r="O14" s="32"/>
      <c r="P14" s="32"/>
      <c r="Q14" s="32"/>
      <c r="R14" s="32"/>
      <c r="S14" s="32"/>
      <c r="T14" s="32">
        <v>2</v>
      </c>
      <c r="U14" s="32">
        <v>2</v>
      </c>
      <c r="V14" s="32">
        <v>3</v>
      </c>
    </row>
    <row r="15" spans="1:23" ht="35.25" customHeight="1">
      <c r="A15" s="45">
        <v>5</v>
      </c>
      <c r="B15" s="34">
        <v>170301200009</v>
      </c>
      <c r="C15" s="62">
        <v>40</v>
      </c>
      <c r="D15" s="62"/>
      <c r="E15" s="62">
        <v>38</v>
      </c>
      <c r="F15" s="47"/>
      <c r="G15" s="31" t="s">
        <v>50</v>
      </c>
      <c r="H15" s="92">
        <v>2</v>
      </c>
      <c r="I15" s="92">
        <v>1</v>
      </c>
      <c r="J15" s="32"/>
      <c r="K15" s="92">
        <v>1</v>
      </c>
      <c r="L15" s="92">
        <v>1</v>
      </c>
      <c r="M15" s="32"/>
      <c r="N15" s="32"/>
      <c r="O15" s="32"/>
      <c r="P15" s="32"/>
      <c r="Q15" s="32"/>
      <c r="R15" s="32"/>
      <c r="S15" s="32"/>
      <c r="T15" s="32">
        <v>2</v>
      </c>
      <c r="U15" s="32">
        <v>3</v>
      </c>
      <c r="V15" s="32">
        <v>3</v>
      </c>
    </row>
    <row r="16" spans="1:23" ht="37.5" customHeight="1">
      <c r="A16" s="45">
        <v>6</v>
      </c>
      <c r="B16" s="34">
        <v>170301200010</v>
      </c>
      <c r="C16" s="62">
        <v>46</v>
      </c>
      <c r="D16" s="62"/>
      <c r="E16" s="62">
        <v>45</v>
      </c>
      <c r="F16" s="47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>
        <f>AVERAGE(K11:K15)</f>
        <v>1.8</v>
      </c>
      <c r="L16" s="66">
        <f>AVERAGE(L11:L15)</f>
        <v>1.8</v>
      </c>
      <c r="M16" s="66"/>
      <c r="N16" s="66"/>
      <c r="O16" s="66"/>
      <c r="P16" s="66"/>
      <c r="Q16" s="66"/>
      <c r="R16" s="66"/>
      <c r="S16" s="66"/>
      <c r="T16" s="66">
        <f>AVERAGE(T11:T15)</f>
        <v>2</v>
      </c>
      <c r="U16" s="66">
        <f>AVERAGE(U11:U15)</f>
        <v>2.4</v>
      </c>
      <c r="V16" s="66">
        <f>AVERAGE(V11:V15)</f>
        <v>2.2000000000000002</v>
      </c>
    </row>
    <row r="17" spans="1:22" ht="24.75" customHeight="1">
      <c r="A17" s="45">
        <v>7</v>
      </c>
      <c r="B17" s="34">
        <v>170301200011</v>
      </c>
      <c r="C17" s="62">
        <v>47</v>
      </c>
      <c r="D17" s="62"/>
      <c r="E17" s="62">
        <v>46</v>
      </c>
      <c r="F17" s="47"/>
      <c r="G17" s="91" t="s">
        <v>52</v>
      </c>
      <c r="H17" s="67">
        <f>(H7*H16)/100</f>
        <v>2.1083333333333338</v>
      </c>
      <c r="I17" s="67">
        <f>(H7*I16)/100</f>
        <v>1.3416666666666668</v>
      </c>
      <c r="J17" s="67">
        <f>(H7*J16)/100</f>
        <v>0</v>
      </c>
      <c r="K17" s="67">
        <f>(H7*K16)/100</f>
        <v>1.7250000000000003</v>
      </c>
      <c r="L17" s="67">
        <f>(H7*L16)/100</f>
        <v>1.7250000000000003</v>
      </c>
      <c r="M17" s="67">
        <f>(H7*M16)/100</f>
        <v>0</v>
      </c>
      <c r="N17" s="67">
        <f>(H7*N16)/100</f>
        <v>0</v>
      </c>
      <c r="O17" s="67">
        <f>(H7*O16)/100</f>
        <v>0</v>
      </c>
      <c r="P17" s="67">
        <f>(H7*P16)/100</f>
        <v>0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1.916666666666667</v>
      </c>
      <c r="U17" s="67">
        <f>(H7*U16)/100</f>
        <v>2.3000000000000003</v>
      </c>
      <c r="V17" s="67">
        <f>(H7*V16)/100</f>
        <v>2.1083333333333338</v>
      </c>
    </row>
    <row r="18" spans="1:22" ht="40.5" customHeight="1">
      <c r="A18" s="45">
        <v>8</v>
      </c>
      <c r="B18" s="34">
        <v>170301200013</v>
      </c>
      <c r="C18" s="62">
        <v>44</v>
      </c>
      <c r="D18" s="62"/>
      <c r="E18" s="62">
        <v>42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45">
        <v>9</v>
      </c>
      <c r="B19" s="34">
        <v>170301200014</v>
      </c>
      <c r="C19" s="62">
        <v>0</v>
      </c>
      <c r="D19" s="62"/>
      <c r="E19" s="62">
        <v>0</v>
      </c>
      <c r="F19" s="62"/>
    </row>
    <row r="20" spans="1:22" ht="24.75" customHeight="1">
      <c r="A20" s="45">
        <v>10</v>
      </c>
      <c r="B20" s="34">
        <v>170301200016</v>
      </c>
      <c r="C20" s="62">
        <v>40</v>
      </c>
      <c r="D20" s="62"/>
      <c r="E20" s="62">
        <v>38</v>
      </c>
      <c r="F20" s="62"/>
    </row>
    <row r="21" spans="1:22" ht="24.75" customHeight="1">
      <c r="A21" s="45">
        <v>11</v>
      </c>
      <c r="B21" s="34">
        <v>170301200018</v>
      </c>
      <c r="C21" s="62">
        <v>48</v>
      </c>
      <c r="D21" s="62"/>
      <c r="E21" s="62">
        <v>46</v>
      </c>
      <c r="F21" s="62"/>
    </row>
    <row r="22" spans="1:22" ht="31.5" customHeight="1">
      <c r="A22" s="45">
        <v>12</v>
      </c>
      <c r="B22" s="34">
        <v>170301200019</v>
      </c>
      <c r="C22" s="62">
        <v>49</v>
      </c>
      <c r="D22" s="62"/>
      <c r="E22" s="62">
        <v>48</v>
      </c>
      <c r="F22" s="62"/>
      <c r="J22" s="55"/>
      <c r="K22" s="55"/>
    </row>
    <row r="23" spans="1:22" ht="24.75" customHeight="1">
      <c r="A23" s="45">
        <v>13</v>
      </c>
      <c r="B23" s="34">
        <v>170301200020</v>
      </c>
      <c r="C23" s="62">
        <v>47</v>
      </c>
      <c r="D23" s="62"/>
      <c r="E23" s="62">
        <v>46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1:22" ht="24.75" customHeight="1">
      <c r="A24" s="45">
        <v>14</v>
      </c>
      <c r="B24" s="34">
        <v>170301200021</v>
      </c>
      <c r="C24" s="62">
        <v>43</v>
      </c>
      <c r="D24" s="62"/>
      <c r="E24" s="62">
        <v>40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45">
        <v>15</v>
      </c>
      <c r="B25" s="34">
        <v>170301200022</v>
      </c>
      <c r="C25" s="62">
        <v>43</v>
      </c>
      <c r="D25" s="74"/>
      <c r="E25" s="62">
        <v>42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45">
        <v>16</v>
      </c>
      <c r="B26" s="34">
        <v>170301200023</v>
      </c>
      <c r="C26" s="62">
        <v>49</v>
      </c>
      <c r="D26" s="62"/>
      <c r="E26" s="62">
        <v>47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45">
        <v>17</v>
      </c>
      <c r="B27" s="34">
        <v>170301200024</v>
      </c>
      <c r="C27" s="62">
        <v>40</v>
      </c>
      <c r="D27" s="62"/>
      <c r="E27" s="62">
        <v>38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45">
        <v>18</v>
      </c>
      <c r="B28" s="34">
        <v>170301200025</v>
      </c>
      <c r="C28" s="62">
        <v>40</v>
      </c>
      <c r="D28" s="62"/>
      <c r="E28" s="62">
        <v>38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45">
        <v>19</v>
      </c>
      <c r="B29" s="34">
        <v>170301200026</v>
      </c>
      <c r="C29" s="62">
        <v>49</v>
      </c>
      <c r="D29" s="62"/>
      <c r="E29" s="62">
        <v>49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45">
        <v>20</v>
      </c>
      <c r="B30" s="34">
        <v>170301200027</v>
      </c>
      <c r="C30" s="62">
        <v>42</v>
      </c>
      <c r="D30" s="62"/>
      <c r="E30" s="62">
        <v>40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45">
        <v>21</v>
      </c>
      <c r="B31" s="34">
        <v>170301200029</v>
      </c>
      <c r="C31" s="62">
        <v>43</v>
      </c>
      <c r="D31" s="62"/>
      <c r="E31" s="62">
        <v>42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45">
        <v>22</v>
      </c>
      <c r="B32" s="34">
        <v>170301200030</v>
      </c>
      <c r="C32" s="62">
        <v>49</v>
      </c>
      <c r="D32" s="62"/>
      <c r="E32" s="62">
        <v>48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24.75" customHeight="1">
      <c r="A33" s="45">
        <v>23</v>
      </c>
      <c r="B33" s="34">
        <v>170301200032</v>
      </c>
      <c r="C33" s="62">
        <v>43</v>
      </c>
      <c r="D33" s="62"/>
      <c r="E33" s="62">
        <v>42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24.75" customHeight="1">
      <c r="A34" s="45">
        <v>24</v>
      </c>
      <c r="B34" s="34">
        <v>170301200033</v>
      </c>
      <c r="C34" s="62">
        <v>49</v>
      </c>
      <c r="D34" s="62"/>
      <c r="E34" s="62">
        <v>48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81"/>
      <c r="B35" s="81"/>
      <c r="C35" s="81"/>
      <c r="D35" s="81"/>
      <c r="E35" s="81"/>
      <c r="F35" s="81"/>
      <c r="G35" s="81"/>
    </row>
    <row r="36" spans="1:22" ht="15.5">
      <c r="A36" s="81"/>
      <c r="B36" s="81"/>
      <c r="C36" s="81"/>
      <c r="D36" s="81"/>
      <c r="E36" s="81"/>
      <c r="F36" s="81"/>
      <c r="G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>
      <c r="G37" s="81"/>
    </row>
    <row r="38" spans="1:22">
      <c r="G38" s="81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G7" zoomScale="86" zoomScaleNormal="86" workbookViewId="0">
      <selection activeCell="V17" sqref="V17"/>
    </sheetView>
  </sheetViews>
  <sheetFormatPr defaultColWidth="9.179687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49" width="5.7265625" style="4" customWidth="1"/>
    <col min="250" max="257" width="9.179687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216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24">
        <f>(21/21)*100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24">
        <f>(18/21)*100</f>
        <v>85.714285714285708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92.857142857142861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35" t="s">
        <v>26</v>
      </c>
      <c r="D8" s="124"/>
      <c r="E8" s="135" t="s">
        <v>26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35" t="s">
        <v>29</v>
      </c>
      <c r="D9" s="124"/>
      <c r="E9" s="135" t="s">
        <v>29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116">
        <v>170301200001</v>
      </c>
      <c r="C11" s="684">
        <v>39</v>
      </c>
      <c r="D11" s="141">
        <f>COUNTIF(C11:C31,"&gt;="&amp;D10)</f>
        <v>21</v>
      </c>
      <c r="E11" s="684">
        <v>28</v>
      </c>
      <c r="F11" s="142">
        <f>COUNTIF(E11:E31,"&gt;="&amp;F10)</f>
        <v>18</v>
      </c>
      <c r="G11" s="143" t="s">
        <v>46</v>
      </c>
      <c r="H11" s="118">
        <v>2</v>
      </c>
      <c r="I11" s="118">
        <v>3</v>
      </c>
      <c r="J11" s="685">
        <v>3</v>
      </c>
      <c r="K11" s="685"/>
      <c r="L11" s="685">
        <v>3</v>
      </c>
      <c r="M11" s="685">
        <v>3</v>
      </c>
      <c r="N11" s="119"/>
      <c r="O11" s="119"/>
      <c r="P11" s="119"/>
      <c r="Q11" s="119"/>
      <c r="R11" s="119"/>
      <c r="S11" s="119"/>
      <c r="T11" s="118">
        <v>3</v>
      </c>
      <c r="U11" s="118">
        <v>3</v>
      </c>
      <c r="V11" s="118">
        <v>2</v>
      </c>
      <c r="W11" s="98"/>
    </row>
    <row r="12" spans="1:23" ht="25.15" customHeight="1">
      <c r="A12" s="45">
        <v>2</v>
      </c>
      <c r="B12" s="116">
        <v>170301200002</v>
      </c>
      <c r="C12" s="684">
        <v>48</v>
      </c>
      <c r="D12" s="147">
        <f>(21/21)*100</f>
        <v>100</v>
      </c>
      <c r="E12" s="684">
        <v>44</v>
      </c>
      <c r="F12" s="148">
        <f>(18/21)*100</f>
        <v>85.714285714285708</v>
      </c>
      <c r="G12" s="143" t="s">
        <v>47</v>
      </c>
      <c r="H12" s="118">
        <v>3</v>
      </c>
      <c r="I12" s="118">
        <v>1</v>
      </c>
      <c r="J12" s="685">
        <v>3</v>
      </c>
      <c r="K12" s="685"/>
      <c r="L12" s="685">
        <v>2</v>
      </c>
      <c r="M12" s="685">
        <v>3</v>
      </c>
      <c r="N12" s="119"/>
      <c r="O12" s="119"/>
      <c r="P12" s="119"/>
      <c r="Q12" s="119"/>
      <c r="R12" s="119"/>
      <c r="S12" s="119"/>
      <c r="T12" s="118">
        <v>2</v>
      </c>
      <c r="U12" s="118">
        <v>3</v>
      </c>
      <c r="V12" s="118">
        <v>2</v>
      </c>
      <c r="W12" s="98"/>
    </row>
    <row r="13" spans="1:23" ht="25.15" customHeight="1">
      <c r="A13" s="45">
        <v>3</v>
      </c>
      <c r="B13" s="116">
        <v>170301200003</v>
      </c>
      <c r="C13" s="684">
        <v>47</v>
      </c>
      <c r="D13" s="141"/>
      <c r="E13" s="684">
        <v>46</v>
      </c>
      <c r="F13" s="149"/>
      <c r="G13" s="143" t="s">
        <v>48</v>
      </c>
      <c r="H13" s="118">
        <v>1</v>
      </c>
      <c r="I13" s="118">
        <v>1</v>
      </c>
      <c r="J13" s="685">
        <v>2</v>
      </c>
      <c r="K13" s="685"/>
      <c r="L13" s="685">
        <v>1</v>
      </c>
      <c r="M13" s="685">
        <v>3</v>
      </c>
      <c r="N13" s="119"/>
      <c r="O13" s="119"/>
      <c r="P13" s="119"/>
      <c r="Q13" s="119"/>
      <c r="R13" s="119"/>
      <c r="S13" s="119"/>
      <c r="T13" s="118">
        <v>3</v>
      </c>
      <c r="U13" s="118">
        <v>3</v>
      </c>
      <c r="V13" s="118">
        <v>3</v>
      </c>
      <c r="W13" s="98"/>
    </row>
    <row r="14" spans="1:23" ht="25.15" customHeight="1">
      <c r="A14" s="45">
        <v>4</v>
      </c>
      <c r="B14" s="116">
        <v>170301200004</v>
      </c>
      <c r="C14" s="684">
        <v>44</v>
      </c>
      <c r="D14" s="141"/>
      <c r="E14" s="684">
        <v>41</v>
      </c>
      <c r="F14" s="149"/>
      <c r="G14" s="143" t="s">
        <v>49</v>
      </c>
      <c r="H14" s="118">
        <v>3</v>
      </c>
      <c r="I14" s="118">
        <v>1</v>
      </c>
      <c r="J14" s="685">
        <v>1</v>
      </c>
      <c r="K14" s="685"/>
      <c r="L14" s="685">
        <v>1</v>
      </c>
      <c r="M14" s="685">
        <v>2</v>
      </c>
      <c r="N14" s="119"/>
      <c r="O14" s="119"/>
      <c r="P14" s="119"/>
      <c r="Q14" s="119"/>
      <c r="R14" s="119"/>
      <c r="S14" s="119"/>
      <c r="T14" s="118">
        <v>3</v>
      </c>
      <c r="U14" s="118">
        <v>2</v>
      </c>
      <c r="V14" s="118">
        <v>3</v>
      </c>
      <c r="W14" s="98"/>
    </row>
    <row r="15" spans="1:23" ht="25.15" customHeight="1">
      <c r="A15" s="45">
        <v>5</v>
      </c>
      <c r="B15" s="116">
        <v>170301200009</v>
      </c>
      <c r="C15" s="684">
        <v>38</v>
      </c>
      <c r="D15" s="141"/>
      <c r="E15" s="684">
        <v>37</v>
      </c>
      <c r="F15" s="149"/>
      <c r="G15" s="143" t="s">
        <v>50</v>
      </c>
      <c r="H15" s="118">
        <v>2</v>
      </c>
      <c r="I15" s="118">
        <v>1</v>
      </c>
      <c r="J15" s="685">
        <v>2</v>
      </c>
      <c r="K15" s="685"/>
      <c r="L15" s="685">
        <v>1</v>
      </c>
      <c r="M15" s="685">
        <v>1</v>
      </c>
      <c r="N15" s="119"/>
      <c r="O15" s="119"/>
      <c r="P15" s="119"/>
      <c r="Q15" s="119"/>
      <c r="R15" s="119"/>
      <c r="S15" s="119"/>
      <c r="T15" s="118">
        <v>3</v>
      </c>
      <c r="U15" s="118">
        <v>3</v>
      </c>
      <c r="V15" s="118">
        <v>2</v>
      </c>
      <c r="W15" s="98"/>
    </row>
    <row r="16" spans="1:23" ht="25.15" customHeight="1">
      <c r="A16" s="45">
        <v>6</v>
      </c>
      <c r="B16" s="116">
        <v>170301200010</v>
      </c>
      <c r="C16" s="684">
        <v>48</v>
      </c>
      <c r="D16" s="141"/>
      <c r="E16" s="684">
        <v>40</v>
      </c>
      <c r="F16" s="149"/>
      <c r="G16" s="150" t="s">
        <v>51</v>
      </c>
      <c r="H16" s="66">
        <f>AVERAGE(H11:H15)</f>
        <v>2.2000000000000002</v>
      </c>
      <c r="I16" s="66">
        <f>AVERAGE(I11:I15)</f>
        <v>1.4</v>
      </c>
      <c r="J16" s="66">
        <f>AVERAGE(J11:J15)</f>
        <v>2.2000000000000002</v>
      </c>
      <c r="K16" s="66"/>
      <c r="L16" s="66">
        <f>AVERAGE(L11:L15)</f>
        <v>1.6</v>
      </c>
      <c r="M16" s="66">
        <f>AVERAGE(M11:M15)</f>
        <v>2.4</v>
      </c>
      <c r="N16" s="66"/>
      <c r="O16" s="66"/>
      <c r="P16" s="66"/>
      <c r="Q16" s="66"/>
      <c r="R16" s="66"/>
      <c r="S16" s="66"/>
      <c r="T16" s="66">
        <f>AVERAGE(T11:T15)</f>
        <v>2.8</v>
      </c>
      <c r="U16" s="66">
        <f>AVERAGE(U11:U15)</f>
        <v>2.8</v>
      </c>
      <c r="V16" s="66">
        <f>AVERAGE(V11:V15)</f>
        <v>2.4</v>
      </c>
      <c r="W16" s="98"/>
    </row>
    <row r="17" spans="1:24" ht="35.65" customHeight="1">
      <c r="A17" s="45">
        <v>7</v>
      </c>
      <c r="B17" s="116">
        <v>170301200011</v>
      </c>
      <c r="C17" s="684">
        <v>42</v>
      </c>
      <c r="D17" s="141"/>
      <c r="E17" s="684">
        <v>43</v>
      </c>
      <c r="F17" s="149"/>
      <c r="G17" s="151" t="s">
        <v>52</v>
      </c>
      <c r="H17" s="67">
        <f>(92.86*H16)/100</f>
        <v>2.0429200000000001</v>
      </c>
      <c r="I17" s="67">
        <f>(92.86*I16)/100</f>
        <v>1.3000399999999999</v>
      </c>
      <c r="J17" s="67">
        <f>(92.86*J16)/100</f>
        <v>2.0429200000000001</v>
      </c>
      <c r="K17" s="67"/>
      <c r="L17" s="67">
        <f>(92.86*L16)/100</f>
        <v>1.48576</v>
      </c>
      <c r="M17" s="67">
        <f>(92.86*M16)/100</f>
        <v>2.22864</v>
      </c>
      <c r="N17" s="67"/>
      <c r="O17" s="67"/>
      <c r="P17" s="67"/>
      <c r="Q17" s="67"/>
      <c r="R17" s="67"/>
      <c r="S17" s="67"/>
      <c r="T17" s="67">
        <f>(92.86*T16)/100</f>
        <v>2.6000799999999997</v>
      </c>
      <c r="U17" s="67">
        <f>(92.86*U16)/100</f>
        <v>2.6000799999999997</v>
      </c>
      <c r="V17" s="67">
        <f>(92.86*V16)/100</f>
        <v>2.22864</v>
      </c>
      <c r="W17" s="98"/>
    </row>
    <row r="18" spans="1:24" ht="37.9" customHeight="1">
      <c r="A18" s="45">
        <v>8</v>
      </c>
      <c r="B18" s="116">
        <v>170301200013</v>
      </c>
      <c r="C18" s="684">
        <v>42</v>
      </c>
      <c r="D18" s="141"/>
      <c r="E18" s="684">
        <v>43</v>
      </c>
      <c r="F18" s="149"/>
      <c r="W18" s="98"/>
    </row>
    <row r="19" spans="1:24" ht="25.15" customHeight="1">
      <c r="A19" s="45">
        <v>9</v>
      </c>
      <c r="B19" s="116">
        <v>170301200014</v>
      </c>
      <c r="C19" s="684">
        <v>37</v>
      </c>
      <c r="D19" s="141"/>
      <c r="E19" s="684">
        <v>26</v>
      </c>
      <c r="F19" s="14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:24" ht="40.9" customHeight="1">
      <c r="A20" s="45">
        <v>10</v>
      </c>
      <c r="B20" s="116">
        <v>170301200018</v>
      </c>
      <c r="C20" s="684">
        <v>45</v>
      </c>
      <c r="D20" s="141"/>
      <c r="E20" s="684">
        <v>45</v>
      </c>
      <c r="F20" s="14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4" ht="25.15" customHeight="1">
      <c r="A21" s="45">
        <v>11</v>
      </c>
      <c r="B21" s="116">
        <v>170301200019</v>
      </c>
      <c r="C21" s="684">
        <v>46</v>
      </c>
      <c r="D21" s="141"/>
      <c r="E21" s="684">
        <v>33</v>
      </c>
      <c r="F21" s="141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2" spans="1:24" ht="25.15" customHeight="1">
      <c r="A22" s="45">
        <v>12</v>
      </c>
      <c r="B22" s="116">
        <v>170301200020</v>
      </c>
      <c r="C22" s="684">
        <v>43</v>
      </c>
      <c r="D22" s="141"/>
      <c r="E22" s="684">
        <v>41</v>
      </c>
      <c r="F22" s="141"/>
      <c r="H22" s="98"/>
      <c r="I22" s="98"/>
      <c r="J22" s="98"/>
      <c r="W22" s="98"/>
    </row>
    <row r="23" spans="1:24" ht="25.15" customHeight="1">
      <c r="A23" s="45">
        <v>13</v>
      </c>
      <c r="B23" s="116">
        <v>170301200021</v>
      </c>
      <c r="C23" s="684">
        <v>43</v>
      </c>
      <c r="D23" s="141"/>
      <c r="E23" s="684">
        <v>34</v>
      </c>
      <c r="F23" s="141"/>
      <c r="I23" s="103"/>
      <c r="J23" s="104"/>
      <c r="K23" s="104"/>
    </row>
    <row r="24" spans="1:24" ht="31.5" customHeight="1">
      <c r="A24" s="45">
        <v>14</v>
      </c>
      <c r="B24" s="116">
        <v>170301200022</v>
      </c>
      <c r="C24" s="684">
        <v>44</v>
      </c>
      <c r="D24" s="141"/>
      <c r="E24" s="684">
        <v>36</v>
      </c>
      <c r="F24" s="141"/>
      <c r="H24" s="71"/>
      <c r="I24" s="835"/>
      <c r="J24" s="835"/>
      <c r="M24" s="55"/>
      <c r="N24" s="55"/>
      <c r="O24" s="55"/>
      <c r="P24" s="55"/>
      <c r="Q24" s="55"/>
    </row>
    <row r="25" spans="1:24" ht="25.15" customHeight="1">
      <c r="A25" s="45">
        <v>15</v>
      </c>
      <c r="B25" s="116">
        <v>170301200023</v>
      </c>
      <c r="C25" s="684">
        <v>42</v>
      </c>
      <c r="D25" s="141"/>
      <c r="E25" s="684">
        <v>39</v>
      </c>
      <c r="F25" s="141"/>
      <c r="H25" s="105"/>
      <c r="I25" s="106"/>
      <c r="J25" s="106"/>
      <c r="M25" s="55"/>
      <c r="N25" s="55"/>
      <c r="O25" s="55"/>
      <c r="P25" s="55"/>
      <c r="Q25" s="55"/>
    </row>
    <row r="26" spans="1:24" ht="25.15" customHeight="1">
      <c r="A26" s="45">
        <v>16</v>
      </c>
      <c r="B26" s="116">
        <v>170301200025</v>
      </c>
      <c r="C26" s="684">
        <v>36</v>
      </c>
      <c r="D26" s="141"/>
      <c r="E26" s="684">
        <v>27</v>
      </c>
      <c r="F26" s="141"/>
      <c r="H26" s="107"/>
      <c r="I26" s="98"/>
      <c r="J26" s="98"/>
      <c r="K26" s="98"/>
      <c r="L26" s="98"/>
      <c r="M26" s="98"/>
      <c r="N26" s="104"/>
      <c r="O26" s="104"/>
      <c r="P26" s="104"/>
      <c r="Q26" s="104"/>
      <c r="R26" s="104"/>
      <c r="S26" s="98"/>
      <c r="T26" s="98"/>
      <c r="U26" s="98"/>
      <c r="V26" s="98"/>
      <c r="W26" s="98"/>
      <c r="X26" s="98"/>
    </row>
    <row r="27" spans="1:24" ht="25.15" customHeight="1">
      <c r="A27" s="45">
        <v>17</v>
      </c>
      <c r="B27" s="116">
        <v>170301200026</v>
      </c>
      <c r="C27" s="684">
        <v>47</v>
      </c>
      <c r="D27" s="650"/>
      <c r="E27" s="684">
        <v>39</v>
      </c>
      <c r="F27" s="141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116">
        <v>170301200027</v>
      </c>
      <c r="C28" s="684">
        <v>42</v>
      </c>
      <c r="D28" s="141"/>
      <c r="E28" s="684">
        <v>32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116">
        <v>170301200030</v>
      </c>
      <c r="C29" s="684">
        <v>49</v>
      </c>
      <c r="D29" s="141"/>
      <c r="E29" s="684">
        <v>47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116">
        <v>170301200032</v>
      </c>
      <c r="C30" s="684">
        <v>39</v>
      </c>
      <c r="D30" s="141"/>
      <c r="E30" s="684">
        <v>23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116">
        <v>170301200033</v>
      </c>
      <c r="C31" s="684">
        <v>48</v>
      </c>
      <c r="D31" s="141"/>
      <c r="E31" s="684">
        <v>44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>
      <c r="G32" s="81"/>
      <c r="H32"/>
      <c r="I32"/>
    </row>
    <row r="33" spans="8:9">
      <c r="H33"/>
      <c r="I33"/>
    </row>
  </sheetData>
  <mergeCells count="7">
    <mergeCell ref="O3:W7"/>
    <mergeCell ref="A4:E4"/>
    <mergeCell ref="I24:J24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opLeftCell="F1" zoomScale="86" zoomScaleNormal="86" workbookViewId="0">
      <selection activeCell="U17" sqref="U17"/>
    </sheetView>
  </sheetViews>
  <sheetFormatPr defaultColWidth="9.1796875" defaultRowHeight="14.5"/>
  <cols>
    <col min="1" max="1" width="4.1796875" style="688" customWidth="1"/>
    <col min="2" max="2" width="14.81640625" style="688" customWidth="1"/>
    <col min="3" max="4" width="12.81640625" style="688" customWidth="1"/>
    <col min="5" max="6" width="17.26953125" style="688" customWidth="1"/>
    <col min="7" max="7" width="30.453125" style="688" customWidth="1"/>
    <col min="8" max="8" width="9.1796875" style="688"/>
    <col min="9" max="9" width="12.26953125" style="688" customWidth="1"/>
    <col min="10" max="1024" width="9.1796875" style="688"/>
  </cols>
  <sheetData>
    <row r="1" spans="1:23" ht="15" customHeight="1">
      <c r="A1" s="886" t="s">
        <v>0</v>
      </c>
      <c r="B1" s="886"/>
      <c r="C1" s="886"/>
      <c r="D1" s="886"/>
      <c r="E1" s="886"/>
      <c r="F1" s="886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6" customHeight="1">
      <c r="A2" s="882" t="s">
        <v>1</v>
      </c>
      <c r="B2" s="882"/>
      <c r="C2" s="882"/>
      <c r="D2" s="882"/>
      <c r="E2" s="882"/>
      <c r="F2" s="882"/>
      <c r="G2" s="880" t="s">
        <v>4</v>
      </c>
      <c r="H2" s="880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86" t="s">
        <v>217</v>
      </c>
      <c r="B3" s="886"/>
      <c r="C3" s="886"/>
      <c r="D3" s="886"/>
      <c r="E3" s="886"/>
      <c r="F3" s="886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218</v>
      </c>
      <c r="B4" s="831"/>
      <c r="C4" s="831"/>
      <c r="D4" s="831"/>
      <c r="E4" s="831"/>
      <c r="F4" s="831"/>
      <c r="G4" s="32" t="s">
        <v>14</v>
      </c>
      <c r="H4" s="830">
        <v>0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219</v>
      </c>
      <c r="B5" s="831"/>
      <c r="C5" s="831"/>
      <c r="D5" s="831"/>
      <c r="E5" s="831"/>
      <c r="F5" s="831"/>
      <c r="G5" s="32" t="s">
        <v>18</v>
      </c>
      <c r="H5" s="830">
        <v>0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80" t="s">
        <v>221</v>
      </c>
      <c r="F6" s="80"/>
      <c r="G6" s="53" t="s">
        <v>22</v>
      </c>
      <c r="H6" s="21">
        <f>AVERAGE(H4:H5)</f>
        <v>0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9">
      <c r="A7" s="689"/>
      <c r="B7" s="690" t="s">
        <v>20</v>
      </c>
      <c r="C7" s="80" t="s">
        <v>21</v>
      </c>
      <c r="D7" s="80"/>
      <c r="E7" s="80" t="s">
        <v>21</v>
      </c>
      <c r="F7" s="80"/>
      <c r="G7" s="53" t="s">
        <v>27</v>
      </c>
      <c r="H7" s="53" t="s">
        <v>112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80" t="s">
        <v>26</v>
      </c>
      <c r="F8" s="691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89"/>
      <c r="B9" s="690" t="s">
        <v>28</v>
      </c>
      <c r="C9" s="80" t="s">
        <v>29</v>
      </c>
      <c r="D9" s="80"/>
      <c r="E9" s="80" t="s">
        <v>29</v>
      </c>
      <c r="F9" s="80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80">
        <v>0</v>
      </c>
      <c r="F10" s="80">
        <v>27.5</v>
      </c>
      <c r="G10" s="694" t="s">
        <v>46</v>
      </c>
      <c r="H10" s="99">
        <v>2</v>
      </c>
      <c r="I10" s="99">
        <v>2</v>
      </c>
      <c r="J10" s="99">
        <v>3</v>
      </c>
      <c r="K10" s="99"/>
      <c r="L10" s="99"/>
      <c r="M10" s="99"/>
      <c r="N10" s="99"/>
      <c r="O10" s="99"/>
      <c r="P10" s="99">
        <v>3</v>
      </c>
      <c r="Q10" s="99">
        <v>1</v>
      </c>
      <c r="R10" s="99"/>
      <c r="S10" s="99">
        <v>2</v>
      </c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695">
        <v>170301200020</v>
      </c>
      <c r="C11" s="95">
        <v>26</v>
      </c>
      <c r="D11" s="95">
        <f>COUNTIF(C11:C91,"&gt;="&amp;D10)</f>
        <v>0</v>
      </c>
      <c r="E11" s="95">
        <v>0</v>
      </c>
      <c r="F11" s="95">
        <f>COUNTIF(E11:E91,"&gt;="&amp;F10)</f>
        <v>0</v>
      </c>
      <c r="G11" s="694" t="s">
        <v>47</v>
      </c>
      <c r="H11" s="99">
        <v>3</v>
      </c>
      <c r="I11" s="99">
        <v>1</v>
      </c>
      <c r="J11" s="99">
        <v>2</v>
      </c>
      <c r="K11" s="99"/>
      <c r="L11" s="99"/>
      <c r="M11" s="99"/>
      <c r="N11" s="99"/>
      <c r="O11" s="99"/>
      <c r="P11" s="99">
        <v>2</v>
      </c>
      <c r="Q11" s="99">
        <v>2</v>
      </c>
      <c r="R11" s="99"/>
      <c r="S11" s="99">
        <v>3</v>
      </c>
      <c r="T11" s="99">
        <v>3</v>
      </c>
      <c r="U11" s="99">
        <v>3</v>
      </c>
      <c r="V11" s="99">
        <v>3</v>
      </c>
    </row>
    <row r="12" spans="1:23" ht="15.5">
      <c r="A12" s="689"/>
      <c r="B12" s="689"/>
      <c r="C12" s="689"/>
      <c r="D12" s="63">
        <f>(D11/COUNTA(B11:B300))*100</f>
        <v>0</v>
      </c>
      <c r="E12" s="689"/>
      <c r="F12" s="63">
        <f>(F11/COUNTA(B11:B300))*100</f>
        <v>0</v>
      </c>
      <c r="G12" s="694" t="s">
        <v>48</v>
      </c>
      <c r="H12" s="99">
        <v>1</v>
      </c>
      <c r="I12" s="99">
        <v>1</v>
      </c>
      <c r="J12" s="99">
        <v>1</v>
      </c>
      <c r="K12" s="99"/>
      <c r="L12" s="99"/>
      <c r="M12" s="99"/>
      <c r="N12" s="99"/>
      <c r="O12" s="99"/>
      <c r="P12" s="99">
        <v>3</v>
      </c>
      <c r="Q12" s="99">
        <v>3</v>
      </c>
      <c r="R12" s="99"/>
      <c r="S12" s="99">
        <v>3</v>
      </c>
      <c r="T12" s="99">
        <v>3</v>
      </c>
      <c r="U12" s="99">
        <v>3</v>
      </c>
      <c r="V12" s="99">
        <v>3</v>
      </c>
    </row>
    <row r="13" spans="1:23" ht="15.5">
      <c r="A13" s="689"/>
      <c r="B13" s="689"/>
      <c r="C13" s="689"/>
      <c r="D13" s="689"/>
      <c r="E13" s="689"/>
      <c r="F13" s="689"/>
      <c r="G13" s="694" t="s">
        <v>49</v>
      </c>
      <c r="H13" s="99">
        <v>3</v>
      </c>
      <c r="I13" s="99">
        <v>3</v>
      </c>
      <c r="J13" s="99">
        <v>3</v>
      </c>
      <c r="K13" s="99"/>
      <c r="L13" s="99"/>
      <c r="M13" s="99"/>
      <c r="N13" s="99"/>
      <c r="O13" s="99"/>
      <c r="P13" s="99">
        <v>3</v>
      </c>
      <c r="Q13" s="99">
        <v>3</v>
      </c>
      <c r="R13" s="99"/>
      <c r="S13" s="99">
        <v>2</v>
      </c>
      <c r="T13" s="99">
        <v>3</v>
      </c>
      <c r="U13" s="99">
        <v>3</v>
      </c>
      <c r="V13" s="99">
        <v>3</v>
      </c>
    </row>
    <row r="14" spans="1:23" ht="15.5">
      <c r="A14" s="689"/>
      <c r="B14" s="689"/>
      <c r="C14" s="689"/>
      <c r="D14" s="689"/>
      <c r="E14" s="689"/>
      <c r="F14" s="689"/>
      <c r="G14" s="694" t="s">
        <v>50</v>
      </c>
      <c r="H14" s="99">
        <v>1</v>
      </c>
      <c r="I14" s="99">
        <v>1</v>
      </c>
      <c r="J14" s="99">
        <v>3</v>
      </c>
      <c r="K14" s="99"/>
      <c r="L14" s="99"/>
      <c r="M14" s="99"/>
      <c r="N14" s="99"/>
      <c r="O14" s="99"/>
      <c r="P14" s="99">
        <v>3</v>
      </c>
      <c r="Q14" s="99">
        <v>3</v>
      </c>
      <c r="R14" s="99"/>
      <c r="S14" s="99">
        <v>3</v>
      </c>
      <c r="T14" s="99">
        <v>3</v>
      </c>
      <c r="U14" s="99">
        <v>3</v>
      </c>
      <c r="V14" s="99">
        <v>3</v>
      </c>
    </row>
    <row r="15" spans="1:23" ht="15.5">
      <c r="A15" s="689"/>
      <c r="B15" s="689"/>
      <c r="C15" s="689"/>
      <c r="D15" s="689"/>
      <c r="E15" s="689"/>
      <c r="F15" s="689"/>
      <c r="G15" s="65" t="s">
        <v>51</v>
      </c>
      <c r="H15" s="696">
        <f>AVERAGE(H10:H14)</f>
        <v>2</v>
      </c>
      <c r="I15" s="696">
        <f>AVERAGE(I10:I14)</f>
        <v>1.6</v>
      </c>
      <c r="J15" s="696">
        <f>AVERAGE(J10:J14)</f>
        <v>2.4</v>
      </c>
      <c r="K15" s="696"/>
      <c r="L15" s="696"/>
      <c r="M15" s="696"/>
      <c r="N15" s="696"/>
      <c r="O15" s="696"/>
      <c r="P15" s="696">
        <f t="shared" ref="P15:V15" si="0">AVERAGE(P10:P14)</f>
        <v>2.8</v>
      </c>
      <c r="Q15" s="696">
        <f t="shared" si="0"/>
        <v>2.4</v>
      </c>
      <c r="R15" s="696"/>
      <c r="S15" s="696">
        <f t="shared" si="0"/>
        <v>2.6</v>
      </c>
      <c r="T15" s="696">
        <f t="shared" si="0"/>
        <v>3</v>
      </c>
      <c r="U15" s="696">
        <f t="shared" si="0"/>
        <v>3</v>
      </c>
      <c r="V15" s="696">
        <f t="shared" si="0"/>
        <v>3</v>
      </c>
    </row>
    <row r="16" spans="1:23" ht="15.5">
      <c r="A16" s="689"/>
      <c r="B16" s="689"/>
      <c r="C16" s="689"/>
      <c r="D16" s="689"/>
      <c r="E16" s="689"/>
      <c r="F16" s="689"/>
      <c r="G16" s="91" t="s">
        <v>52</v>
      </c>
      <c r="H16" s="697">
        <f>(0*H15)/100</f>
        <v>0</v>
      </c>
      <c r="I16" s="697">
        <f>(0*I15)/100</f>
        <v>0</v>
      </c>
      <c r="J16" s="697">
        <f>(0*J15)/100</f>
        <v>0</v>
      </c>
      <c r="K16" s="697"/>
      <c r="L16" s="697"/>
      <c r="M16" s="697"/>
      <c r="N16" s="697"/>
      <c r="O16" s="697"/>
      <c r="P16" s="697">
        <f t="shared" ref="P16:V16" si="1">(0*P15)/100</f>
        <v>0</v>
      </c>
      <c r="Q16" s="697">
        <f t="shared" si="1"/>
        <v>0</v>
      </c>
      <c r="R16" s="697"/>
      <c r="S16" s="697">
        <f t="shared" si="1"/>
        <v>0</v>
      </c>
      <c r="T16" s="697">
        <f t="shared" si="1"/>
        <v>0</v>
      </c>
      <c r="U16" s="697">
        <f t="shared" si="1"/>
        <v>0</v>
      </c>
      <c r="V16" s="697">
        <f t="shared" si="1"/>
        <v>0</v>
      </c>
    </row>
    <row r="17" spans="1:22">
      <c r="A17" s="689"/>
      <c r="B17" s="689"/>
      <c r="C17" s="689"/>
      <c r="D17" s="689"/>
      <c r="E17" s="689"/>
      <c r="F17" s="689"/>
      <c r="G17" s="698"/>
      <c r="H17" s="699"/>
      <c r="I17" s="699"/>
      <c r="J17" s="699"/>
      <c r="K17" s="696"/>
      <c r="L17" s="696"/>
      <c r="M17" s="696"/>
      <c r="N17" s="696"/>
      <c r="O17" s="696"/>
      <c r="P17" s="696"/>
      <c r="Q17" s="696"/>
      <c r="R17" s="696"/>
      <c r="S17" s="696"/>
      <c r="T17" s="696"/>
      <c r="U17" s="696"/>
      <c r="V17" s="696"/>
    </row>
  </sheetData>
  <mergeCells count="7">
    <mergeCell ref="A1:F1"/>
    <mergeCell ref="A2:F2"/>
    <mergeCell ref="G2:H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7" zoomScale="86" zoomScaleNormal="86" workbookViewId="0">
      <selection activeCell="I26" sqref="I26"/>
    </sheetView>
  </sheetViews>
  <sheetFormatPr defaultColWidth="8.7265625" defaultRowHeight="14.5"/>
  <cols>
    <col min="1" max="1" width="6.26953125" customWidth="1"/>
    <col min="2" max="2" width="17.453125" customWidth="1"/>
    <col min="3" max="3" width="13.54296875" customWidth="1"/>
    <col min="4" max="4" width="12.453125" customWidth="1"/>
    <col min="5" max="5" width="13.81640625" customWidth="1"/>
    <col min="6" max="6" width="12.26953125" style="700" customWidth="1"/>
    <col min="7" max="7" width="28.54296875" customWidth="1"/>
  </cols>
  <sheetData>
    <row r="1" spans="1:23">
      <c r="A1" s="886" t="s">
        <v>0</v>
      </c>
      <c r="B1" s="886"/>
      <c r="C1" s="886"/>
      <c r="D1" s="886"/>
      <c r="E1" s="886"/>
      <c r="F1" s="886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1.5" customHeight="1">
      <c r="A2" s="882" t="s">
        <v>1</v>
      </c>
      <c r="B2" s="882"/>
      <c r="C2" s="882"/>
      <c r="D2" s="882"/>
      <c r="E2" s="882"/>
      <c r="F2" s="882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86" t="s">
        <v>222</v>
      </c>
      <c r="B3" s="886"/>
      <c r="C3" s="886"/>
      <c r="D3" s="886"/>
      <c r="E3" s="886"/>
      <c r="F3" s="886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223</v>
      </c>
      <c r="B4" s="831"/>
      <c r="C4" s="831"/>
      <c r="D4" s="831"/>
      <c r="E4" s="831"/>
      <c r="F4" s="831"/>
      <c r="G4" s="32" t="s">
        <v>14</v>
      </c>
      <c r="H4" s="63">
        <v>86.36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82" t="s">
        <v>224</v>
      </c>
      <c r="B5" s="882"/>
      <c r="C5" s="882"/>
      <c r="D5" s="882"/>
      <c r="E5" s="882"/>
      <c r="F5" s="882"/>
      <c r="G5" s="32" t="s">
        <v>18</v>
      </c>
      <c r="H5" s="63">
        <v>81.819999999999993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9">
      <c r="A6" s="689"/>
      <c r="B6" s="690"/>
      <c r="C6" s="80" t="s">
        <v>220</v>
      </c>
      <c r="D6" s="80"/>
      <c r="E6" s="701" t="s">
        <v>221</v>
      </c>
      <c r="F6" s="15"/>
      <c r="G6" s="53" t="s">
        <v>22</v>
      </c>
      <c r="H6" s="21">
        <f>AVERAGE(H4:H5)</f>
        <v>84.09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89"/>
      <c r="B7" s="690" t="s">
        <v>20</v>
      </c>
      <c r="C7" s="80" t="s">
        <v>21</v>
      </c>
      <c r="D7" s="80"/>
      <c r="E7" s="701" t="s">
        <v>21</v>
      </c>
      <c r="F7" s="15"/>
      <c r="G7" s="53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75" customHeight="1">
      <c r="A9" s="689"/>
      <c r="B9" s="690" t="s">
        <v>28</v>
      </c>
      <c r="C9" s="80" t="s">
        <v>29</v>
      </c>
      <c r="D9" s="80"/>
      <c r="E9" s="701" t="s">
        <v>29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>
        <v>3</v>
      </c>
      <c r="J10" s="99"/>
      <c r="K10" s="99"/>
      <c r="L10" s="99">
        <v>2</v>
      </c>
      <c r="M10" s="99"/>
      <c r="N10" s="99"/>
      <c r="O10" s="99">
        <v>3</v>
      </c>
      <c r="P10" s="99"/>
      <c r="Q10" s="99"/>
      <c r="R10" s="99"/>
      <c r="S10" s="99"/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703">
        <v>170301200001</v>
      </c>
      <c r="C11" s="95">
        <v>28</v>
      </c>
      <c r="D11" s="95">
        <f>COUNTIF(C11:C91,"&gt;="&amp;D10)</f>
        <v>19</v>
      </c>
      <c r="E11" s="704">
        <v>41</v>
      </c>
      <c r="F11" s="61">
        <f>COUNTIF(E11:E32,"&gt;="&amp;F10)</f>
        <v>18</v>
      </c>
      <c r="G11" s="702" t="s">
        <v>47</v>
      </c>
      <c r="H11" s="99">
        <v>3</v>
      </c>
      <c r="I11" s="99">
        <v>1</v>
      </c>
      <c r="J11" s="99"/>
      <c r="K11" s="99"/>
      <c r="L11" s="99">
        <v>3</v>
      </c>
      <c r="M11" s="99"/>
      <c r="N11" s="99"/>
      <c r="O11" s="99">
        <v>3</v>
      </c>
      <c r="P11" s="99"/>
      <c r="Q11" s="99"/>
      <c r="R11" s="99"/>
      <c r="S11" s="99"/>
      <c r="T11" s="99">
        <v>3</v>
      </c>
      <c r="U11" s="99">
        <v>3</v>
      </c>
      <c r="V11" s="99">
        <v>3</v>
      </c>
    </row>
    <row r="12" spans="1:23" ht="15.5">
      <c r="A12" s="93">
        <v>2</v>
      </c>
      <c r="B12" s="703">
        <v>170301200002</v>
      </c>
      <c r="C12" s="95">
        <v>44</v>
      </c>
      <c r="D12" s="63">
        <f>D11/COUNTA(B11:B90)*100</f>
        <v>86.36363636363636</v>
      </c>
      <c r="E12" s="704">
        <v>37</v>
      </c>
      <c r="F12" s="63">
        <f>(F11/COUNTA(B11:B300))*100</f>
        <v>81.818181818181827</v>
      </c>
      <c r="G12" s="702" t="s">
        <v>48</v>
      </c>
      <c r="H12" s="99">
        <v>1</v>
      </c>
      <c r="I12" s="99">
        <v>1</v>
      </c>
      <c r="J12" s="99"/>
      <c r="K12" s="99"/>
      <c r="L12" s="99">
        <v>1</v>
      </c>
      <c r="M12" s="99"/>
      <c r="N12" s="99"/>
      <c r="O12" s="99">
        <v>2</v>
      </c>
      <c r="P12" s="99"/>
      <c r="Q12" s="99"/>
      <c r="R12" s="99"/>
      <c r="S12" s="99"/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170301200003</v>
      </c>
      <c r="C13" s="95">
        <v>43</v>
      </c>
      <c r="D13" s="95"/>
      <c r="E13" s="704">
        <v>48</v>
      </c>
      <c r="F13" s="61"/>
      <c r="G13" s="702" t="s">
        <v>49</v>
      </c>
      <c r="H13" s="99">
        <v>3</v>
      </c>
      <c r="I13" s="99">
        <v>1</v>
      </c>
      <c r="J13" s="99"/>
      <c r="K13" s="99"/>
      <c r="L13" s="99">
        <v>3</v>
      </c>
      <c r="M13" s="99"/>
      <c r="N13" s="99"/>
      <c r="O13" s="99">
        <v>3</v>
      </c>
      <c r="P13" s="99"/>
      <c r="Q13" s="99"/>
      <c r="R13" s="99"/>
      <c r="S13" s="99"/>
      <c r="T13" s="99">
        <v>3</v>
      </c>
      <c r="U13" s="99">
        <v>3</v>
      </c>
      <c r="V13" s="99">
        <v>3</v>
      </c>
    </row>
    <row r="14" spans="1:23" ht="15.5">
      <c r="A14" s="93">
        <v>4</v>
      </c>
      <c r="B14" s="703">
        <v>170301200004</v>
      </c>
      <c r="C14" s="95">
        <v>40</v>
      </c>
      <c r="D14" s="95"/>
      <c r="E14" s="704">
        <v>41</v>
      </c>
      <c r="F14" s="61"/>
      <c r="G14" s="702" t="s">
        <v>50</v>
      </c>
      <c r="H14" s="99">
        <v>2</v>
      </c>
      <c r="I14" s="99">
        <v>1</v>
      </c>
      <c r="J14" s="99"/>
      <c r="K14" s="99"/>
      <c r="L14" s="99">
        <v>1</v>
      </c>
      <c r="M14" s="99"/>
      <c r="N14" s="99"/>
      <c r="O14" s="99">
        <v>3</v>
      </c>
      <c r="P14" s="99"/>
      <c r="Q14" s="99"/>
      <c r="R14" s="99"/>
      <c r="S14" s="99"/>
      <c r="T14" s="99">
        <v>3</v>
      </c>
      <c r="U14" s="99">
        <v>3</v>
      </c>
      <c r="V14" s="99">
        <v>3</v>
      </c>
    </row>
    <row r="15" spans="1:23" ht="15.5">
      <c r="A15" s="93">
        <v>5</v>
      </c>
      <c r="B15" s="703">
        <v>170301200009</v>
      </c>
      <c r="C15" s="95">
        <v>28</v>
      </c>
      <c r="D15" s="95"/>
      <c r="E15" s="704">
        <v>43</v>
      </c>
      <c r="F15" s="61"/>
      <c r="G15" s="65" t="s">
        <v>51</v>
      </c>
      <c r="H15" s="697">
        <f>AVERAGE(H10:H14)</f>
        <v>2.2000000000000002</v>
      </c>
      <c r="I15" s="697">
        <f>AVERAGE(I10:I14)</f>
        <v>1.4</v>
      </c>
      <c r="J15" s="697"/>
      <c r="K15" s="697"/>
      <c r="L15" s="697">
        <f>AVERAGE(L10:L14)</f>
        <v>2</v>
      </c>
      <c r="M15" s="697"/>
      <c r="N15" s="697"/>
      <c r="O15" s="697">
        <f>AVERAGE(O10:O14)</f>
        <v>2.8</v>
      </c>
      <c r="P15" s="697"/>
      <c r="Q15" s="697"/>
      <c r="R15" s="697"/>
      <c r="S15" s="697"/>
      <c r="T15" s="697">
        <f>AVERAGE(T10:T14)</f>
        <v>3</v>
      </c>
      <c r="U15" s="697">
        <f>AVERAGE(U10:U14)</f>
        <v>3</v>
      </c>
      <c r="V15" s="697">
        <f>AVERAGE(V10:V14)</f>
        <v>3</v>
      </c>
    </row>
    <row r="16" spans="1:23" ht="15.5">
      <c r="A16" s="93">
        <v>6</v>
      </c>
      <c r="B16" s="703">
        <v>170301200010</v>
      </c>
      <c r="C16" s="95">
        <v>40</v>
      </c>
      <c r="D16" s="95"/>
      <c r="E16" s="704">
        <v>24</v>
      </c>
      <c r="F16" s="61"/>
      <c r="G16" s="91" t="s">
        <v>52</v>
      </c>
      <c r="H16" s="99">
        <f>(84.09*H15)/100</f>
        <v>1.8499800000000002</v>
      </c>
      <c r="I16" s="99">
        <f>(84.09*I15)/100</f>
        <v>1.17726</v>
      </c>
      <c r="J16" s="99"/>
      <c r="K16" s="99"/>
      <c r="L16" s="99">
        <f>(84.09*L15)/100</f>
        <v>1.6818</v>
      </c>
      <c r="M16" s="99"/>
      <c r="N16" s="99"/>
      <c r="O16" s="99">
        <f>(84.09*O15)/100</f>
        <v>2.3545199999999999</v>
      </c>
      <c r="P16" s="99"/>
      <c r="Q16" s="99"/>
      <c r="R16" s="99"/>
      <c r="S16" s="99"/>
      <c r="T16" s="99">
        <f>(84.09*T15)/100</f>
        <v>2.5226999999999999</v>
      </c>
      <c r="U16" s="99">
        <f>(84.09*U15)/100</f>
        <v>2.5226999999999999</v>
      </c>
      <c r="V16" s="99">
        <f>(84.09*V15)/100</f>
        <v>2.5226999999999999</v>
      </c>
    </row>
    <row r="17" spans="1:22">
      <c r="A17" s="93">
        <v>7</v>
      </c>
      <c r="B17" s="703">
        <v>170301200011</v>
      </c>
      <c r="C17" s="95">
        <v>30</v>
      </c>
      <c r="D17" s="95"/>
      <c r="E17" s="704">
        <v>31</v>
      </c>
      <c r="F17" s="61"/>
      <c r="G17" s="705"/>
      <c r="H17" s="706"/>
      <c r="I17" s="707"/>
      <c r="J17" s="696"/>
      <c r="K17" s="696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</row>
    <row r="18" spans="1:22">
      <c r="A18" s="93">
        <v>8</v>
      </c>
      <c r="B18" s="703">
        <v>170301200013</v>
      </c>
      <c r="C18" s="95">
        <v>30</v>
      </c>
      <c r="D18" s="95"/>
      <c r="E18" s="704">
        <v>46</v>
      </c>
      <c r="F18" s="61"/>
      <c r="G18" s="708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</row>
    <row r="19" spans="1:22">
      <c r="A19" s="93">
        <v>9</v>
      </c>
      <c r="B19" s="703">
        <v>170301200014</v>
      </c>
      <c r="C19" s="95">
        <v>26</v>
      </c>
      <c r="D19" s="95"/>
      <c r="E19" s="704">
        <v>23</v>
      </c>
      <c r="F19" s="61"/>
      <c r="G19" s="710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</row>
    <row r="20" spans="1:22">
      <c r="A20" s="93">
        <v>10</v>
      </c>
      <c r="B20" s="703">
        <v>170301200016</v>
      </c>
      <c r="C20" s="95">
        <v>29</v>
      </c>
      <c r="D20" s="95"/>
      <c r="E20" s="704">
        <v>28</v>
      </c>
      <c r="F20" s="61"/>
      <c r="G20" s="711"/>
      <c r="H20" s="887"/>
      <c r="I20" s="887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</row>
    <row r="21" spans="1:22">
      <c r="A21" s="93">
        <v>11</v>
      </c>
      <c r="B21" s="703">
        <v>170301200018</v>
      </c>
      <c r="C21" s="95">
        <v>39</v>
      </c>
      <c r="D21" s="95"/>
      <c r="E21" s="704">
        <v>50</v>
      </c>
      <c r="F21" s="61"/>
      <c r="G21" s="711"/>
      <c r="H21" s="709"/>
      <c r="I21" s="709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</row>
    <row r="22" spans="1:22">
      <c r="A22" s="93">
        <v>12</v>
      </c>
      <c r="B22" s="703">
        <v>170301200019</v>
      </c>
      <c r="C22" s="95">
        <v>30</v>
      </c>
      <c r="D22" s="95"/>
      <c r="E22" s="704">
        <v>29</v>
      </c>
      <c r="F22" s="61"/>
      <c r="G22" s="709"/>
      <c r="H22" s="709"/>
      <c r="I22" s="709"/>
      <c r="J22" s="709"/>
      <c r="K22" s="709"/>
      <c r="L22" s="709"/>
      <c r="M22" s="709"/>
      <c r="N22" s="709"/>
      <c r="O22" s="709"/>
      <c r="P22" s="709"/>
      <c r="Q22" s="709"/>
      <c r="R22" s="709"/>
      <c r="S22" s="709"/>
      <c r="T22" s="709"/>
      <c r="U22" s="709"/>
      <c r="V22" s="709"/>
    </row>
    <row r="23" spans="1:22">
      <c r="A23" s="93">
        <v>13</v>
      </c>
      <c r="B23" s="703">
        <v>170301200021</v>
      </c>
      <c r="C23" s="95">
        <v>28</v>
      </c>
      <c r="D23" s="95"/>
      <c r="E23" s="704">
        <v>33</v>
      </c>
      <c r="F23" s="61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</row>
    <row r="24" spans="1:22">
      <c r="A24" s="93">
        <v>14</v>
      </c>
      <c r="B24" s="703">
        <v>170301200022</v>
      </c>
      <c r="C24" s="95">
        <v>28</v>
      </c>
      <c r="D24" s="95"/>
      <c r="E24" s="704">
        <v>40</v>
      </c>
      <c r="F24" s="61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15</v>
      </c>
      <c r="B25" s="703">
        <v>170301200023</v>
      </c>
      <c r="C25" s="95">
        <v>31</v>
      </c>
      <c r="D25" s="95"/>
      <c r="E25" s="704">
        <v>33</v>
      </c>
      <c r="F25" s="61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16</v>
      </c>
      <c r="B26" s="703">
        <v>170301200024</v>
      </c>
      <c r="C26" s="95">
        <v>26</v>
      </c>
      <c r="D26" s="95"/>
      <c r="E26" s="704">
        <v>25</v>
      </c>
      <c r="F26" s="61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17</v>
      </c>
      <c r="B27" s="703">
        <v>170301200025</v>
      </c>
      <c r="C27" s="95">
        <v>25</v>
      </c>
      <c r="D27" s="95"/>
      <c r="E27" s="704">
        <v>27</v>
      </c>
      <c r="F27" s="61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18</v>
      </c>
      <c r="B28" s="703">
        <v>170301200026</v>
      </c>
      <c r="C28" s="95">
        <v>46</v>
      </c>
      <c r="D28" s="95"/>
      <c r="E28" s="704">
        <v>48</v>
      </c>
      <c r="F28" s="61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19</v>
      </c>
      <c r="B29" s="703">
        <v>170301200027</v>
      </c>
      <c r="C29" s="95">
        <v>29</v>
      </c>
      <c r="D29" s="95"/>
      <c r="E29" s="704">
        <v>33</v>
      </c>
      <c r="F29" s="61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20</v>
      </c>
      <c r="B30" s="703">
        <v>170301200030</v>
      </c>
      <c r="C30" s="95">
        <v>46</v>
      </c>
      <c r="D30" s="95"/>
      <c r="E30" s="704">
        <v>47</v>
      </c>
      <c r="F30" s="61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21</v>
      </c>
      <c r="B31" s="703">
        <v>170301200032</v>
      </c>
      <c r="C31" s="95">
        <v>28</v>
      </c>
      <c r="D31" s="95"/>
      <c r="E31" s="704">
        <v>28</v>
      </c>
      <c r="F31" s="61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22</v>
      </c>
      <c r="B32" s="703">
        <v>170301200033</v>
      </c>
      <c r="C32" s="95">
        <v>30</v>
      </c>
      <c r="D32" s="95"/>
      <c r="E32" s="704">
        <v>40</v>
      </c>
      <c r="F32" s="61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6:6">
      <c r="F33" s="110"/>
    </row>
    <row r="34" spans="6:6">
      <c r="F34" s="110"/>
    </row>
    <row r="35" spans="6:6">
      <c r="F35" s="110"/>
    </row>
  </sheetData>
  <mergeCells count="7">
    <mergeCell ref="H20:I20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E1" zoomScale="86" zoomScaleNormal="86" workbookViewId="0">
      <selection activeCell="I22" sqref="I22:V22"/>
    </sheetView>
  </sheetViews>
  <sheetFormatPr defaultColWidth="8.7265625" defaultRowHeight="14.5"/>
  <cols>
    <col min="1" max="1" width="6.54296875" customWidth="1"/>
    <col min="2" max="2" width="18.1796875" customWidth="1"/>
    <col min="3" max="3" width="17.54296875" customWidth="1"/>
    <col min="5" max="5" width="15.1796875" customWidth="1"/>
    <col min="6" max="6" width="12" style="700" customWidth="1"/>
    <col min="7" max="7" width="39.81640625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1.75" customHeight="1">
      <c r="A2" s="831" t="s">
        <v>1</v>
      </c>
      <c r="B2" s="831"/>
      <c r="C2" s="831"/>
      <c r="D2" s="831"/>
      <c r="E2" s="831"/>
      <c r="F2" s="83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31" t="s">
        <v>225</v>
      </c>
      <c r="B3" s="831"/>
      <c r="C3" s="831"/>
      <c r="D3" s="831"/>
      <c r="E3" s="831"/>
      <c r="F3" s="83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226</v>
      </c>
      <c r="B4" s="831"/>
      <c r="C4" s="831"/>
      <c r="D4" s="831"/>
      <c r="E4" s="831"/>
      <c r="F4" s="831"/>
      <c r="G4" s="32" t="s">
        <v>14</v>
      </c>
      <c r="H4" s="713">
        <v>82.61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227</v>
      </c>
      <c r="B5" s="831"/>
      <c r="C5" s="831"/>
      <c r="D5" s="831"/>
      <c r="E5" s="831"/>
      <c r="F5" s="831"/>
      <c r="G5" s="32" t="s">
        <v>18</v>
      </c>
      <c r="H5" s="713">
        <v>67.930000000000007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701" t="s">
        <v>221</v>
      </c>
      <c r="F6" s="714"/>
      <c r="G6" s="53" t="s">
        <v>22</v>
      </c>
      <c r="H6" s="21">
        <f>AVERAGE(H4:H5)</f>
        <v>75.27000000000001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89"/>
      <c r="B7" s="690" t="s">
        <v>20</v>
      </c>
      <c r="C7" s="80" t="s">
        <v>21</v>
      </c>
      <c r="D7" s="80"/>
      <c r="E7" s="701" t="s">
        <v>21</v>
      </c>
      <c r="F7" s="15"/>
      <c r="G7" s="53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89"/>
      <c r="B9" s="690" t="s">
        <v>28</v>
      </c>
      <c r="C9" s="80" t="s">
        <v>228</v>
      </c>
      <c r="D9" s="80"/>
      <c r="E9" s="701" t="s">
        <v>228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/>
      <c r="J10" s="99"/>
      <c r="K10" s="99"/>
      <c r="L10" s="99"/>
      <c r="M10" s="99"/>
      <c r="N10" s="99"/>
      <c r="O10" s="99"/>
      <c r="P10" s="99">
        <v>3</v>
      </c>
      <c r="Q10" s="99">
        <v>2</v>
      </c>
      <c r="R10" s="99">
        <v>1</v>
      </c>
      <c r="S10" s="99">
        <v>2</v>
      </c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703">
        <v>170101120002</v>
      </c>
      <c r="C11" s="95">
        <v>33</v>
      </c>
      <c r="D11" s="80">
        <f>COUNTIF(C11:C57,"&gt;="&amp;D10)</f>
        <v>38</v>
      </c>
      <c r="E11" s="704">
        <v>32</v>
      </c>
      <c r="F11" s="80">
        <f>COUNTIF(E11:E57,"&gt;="&amp;F10)</f>
        <v>31</v>
      </c>
      <c r="G11" s="702" t="s">
        <v>47</v>
      </c>
      <c r="H11" s="99">
        <v>3</v>
      </c>
      <c r="I11" s="99"/>
      <c r="J11" s="99"/>
      <c r="K11" s="99"/>
      <c r="L11" s="99"/>
      <c r="M11" s="99"/>
      <c r="N11" s="99"/>
      <c r="O11" s="99"/>
      <c r="P11" s="99">
        <v>2</v>
      </c>
      <c r="Q11" s="99">
        <v>2</v>
      </c>
      <c r="R11" s="99">
        <v>2</v>
      </c>
      <c r="S11" s="99">
        <v>3</v>
      </c>
      <c r="T11" s="99">
        <v>3</v>
      </c>
      <c r="U11" s="99">
        <v>3</v>
      </c>
      <c r="V11" s="99">
        <v>3</v>
      </c>
    </row>
    <row r="12" spans="1:23" ht="15.5">
      <c r="A12" s="93">
        <v>2</v>
      </c>
      <c r="B12" s="703">
        <v>170101120003</v>
      </c>
      <c r="C12" s="95">
        <v>38</v>
      </c>
      <c r="D12" s="715">
        <f>D11/COUNTA(B11:B57)*100</f>
        <v>82.608695652173907</v>
      </c>
      <c r="E12" s="704">
        <v>46</v>
      </c>
      <c r="F12" s="716">
        <f>F11/COUNTA(B11:B57)*100</f>
        <v>67.391304347826093</v>
      </c>
      <c r="G12" s="702" t="s">
        <v>48</v>
      </c>
      <c r="H12" s="99">
        <v>1</v>
      </c>
      <c r="I12" s="99"/>
      <c r="J12" s="99"/>
      <c r="K12" s="99"/>
      <c r="L12" s="99"/>
      <c r="M12" s="99"/>
      <c r="N12" s="99"/>
      <c r="O12" s="99"/>
      <c r="P12" s="99">
        <v>3</v>
      </c>
      <c r="Q12" s="99">
        <v>3</v>
      </c>
      <c r="R12" s="99">
        <v>2</v>
      </c>
      <c r="S12" s="99">
        <v>3</v>
      </c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170101120004</v>
      </c>
      <c r="C13" s="95">
        <v>34</v>
      </c>
      <c r="D13" s="95"/>
      <c r="E13" s="704">
        <v>30</v>
      </c>
      <c r="F13" s="61"/>
      <c r="G13" s="702" t="s">
        <v>49</v>
      </c>
      <c r="H13" s="99">
        <v>3</v>
      </c>
      <c r="I13" s="99"/>
      <c r="J13" s="99"/>
      <c r="K13" s="99"/>
      <c r="L13" s="99"/>
      <c r="M13" s="99"/>
      <c r="N13" s="99"/>
      <c r="O13" s="99"/>
      <c r="P13" s="99">
        <v>3</v>
      </c>
      <c r="Q13" s="99">
        <v>3</v>
      </c>
      <c r="R13" s="99">
        <v>3</v>
      </c>
      <c r="S13" s="99">
        <v>2</v>
      </c>
      <c r="T13" s="99">
        <v>3</v>
      </c>
      <c r="U13" s="99">
        <v>3</v>
      </c>
      <c r="V13" s="99">
        <v>3</v>
      </c>
    </row>
    <row r="14" spans="1:23" ht="15.5">
      <c r="A14" s="689"/>
      <c r="B14" s="703"/>
      <c r="C14" s="95"/>
      <c r="D14" s="95"/>
      <c r="E14" s="704"/>
      <c r="F14" s="61"/>
      <c r="G14" s="702" t="s">
        <v>50</v>
      </c>
      <c r="H14" s="99">
        <v>1</v>
      </c>
      <c r="I14" s="99"/>
      <c r="J14" s="99"/>
      <c r="K14" s="99"/>
      <c r="L14" s="99"/>
      <c r="M14" s="99"/>
      <c r="N14" s="99"/>
      <c r="O14" s="99"/>
      <c r="P14" s="99">
        <v>1</v>
      </c>
      <c r="Q14" s="99">
        <v>3</v>
      </c>
      <c r="R14" s="99">
        <v>2</v>
      </c>
      <c r="S14" s="99">
        <v>3</v>
      </c>
      <c r="T14" s="99">
        <v>3</v>
      </c>
      <c r="U14" s="99">
        <v>3</v>
      </c>
      <c r="V14" s="99">
        <v>3</v>
      </c>
    </row>
    <row r="15" spans="1:23" ht="15.5">
      <c r="A15" s="93">
        <v>4</v>
      </c>
      <c r="B15" s="703">
        <v>170101120005</v>
      </c>
      <c r="C15" s="95">
        <v>20</v>
      </c>
      <c r="D15" s="95"/>
      <c r="E15" s="704">
        <v>0</v>
      </c>
      <c r="F15" s="61"/>
      <c r="G15" s="702" t="s">
        <v>156</v>
      </c>
      <c r="H15" s="99">
        <v>2</v>
      </c>
      <c r="I15" s="99"/>
      <c r="J15" s="99"/>
      <c r="K15" s="99"/>
      <c r="L15" s="99"/>
      <c r="M15" s="99"/>
      <c r="N15" s="99"/>
      <c r="O15" s="99"/>
      <c r="P15" s="99">
        <v>2</v>
      </c>
      <c r="Q15" s="99">
        <v>3</v>
      </c>
      <c r="R15" s="99">
        <v>2</v>
      </c>
      <c r="S15" s="99">
        <v>2</v>
      </c>
      <c r="T15" s="99">
        <v>3</v>
      </c>
      <c r="U15" s="99">
        <v>3</v>
      </c>
      <c r="V15" s="99">
        <v>3</v>
      </c>
    </row>
    <row r="16" spans="1:23" ht="15.5">
      <c r="A16" s="93">
        <v>5</v>
      </c>
      <c r="B16" s="703">
        <v>170101120006</v>
      </c>
      <c r="C16" s="95">
        <v>40</v>
      </c>
      <c r="D16" s="95"/>
      <c r="E16" s="704">
        <v>48</v>
      </c>
      <c r="F16" s="61"/>
      <c r="G16" s="65" t="s">
        <v>51</v>
      </c>
      <c r="H16" s="696">
        <f>AVERAGE(H10:H15)</f>
        <v>2</v>
      </c>
      <c r="I16" s="696"/>
      <c r="J16" s="696"/>
      <c r="K16" s="696"/>
      <c r="L16" s="696"/>
      <c r="M16" s="696"/>
      <c r="N16" s="696"/>
      <c r="O16" s="696"/>
      <c r="P16" s="696">
        <f t="shared" ref="P16:V16" si="0">AVERAGE(P10:P15)</f>
        <v>2.3333333333333335</v>
      </c>
      <c r="Q16" s="696">
        <f t="shared" si="0"/>
        <v>2.6666666666666665</v>
      </c>
      <c r="R16" s="696">
        <f t="shared" si="0"/>
        <v>2</v>
      </c>
      <c r="S16" s="696">
        <f t="shared" si="0"/>
        <v>2.5</v>
      </c>
      <c r="T16" s="696">
        <f t="shared" si="0"/>
        <v>3</v>
      </c>
      <c r="U16" s="696">
        <f t="shared" si="0"/>
        <v>3</v>
      </c>
      <c r="V16" s="696">
        <f t="shared" si="0"/>
        <v>3</v>
      </c>
    </row>
    <row r="17" spans="1:22" ht="15.5">
      <c r="A17" s="93">
        <v>6</v>
      </c>
      <c r="B17" s="703">
        <v>170101120007</v>
      </c>
      <c r="C17" s="95">
        <v>40</v>
      </c>
      <c r="D17" s="95"/>
      <c r="E17" s="704">
        <v>44</v>
      </c>
      <c r="F17" s="61"/>
      <c r="G17" s="91" t="s">
        <v>52</v>
      </c>
      <c r="H17" s="697">
        <f>(75.27*H16)/100</f>
        <v>1.5053999999999998</v>
      </c>
      <c r="I17" s="697"/>
      <c r="J17" s="697"/>
      <c r="K17" s="697"/>
      <c r="L17" s="697"/>
      <c r="M17" s="697"/>
      <c r="N17" s="697"/>
      <c r="O17" s="697"/>
      <c r="P17" s="697">
        <f t="shared" ref="P17:V17" si="1">(75.27*P16)/100</f>
        <v>1.7563</v>
      </c>
      <c r="Q17" s="697">
        <f t="shared" si="1"/>
        <v>2.0071999999999997</v>
      </c>
      <c r="R17" s="697">
        <f t="shared" si="1"/>
        <v>1.5053999999999998</v>
      </c>
      <c r="S17" s="697">
        <f t="shared" si="1"/>
        <v>1.8817499999999998</v>
      </c>
      <c r="T17" s="697">
        <f t="shared" si="1"/>
        <v>2.2581000000000002</v>
      </c>
      <c r="U17" s="697">
        <f t="shared" si="1"/>
        <v>2.2581000000000002</v>
      </c>
      <c r="V17" s="697">
        <f t="shared" si="1"/>
        <v>2.2581000000000002</v>
      </c>
    </row>
    <row r="18" spans="1:22">
      <c r="A18" s="93">
        <v>7</v>
      </c>
      <c r="B18" s="703">
        <v>170101120011</v>
      </c>
      <c r="C18" s="95">
        <v>36</v>
      </c>
      <c r="D18" s="95"/>
      <c r="E18" s="704">
        <v>42</v>
      </c>
      <c r="F18" s="61"/>
      <c r="G18" s="717"/>
      <c r="H18" s="699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711"/>
      <c r="U18" s="711"/>
      <c r="V18" s="711"/>
    </row>
    <row r="19" spans="1:22">
      <c r="A19" s="93">
        <v>8</v>
      </c>
      <c r="B19" s="703">
        <v>170101120012</v>
      </c>
      <c r="C19" s="95">
        <v>40</v>
      </c>
      <c r="D19" s="95"/>
      <c r="E19" s="704">
        <v>42</v>
      </c>
      <c r="F19" s="61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</row>
    <row r="20" spans="1:22">
      <c r="A20" s="93">
        <v>9</v>
      </c>
      <c r="B20" s="703">
        <v>170101120013</v>
      </c>
      <c r="C20" s="95">
        <v>36</v>
      </c>
      <c r="D20" s="95"/>
      <c r="E20" s="704">
        <v>21</v>
      </c>
      <c r="F20" s="61"/>
      <c r="G20" s="718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</row>
    <row r="21" spans="1:22">
      <c r="A21" s="93">
        <v>10</v>
      </c>
      <c r="B21" s="703">
        <v>170101120015</v>
      </c>
      <c r="C21" s="95">
        <v>20</v>
      </c>
      <c r="D21" s="95"/>
      <c r="E21" s="704">
        <v>31</v>
      </c>
      <c r="F21" s="61"/>
      <c r="G21" s="711"/>
      <c r="H21" s="719"/>
      <c r="I21" s="709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</row>
    <row r="22" spans="1:22">
      <c r="A22" s="93">
        <v>11</v>
      </c>
      <c r="B22" s="703">
        <v>170101120016</v>
      </c>
      <c r="C22" s="95">
        <v>20</v>
      </c>
      <c r="D22" s="95"/>
      <c r="E22" s="704">
        <v>30</v>
      </c>
      <c r="F22" s="61"/>
      <c r="G22" s="711"/>
      <c r="H22" s="709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8"/>
      <c r="V22" s="888"/>
    </row>
    <row r="23" spans="1:22">
      <c r="A23" s="93">
        <v>12</v>
      </c>
      <c r="B23" s="703">
        <v>170101120017</v>
      </c>
      <c r="C23" s="95">
        <v>40</v>
      </c>
      <c r="D23" s="95"/>
      <c r="E23" s="704">
        <v>40</v>
      </c>
      <c r="F23" s="61"/>
      <c r="G23" s="709"/>
      <c r="H23" s="709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</row>
    <row r="24" spans="1:22">
      <c r="A24" s="93">
        <v>13</v>
      </c>
      <c r="B24" s="703">
        <v>170101120019</v>
      </c>
      <c r="C24" s="95">
        <v>40</v>
      </c>
      <c r="D24" s="95"/>
      <c r="E24" s="704">
        <v>46</v>
      </c>
      <c r="F24" s="61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14</v>
      </c>
      <c r="B25" s="703">
        <v>170101120020</v>
      </c>
      <c r="C25" s="95">
        <v>20</v>
      </c>
      <c r="D25" s="95"/>
      <c r="E25" s="704">
        <v>0</v>
      </c>
      <c r="F25" s="61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15</v>
      </c>
      <c r="B26" s="703">
        <v>170101120021</v>
      </c>
      <c r="C26" s="95">
        <v>40</v>
      </c>
      <c r="D26" s="95"/>
      <c r="E26" s="704">
        <v>43</v>
      </c>
      <c r="F26" s="61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16</v>
      </c>
      <c r="B27" s="703">
        <v>170101120022</v>
      </c>
      <c r="C27" s="95">
        <v>38</v>
      </c>
      <c r="D27" s="95"/>
      <c r="E27" s="704">
        <v>26</v>
      </c>
      <c r="F27" s="61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17</v>
      </c>
      <c r="B28" s="703">
        <v>170101120023</v>
      </c>
      <c r="C28" s="95">
        <v>32</v>
      </c>
      <c r="D28" s="95"/>
      <c r="E28" s="704">
        <v>32</v>
      </c>
      <c r="F28" s="61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18</v>
      </c>
      <c r="B29" s="703">
        <v>170101120024</v>
      </c>
      <c r="C29" s="95">
        <v>38</v>
      </c>
      <c r="D29" s="95"/>
      <c r="E29" s="704">
        <v>37</v>
      </c>
      <c r="F29" s="61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19</v>
      </c>
      <c r="B30" s="703">
        <v>170101120026</v>
      </c>
      <c r="C30" s="95">
        <v>32</v>
      </c>
      <c r="D30" s="95"/>
      <c r="E30" s="704">
        <v>21</v>
      </c>
      <c r="F30" s="61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20</v>
      </c>
      <c r="B31" s="703">
        <v>170101120028</v>
      </c>
      <c r="C31" s="95">
        <v>22</v>
      </c>
      <c r="D31" s="95"/>
      <c r="E31" s="704">
        <v>26</v>
      </c>
      <c r="F31" s="61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21</v>
      </c>
      <c r="B32" s="703">
        <v>170101120029</v>
      </c>
      <c r="C32" s="95">
        <v>28</v>
      </c>
      <c r="D32" s="95"/>
      <c r="E32" s="704">
        <v>30</v>
      </c>
      <c r="F32" s="61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22</v>
      </c>
      <c r="B33" s="703">
        <v>170101120030</v>
      </c>
      <c r="C33" s="95">
        <v>32</v>
      </c>
      <c r="D33" s="95"/>
      <c r="E33" s="704">
        <v>20</v>
      </c>
      <c r="F33" s="61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  <row r="34" spans="1:22">
      <c r="A34" s="93">
        <v>23</v>
      </c>
      <c r="B34" s="703">
        <v>170101120032</v>
      </c>
      <c r="C34" s="95">
        <v>36</v>
      </c>
      <c r="D34" s="95"/>
      <c r="E34" s="704">
        <v>37</v>
      </c>
      <c r="F34" s="61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</row>
    <row r="35" spans="1:22">
      <c r="A35" s="93">
        <v>24</v>
      </c>
      <c r="B35" s="703">
        <v>170101120034</v>
      </c>
      <c r="C35" s="95">
        <v>38</v>
      </c>
      <c r="D35" s="95"/>
      <c r="E35" s="704">
        <v>38</v>
      </c>
      <c r="F35" s="61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</row>
    <row r="36" spans="1:22">
      <c r="A36" s="93">
        <v>25</v>
      </c>
      <c r="B36" s="703">
        <v>170101120035</v>
      </c>
      <c r="C36" s="95">
        <v>34</v>
      </c>
      <c r="D36" s="95"/>
      <c r="E36" s="704">
        <v>33</v>
      </c>
      <c r="F36" s="61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689"/>
      <c r="V36" s="689"/>
    </row>
    <row r="37" spans="1:22">
      <c r="A37" s="93">
        <v>26</v>
      </c>
      <c r="B37" s="703">
        <v>170101120036</v>
      </c>
      <c r="C37" s="95">
        <v>40</v>
      </c>
      <c r="D37" s="95"/>
      <c r="E37" s="704">
        <v>39</v>
      </c>
      <c r="F37" s="61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89"/>
      <c r="U37" s="689"/>
      <c r="V37" s="689"/>
    </row>
    <row r="38" spans="1:22">
      <c r="A38" s="93">
        <v>27</v>
      </c>
      <c r="B38" s="703">
        <v>170101120038</v>
      </c>
      <c r="C38" s="95">
        <v>40</v>
      </c>
      <c r="D38" s="95"/>
      <c r="E38" s="704">
        <v>42</v>
      </c>
      <c r="F38" s="61"/>
      <c r="G38" s="689"/>
      <c r="H38" s="689"/>
      <c r="I38" s="689"/>
      <c r="J38" s="689"/>
      <c r="K38" s="689"/>
      <c r="L38" s="689"/>
      <c r="M38" s="689"/>
      <c r="N38" s="689"/>
      <c r="O38" s="689"/>
      <c r="P38" s="689"/>
      <c r="Q38" s="689"/>
      <c r="R38" s="689"/>
      <c r="S38" s="689"/>
      <c r="T38" s="689"/>
      <c r="U38" s="689"/>
      <c r="V38" s="689"/>
    </row>
    <row r="39" spans="1:22">
      <c r="A39" s="93">
        <v>28</v>
      </c>
      <c r="B39" s="703">
        <v>170101120039</v>
      </c>
      <c r="C39" s="95">
        <v>28</v>
      </c>
      <c r="D39" s="95"/>
      <c r="E39" s="704">
        <v>34</v>
      </c>
      <c r="F39" s="61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689"/>
      <c r="V39" s="689"/>
    </row>
    <row r="40" spans="1:22">
      <c r="A40" s="93">
        <v>29</v>
      </c>
      <c r="B40" s="703">
        <v>170101120040</v>
      </c>
      <c r="C40" s="95">
        <v>38</v>
      </c>
      <c r="D40" s="95"/>
      <c r="E40" s="704">
        <v>37</v>
      </c>
      <c r="F40" s="61"/>
      <c r="G40" s="689"/>
      <c r="H40" s="689"/>
      <c r="I40" s="689"/>
      <c r="J40" s="689"/>
      <c r="K40" s="689"/>
      <c r="L40" s="689"/>
      <c r="M40" s="689"/>
      <c r="N40" s="689"/>
      <c r="O40" s="689"/>
      <c r="P40" s="689"/>
      <c r="Q40" s="689"/>
      <c r="R40" s="689"/>
      <c r="S40" s="689"/>
      <c r="T40" s="689"/>
      <c r="U40" s="689"/>
      <c r="V40" s="689"/>
    </row>
    <row r="41" spans="1:22">
      <c r="A41" s="93">
        <v>30</v>
      </c>
      <c r="B41" s="703">
        <v>170101120044</v>
      </c>
      <c r="C41" s="95">
        <v>40</v>
      </c>
      <c r="D41" s="95"/>
      <c r="E41" s="704">
        <v>47</v>
      </c>
      <c r="F41" s="61"/>
      <c r="G41" s="689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</row>
    <row r="42" spans="1:22">
      <c r="A42" s="93">
        <v>31</v>
      </c>
      <c r="B42" s="703">
        <v>170101120045</v>
      </c>
      <c r="C42" s="95">
        <v>20</v>
      </c>
      <c r="D42" s="95"/>
      <c r="E42" s="704">
        <v>22</v>
      </c>
      <c r="F42" s="61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689"/>
      <c r="V42" s="689"/>
    </row>
    <row r="43" spans="1:22">
      <c r="A43" s="93">
        <v>32</v>
      </c>
      <c r="B43" s="703">
        <v>170101120048</v>
      </c>
      <c r="C43" s="95">
        <v>20</v>
      </c>
      <c r="D43" s="95"/>
      <c r="E43" s="704">
        <v>30</v>
      </c>
      <c r="F43" s="61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689"/>
      <c r="V43" s="689"/>
    </row>
    <row r="44" spans="1:22">
      <c r="A44" s="93">
        <v>33</v>
      </c>
      <c r="B44" s="703">
        <v>170101120049</v>
      </c>
      <c r="C44" s="95">
        <v>30</v>
      </c>
      <c r="D44" s="95"/>
      <c r="E44" s="704">
        <v>18</v>
      </c>
      <c r="F44" s="61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89"/>
      <c r="S44" s="689"/>
      <c r="T44" s="689"/>
      <c r="U44" s="689"/>
      <c r="V44" s="689"/>
    </row>
    <row r="45" spans="1:22">
      <c r="A45" s="93">
        <v>34</v>
      </c>
      <c r="B45" s="703">
        <v>170101120050</v>
      </c>
      <c r="C45" s="95">
        <v>34</v>
      </c>
      <c r="D45" s="95"/>
      <c r="E45" s="704">
        <v>18</v>
      </c>
      <c r="F45" s="61"/>
      <c r="G45" s="689"/>
      <c r="H45" s="689"/>
      <c r="I45" s="689"/>
      <c r="J45" s="689"/>
      <c r="K45" s="689"/>
      <c r="L45" s="689"/>
      <c r="M45" s="689"/>
      <c r="N45" s="689"/>
      <c r="O45" s="689"/>
      <c r="P45" s="689"/>
      <c r="Q45" s="689"/>
      <c r="R45" s="689"/>
      <c r="S45" s="689"/>
      <c r="T45" s="689"/>
      <c r="U45" s="689"/>
      <c r="V45" s="689"/>
    </row>
    <row r="46" spans="1:22">
      <c r="A46" s="93">
        <v>35</v>
      </c>
      <c r="B46" s="703">
        <v>170101120051</v>
      </c>
      <c r="C46" s="95">
        <v>40</v>
      </c>
      <c r="D46" s="95"/>
      <c r="E46" s="704">
        <v>43</v>
      </c>
      <c r="F46" s="61"/>
      <c r="G46" s="689"/>
      <c r="H46" s="689"/>
      <c r="I46" s="689"/>
      <c r="J46" s="689"/>
      <c r="K46" s="689"/>
      <c r="L46" s="689"/>
      <c r="M46" s="689"/>
      <c r="N46" s="689"/>
      <c r="O46" s="689"/>
      <c r="P46" s="689"/>
      <c r="Q46" s="689"/>
      <c r="R46" s="689"/>
      <c r="S46" s="689"/>
      <c r="T46" s="689"/>
      <c r="U46" s="689"/>
      <c r="V46" s="689"/>
    </row>
    <row r="47" spans="1:22">
      <c r="A47" s="93">
        <v>36</v>
      </c>
      <c r="B47" s="703">
        <v>170101120055</v>
      </c>
      <c r="C47" s="95">
        <v>32</v>
      </c>
      <c r="D47" s="95"/>
      <c r="E47" s="704">
        <v>14</v>
      </c>
      <c r="F47" s="61"/>
      <c r="G47" s="689"/>
      <c r="H47" s="689"/>
      <c r="I47" s="689"/>
      <c r="J47" s="689"/>
      <c r="K47" s="689"/>
      <c r="L47" s="689"/>
      <c r="M47" s="689"/>
      <c r="N47" s="689"/>
      <c r="O47" s="689"/>
      <c r="P47" s="689"/>
      <c r="Q47" s="689"/>
      <c r="R47" s="689"/>
      <c r="S47" s="689"/>
      <c r="T47" s="689"/>
      <c r="U47" s="689"/>
      <c r="V47" s="689"/>
    </row>
    <row r="48" spans="1:22">
      <c r="A48" s="93">
        <v>37</v>
      </c>
      <c r="B48" s="703">
        <v>170101120058</v>
      </c>
      <c r="C48" s="95">
        <v>20</v>
      </c>
      <c r="D48" s="95"/>
      <c r="E48" s="704">
        <v>36</v>
      </c>
      <c r="F48" s="61"/>
      <c r="G48" s="689"/>
      <c r="H48" s="689"/>
      <c r="I48" s="689"/>
      <c r="J48" s="689"/>
      <c r="K48" s="689"/>
      <c r="L48" s="689"/>
      <c r="M48" s="689"/>
      <c r="N48" s="689"/>
      <c r="O48" s="689"/>
      <c r="P48" s="689"/>
      <c r="Q48" s="689"/>
      <c r="R48" s="689"/>
      <c r="S48" s="689"/>
      <c r="T48" s="689"/>
      <c r="U48" s="689"/>
      <c r="V48" s="689"/>
    </row>
    <row r="49" spans="1:22">
      <c r="A49" s="93">
        <v>38</v>
      </c>
      <c r="B49" s="703">
        <v>170101120060</v>
      </c>
      <c r="C49" s="95">
        <v>32</v>
      </c>
      <c r="D49" s="95"/>
      <c r="E49" s="704">
        <v>24</v>
      </c>
      <c r="F49" s="61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</row>
    <row r="50" spans="1:22">
      <c r="A50" s="93">
        <v>39</v>
      </c>
      <c r="B50" s="703">
        <v>170101120061</v>
      </c>
      <c r="C50" s="95">
        <v>36</v>
      </c>
      <c r="D50" s="95"/>
      <c r="E50" s="704">
        <v>21</v>
      </c>
      <c r="F50" s="61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</row>
    <row r="51" spans="1:22">
      <c r="A51" s="93">
        <v>40</v>
      </c>
      <c r="B51" s="703">
        <v>170101120062</v>
      </c>
      <c r="C51" s="95">
        <v>34</v>
      </c>
      <c r="D51" s="95"/>
      <c r="E51" s="704">
        <v>17</v>
      </c>
      <c r="F51" s="61"/>
      <c r="G51" s="689"/>
      <c r="H51" s="689"/>
      <c r="I51" s="689"/>
      <c r="J51" s="689"/>
      <c r="K51" s="689"/>
      <c r="L51" s="689"/>
      <c r="M51" s="689"/>
      <c r="N51" s="689"/>
      <c r="O51" s="689"/>
      <c r="P51" s="689"/>
      <c r="Q51" s="689"/>
      <c r="R51" s="689"/>
      <c r="S51" s="689"/>
      <c r="T51" s="689"/>
      <c r="U51" s="689"/>
      <c r="V51" s="689"/>
    </row>
    <row r="52" spans="1:22">
      <c r="A52" s="93">
        <v>41</v>
      </c>
      <c r="B52" s="703">
        <v>170101120063</v>
      </c>
      <c r="C52" s="95">
        <v>32</v>
      </c>
      <c r="D52" s="95"/>
      <c r="E52" s="704">
        <v>19</v>
      </c>
      <c r="F52" s="61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89"/>
      <c r="R52" s="689"/>
      <c r="S52" s="689"/>
      <c r="T52" s="689"/>
      <c r="U52" s="689"/>
      <c r="V52" s="689"/>
    </row>
    <row r="53" spans="1:22">
      <c r="A53" s="93">
        <v>42</v>
      </c>
      <c r="B53" s="703">
        <v>170101120064</v>
      </c>
      <c r="C53" s="95">
        <v>38</v>
      </c>
      <c r="D53" s="95"/>
      <c r="E53" s="704">
        <v>47</v>
      </c>
      <c r="F53" s="61"/>
      <c r="G53" s="689"/>
      <c r="H53" s="689"/>
      <c r="I53" s="689"/>
      <c r="J53" s="689"/>
      <c r="K53" s="689"/>
      <c r="L53" s="689"/>
      <c r="M53" s="689"/>
      <c r="N53" s="689"/>
      <c r="O53" s="689"/>
      <c r="P53" s="689"/>
      <c r="Q53" s="689"/>
      <c r="R53" s="689"/>
      <c r="S53" s="689"/>
      <c r="T53" s="689"/>
      <c r="U53" s="689"/>
      <c r="V53" s="689"/>
    </row>
    <row r="54" spans="1:22">
      <c r="A54" s="93">
        <v>43</v>
      </c>
      <c r="B54" s="703">
        <v>170101120067</v>
      </c>
      <c r="C54" s="95">
        <v>32</v>
      </c>
      <c r="D54" s="95"/>
      <c r="E54" s="704">
        <v>32</v>
      </c>
      <c r="F54" s="61"/>
      <c r="G54" s="689"/>
      <c r="H54" s="689"/>
      <c r="I54" s="689"/>
      <c r="J54" s="689"/>
      <c r="K54" s="689"/>
      <c r="L54" s="689"/>
      <c r="M54" s="689"/>
      <c r="N54" s="689"/>
      <c r="O54" s="689"/>
      <c r="P54" s="689"/>
      <c r="Q54" s="689"/>
      <c r="R54" s="689"/>
      <c r="S54" s="689"/>
      <c r="T54" s="689"/>
      <c r="U54" s="689"/>
      <c r="V54" s="689"/>
    </row>
    <row r="55" spans="1:22">
      <c r="A55" s="93">
        <v>44</v>
      </c>
      <c r="B55" s="703">
        <v>170101120070</v>
      </c>
      <c r="C55" s="95">
        <v>40</v>
      </c>
      <c r="D55" s="95"/>
      <c r="E55" s="704">
        <v>48</v>
      </c>
      <c r="F55" s="61"/>
      <c r="G55" s="689"/>
      <c r="H55" s="689"/>
      <c r="I55" s="689"/>
      <c r="J55" s="689"/>
      <c r="K55" s="689"/>
      <c r="L55" s="689"/>
      <c r="M55" s="689"/>
      <c r="N55" s="689"/>
      <c r="O55" s="689"/>
      <c r="P55" s="689"/>
      <c r="Q55" s="689"/>
      <c r="R55" s="689"/>
      <c r="S55" s="689"/>
      <c r="T55" s="689"/>
      <c r="U55" s="689"/>
      <c r="V55" s="689"/>
    </row>
    <row r="56" spans="1:22">
      <c r="A56" s="93">
        <v>45</v>
      </c>
      <c r="B56" s="703">
        <v>170101120071</v>
      </c>
      <c r="C56" s="95">
        <v>34</v>
      </c>
      <c r="D56" s="95"/>
      <c r="E56" s="704">
        <v>37</v>
      </c>
      <c r="F56" s="61"/>
      <c r="G56" s="689"/>
      <c r="H56" s="689"/>
      <c r="I56" s="689"/>
      <c r="J56" s="689"/>
      <c r="K56" s="689"/>
      <c r="L56" s="689"/>
      <c r="M56" s="689"/>
      <c r="N56" s="689"/>
      <c r="O56" s="689"/>
      <c r="P56" s="689"/>
      <c r="Q56" s="689"/>
      <c r="R56" s="689"/>
      <c r="S56" s="689"/>
      <c r="T56" s="689"/>
      <c r="U56" s="689"/>
      <c r="V56" s="689"/>
    </row>
    <row r="57" spans="1:22">
      <c r="A57" s="93">
        <v>46</v>
      </c>
      <c r="B57" s="703">
        <v>170101121073</v>
      </c>
      <c r="C57" s="95">
        <v>38</v>
      </c>
      <c r="D57" s="95"/>
      <c r="E57" s="704">
        <v>33</v>
      </c>
      <c r="F57" s="61"/>
      <c r="G57" s="689"/>
      <c r="H57" s="689"/>
      <c r="I57" s="689"/>
      <c r="J57" s="689"/>
      <c r="K57" s="689"/>
      <c r="L57" s="689"/>
      <c r="M57" s="689"/>
      <c r="N57" s="689"/>
      <c r="O57" s="689"/>
      <c r="P57" s="689"/>
      <c r="Q57" s="689"/>
      <c r="R57" s="689"/>
      <c r="S57" s="689"/>
      <c r="T57" s="689"/>
      <c r="U57" s="689"/>
      <c r="V57" s="689"/>
    </row>
  </sheetData>
  <mergeCells count="8">
    <mergeCell ref="I22:V22"/>
    <mergeCell ref="I23:V23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D1" zoomScale="86" zoomScaleNormal="86" workbookViewId="0">
      <selection activeCell="P24" sqref="P24"/>
    </sheetView>
  </sheetViews>
  <sheetFormatPr defaultColWidth="8.7265625" defaultRowHeight="14.5"/>
  <cols>
    <col min="1" max="1" width="7.26953125" customWidth="1"/>
    <col min="2" max="2" width="16.453125" customWidth="1"/>
    <col min="3" max="4" width="13.453125" customWidth="1"/>
    <col min="5" max="6" width="13.81640625" customWidth="1"/>
    <col min="7" max="7" width="35.26953125" customWidth="1"/>
    <col min="8" max="8" width="12.81640625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>
      <c r="A2" s="831" t="s">
        <v>1</v>
      </c>
      <c r="B2" s="831"/>
      <c r="C2" s="831"/>
      <c r="D2" s="831"/>
      <c r="E2" s="831"/>
      <c r="F2" s="83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31" t="s">
        <v>229</v>
      </c>
      <c r="B3" s="831"/>
      <c r="C3" s="831"/>
      <c r="D3" s="831"/>
      <c r="E3" s="831"/>
      <c r="F3" s="83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230</v>
      </c>
      <c r="B4" s="831"/>
      <c r="C4" s="831"/>
      <c r="D4" s="831"/>
      <c r="E4" s="831"/>
      <c r="F4" s="831"/>
      <c r="G4" s="32" t="s">
        <v>14</v>
      </c>
      <c r="H4" s="721">
        <v>96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231</v>
      </c>
      <c r="B5" s="831"/>
      <c r="C5" s="831"/>
      <c r="D5" s="831"/>
      <c r="E5" s="831"/>
      <c r="F5" s="831"/>
      <c r="G5" s="32" t="s">
        <v>18</v>
      </c>
      <c r="H5" s="721">
        <v>0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701" t="s">
        <v>221</v>
      </c>
      <c r="F6" s="15"/>
      <c r="G6" s="20" t="s">
        <v>22</v>
      </c>
      <c r="H6" s="21">
        <f>AVERAGE(H4:H5)</f>
        <v>48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89"/>
      <c r="B7" s="690" t="s">
        <v>20</v>
      </c>
      <c r="C7" s="80" t="s">
        <v>21</v>
      </c>
      <c r="D7" s="80"/>
      <c r="E7" s="701" t="s">
        <v>21</v>
      </c>
      <c r="F7" s="15"/>
      <c r="G7" s="20" t="s">
        <v>27</v>
      </c>
      <c r="H7" s="32" t="s">
        <v>112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89"/>
      <c r="B9" s="690" t="s">
        <v>28</v>
      </c>
      <c r="C9" s="80" t="s">
        <v>29</v>
      </c>
      <c r="D9" s="80"/>
      <c r="E9" s="701" t="s">
        <v>29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>
        <v>3</v>
      </c>
      <c r="J10" s="99">
        <v>3</v>
      </c>
      <c r="K10" s="645"/>
      <c r="L10" s="99">
        <v>2</v>
      </c>
      <c r="M10" s="100"/>
      <c r="N10" s="100"/>
      <c r="O10" s="100"/>
      <c r="P10" s="100"/>
      <c r="Q10" s="100"/>
      <c r="R10" s="100"/>
      <c r="S10" s="100"/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703">
        <v>170301200001</v>
      </c>
      <c r="C11" s="80">
        <v>40</v>
      </c>
      <c r="D11" s="80">
        <f>COUNTIF( C11:C35,"&gt;="&amp;D10)</f>
        <v>24</v>
      </c>
      <c r="E11" s="701">
        <v>0</v>
      </c>
      <c r="F11" s="15">
        <f>COUNTIF(E11:E35,"&gt;="&amp;F10)</f>
        <v>0</v>
      </c>
      <c r="G11" s="702" t="s">
        <v>47</v>
      </c>
      <c r="H11" s="99">
        <v>3</v>
      </c>
      <c r="I11" s="99">
        <v>1</v>
      </c>
      <c r="J11" s="99">
        <v>2</v>
      </c>
      <c r="K11" s="645"/>
      <c r="L11" s="99">
        <v>1</v>
      </c>
      <c r="M11" s="100"/>
      <c r="N11" s="100"/>
      <c r="O11" s="100"/>
      <c r="P11" s="100"/>
      <c r="Q11" s="100"/>
      <c r="R11" s="100"/>
      <c r="S11" s="100"/>
      <c r="T11" s="99">
        <v>3</v>
      </c>
      <c r="U11" s="99">
        <v>3</v>
      </c>
      <c r="V11" s="99">
        <v>3</v>
      </c>
    </row>
    <row r="12" spans="1:23" ht="15.5">
      <c r="A12" s="93">
        <v>2</v>
      </c>
      <c r="B12" s="703">
        <v>170301200002</v>
      </c>
      <c r="C12" s="80">
        <v>40</v>
      </c>
      <c r="D12" s="722">
        <f>D11/COUNTA(B11:B35)*100</f>
        <v>96</v>
      </c>
      <c r="E12" s="701">
        <v>0</v>
      </c>
      <c r="F12" s="723">
        <f>F11/COUNTA(B11:B35)*100</f>
        <v>0</v>
      </c>
      <c r="G12" s="702" t="s">
        <v>48</v>
      </c>
      <c r="H12" s="99">
        <v>1</v>
      </c>
      <c r="I12" s="99">
        <v>1</v>
      </c>
      <c r="J12" s="99">
        <v>1</v>
      </c>
      <c r="K12" s="645"/>
      <c r="L12" s="99">
        <v>2</v>
      </c>
      <c r="M12" s="100"/>
      <c r="N12" s="100"/>
      <c r="O12" s="100"/>
      <c r="P12" s="100"/>
      <c r="Q12" s="100"/>
      <c r="R12" s="100"/>
      <c r="S12" s="100"/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170301200003</v>
      </c>
      <c r="C13" s="80">
        <v>46</v>
      </c>
      <c r="D13" s="80"/>
      <c r="E13" s="701">
        <v>0</v>
      </c>
      <c r="F13" s="15"/>
      <c r="G13" s="702" t="s">
        <v>49</v>
      </c>
      <c r="H13" s="99">
        <v>3</v>
      </c>
      <c r="I13" s="99">
        <v>1</v>
      </c>
      <c r="J13" s="99">
        <v>2</v>
      </c>
      <c r="K13" s="645"/>
      <c r="L13" s="99">
        <v>1</v>
      </c>
      <c r="M13" s="100"/>
      <c r="N13" s="100"/>
      <c r="O13" s="100"/>
      <c r="P13" s="100"/>
      <c r="Q13" s="100"/>
      <c r="R13" s="100"/>
      <c r="S13" s="100"/>
      <c r="T13" s="99">
        <v>3</v>
      </c>
      <c r="U13" s="99">
        <v>3</v>
      </c>
      <c r="V13" s="99">
        <v>3</v>
      </c>
    </row>
    <row r="14" spans="1:23" ht="15.5">
      <c r="A14" s="93">
        <v>4</v>
      </c>
      <c r="B14" s="703">
        <v>170301200004</v>
      </c>
      <c r="C14" s="80">
        <v>44</v>
      </c>
      <c r="D14" s="80"/>
      <c r="E14" s="701">
        <v>0</v>
      </c>
      <c r="F14" s="15"/>
      <c r="G14" s="702" t="s">
        <v>50</v>
      </c>
      <c r="H14" s="99">
        <v>2</v>
      </c>
      <c r="I14" s="99">
        <v>1</v>
      </c>
      <c r="J14" s="99">
        <v>3</v>
      </c>
      <c r="K14" s="645"/>
      <c r="L14" s="99">
        <v>2</v>
      </c>
      <c r="M14" s="100"/>
      <c r="N14" s="100"/>
      <c r="O14" s="100"/>
      <c r="P14" s="100"/>
      <c r="Q14" s="100"/>
      <c r="R14" s="100"/>
      <c r="S14" s="100"/>
      <c r="T14" s="99">
        <v>3</v>
      </c>
      <c r="U14" s="99">
        <v>3</v>
      </c>
      <c r="V14" s="99">
        <v>3</v>
      </c>
    </row>
    <row r="15" spans="1:23" ht="15.5">
      <c r="A15" s="93">
        <v>5</v>
      </c>
      <c r="B15" s="703">
        <v>170301200009</v>
      </c>
      <c r="C15" s="80">
        <v>44</v>
      </c>
      <c r="D15" s="80"/>
      <c r="E15" s="701">
        <v>0</v>
      </c>
      <c r="F15" s="15"/>
      <c r="G15" s="65" t="s">
        <v>51</v>
      </c>
      <c r="H15" s="696">
        <f>AVERAGE(H10:H14)</f>
        <v>2.2000000000000002</v>
      </c>
      <c r="I15" s="696">
        <f>AVERAGE(I10:I14)</f>
        <v>1.4</v>
      </c>
      <c r="J15" s="696">
        <f>AVERAGE(J10:J14)</f>
        <v>2.2000000000000002</v>
      </c>
      <c r="K15" s="696"/>
      <c r="L15" s="696">
        <f>AVERAGE(L10:L14)</f>
        <v>1.6</v>
      </c>
      <c r="M15" s="696"/>
      <c r="N15" s="696"/>
      <c r="O15" s="696"/>
      <c r="P15" s="696"/>
      <c r="Q15" s="696"/>
      <c r="R15" s="696"/>
      <c r="S15" s="696"/>
      <c r="T15" s="696">
        <f>AVERAGE(T10:T14)</f>
        <v>3</v>
      </c>
      <c r="U15" s="696">
        <f>AVERAGE(U10:U14)</f>
        <v>3</v>
      </c>
      <c r="V15" s="696">
        <f>AVERAGE(V10:V14)</f>
        <v>3</v>
      </c>
    </row>
    <row r="16" spans="1:23" ht="15.5">
      <c r="A16" s="93">
        <v>6</v>
      </c>
      <c r="B16" s="703">
        <v>170301200010</v>
      </c>
      <c r="C16" s="80">
        <v>40</v>
      </c>
      <c r="D16" s="80"/>
      <c r="E16" s="701">
        <v>0</v>
      </c>
      <c r="F16" s="15"/>
      <c r="G16" s="91" t="s">
        <v>52</v>
      </c>
      <c r="H16" s="697">
        <f>(H15*48)/100</f>
        <v>1.056</v>
      </c>
      <c r="I16" s="697">
        <f>(I15*48)/100</f>
        <v>0.67199999999999993</v>
      </c>
      <c r="J16" s="697">
        <f>(J15*48)/100</f>
        <v>1.056</v>
      </c>
      <c r="K16" s="697"/>
      <c r="L16" s="697">
        <f>(L15*48)/100</f>
        <v>0.76800000000000013</v>
      </c>
      <c r="M16" s="697"/>
      <c r="N16" s="697"/>
      <c r="O16" s="697"/>
      <c r="P16" s="697"/>
      <c r="Q16" s="697"/>
      <c r="R16" s="697"/>
      <c r="S16" s="697"/>
      <c r="T16" s="697">
        <f>(T15*48)/100</f>
        <v>1.44</v>
      </c>
      <c r="U16" s="697">
        <f>(U15*48)/100</f>
        <v>1.44</v>
      </c>
      <c r="V16" s="697">
        <f>(V15*48)/100</f>
        <v>1.44</v>
      </c>
    </row>
    <row r="17" spans="1:22">
      <c r="A17" s="93">
        <v>7</v>
      </c>
      <c r="B17" s="703">
        <v>170301200011</v>
      </c>
      <c r="C17" s="80">
        <v>39</v>
      </c>
      <c r="D17" s="80"/>
      <c r="E17" s="701">
        <v>0</v>
      </c>
      <c r="F17" s="15"/>
      <c r="G17" s="717"/>
      <c r="H17" s="719"/>
      <c r="I17" s="719"/>
      <c r="J17" s="719"/>
      <c r="K17" s="719"/>
      <c r="L17" s="719"/>
      <c r="M17" s="709"/>
      <c r="N17" s="689"/>
      <c r="O17" s="689"/>
      <c r="P17" s="689"/>
      <c r="Q17" s="689"/>
      <c r="R17" s="689"/>
      <c r="S17" s="689"/>
      <c r="T17" s="689"/>
      <c r="U17" s="689"/>
      <c r="V17" s="689"/>
    </row>
    <row r="18" spans="1:22">
      <c r="A18" s="93">
        <v>8</v>
      </c>
      <c r="B18" s="703">
        <v>170301200013</v>
      </c>
      <c r="C18" s="80">
        <v>45</v>
      </c>
      <c r="D18" s="80"/>
      <c r="E18" s="701">
        <v>0</v>
      </c>
      <c r="F18" s="15"/>
      <c r="G18" s="709"/>
      <c r="H18" s="709"/>
      <c r="I18" s="709"/>
      <c r="J18" s="709"/>
      <c r="K18" s="709"/>
      <c r="L18" s="709"/>
      <c r="M18" s="709"/>
      <c r="N18" s="689"/>
      <c r="O18" s="689"/>
      <c r="P18" s="689"/>
      <c r="Q18" s="689"/>
      <c r="R18" s="689"/>
      <c r="S18" s="689"/>
      <c r="T18" s="689"/>
      <c r="U18" s="689"/>
      <c r="V18" s="689"/>
    </row>
    <row r="19" spans="1:22">
      <c r="A19" s="93">
        <v>9</v>
      </c>
      <c r="B19" s="703">
        <v>170301200014</v>
      </c>
      <c r="C19" s="80">
        <v>30</v>
      </c>
      <c r="D19" s="80"/>
      <c r="E19" s="701">
        <v>0</v>
      </c>
      <c r="F19" s="15"/>
      <c r="G19" s="718"/>
      <c r="H19" s="709"/>
      <c r="I19" s="709"/>
      <c r="J19" s="709"/>
      <c r="K19" s="709"/>
      <c r="L19" s="709"/>
      <c r="M19" s="709"/>
      <c r="N19" s="689"/>
      <c r="O19" s="689"/>
      <c r="P19" s="689"/>
      <c r="Q19" s="689"/>
      <c r="R19" s="689"/>
      <c r="S19" s="689"/>
      <c r="T19" s="689"/>
      <c r="U19" s="689"/>
      <c r="V19" s="689"/>
    </row>
    <row r="20" spans="1:22">
      <c r="A20" s="93">
        <v>10</v>
      </c>
      <c r="B20" s="703">
        <v>170301200016</v>
      </c>
      <c r="C20" s="80">
        <v>28</v>
      </c>
      <c r="D20" s="80"/>
      <c r="E20" s="701">
        <v>0</v>
      </c>
      <c r="F20" s="15"/>
      <c r="G20" s="711"/>
      <c r="H20" s="887"/>
      <c r="I20" s="887"/>
      <c r="J20" s="709"/>
      <c r="K20" s="709"/>
      <c r="L20" s="709"/>
      <c r="M20" s="709"/>
      <c r="N20" s="689"/>
      <c r="O20" s="689"/>
      <c r="P20" s="689"/>
      <c r="Q20" s="689"/>
      <c r="R20" s="689"/>
      <c r="S20" s="689"/>
      <c r="T20" s="689"/>
      <c r="U20" s="689"/>
      <c r="V20" s="689"/>
    </row>
    <row r="21" spans="1:22">
      <c r="A21" s="93">
        <v>11</v>
      </c>
      <c r="B21" s="703">
        <v>170301200018</v>
      </c>
      <c r="C21" s="80">
        <v>46</v>
      </c>
      <c r="D21" s="80"/>
      <c r="E21" s="701">
        <v>0</v>
      </c>
      <c r="F21" s="15"/>
      <c r="G21" s="711"/>
      <c r="H21" s="709"/>
      <c r="I21" s="709"/>
      <c r="J21" s="709"/>
      <c r="K21" s="709"/>
      <c r="L21" s="709"/>
      <c r="M21" s="709"/>
      <c r="N21" s="689"/>
      <c r="O21" s="689"/>
      <c r="P21" s="689"/>
      <c r="Q21" s="689"/>
      <c r="R21" s="689"/>
      <c r="S21" s="689"/>
      <c r="T21" s="689"/>
      <c r="U21" s="689"/>
      <c r="V21" s="689"/>
    </row>
    <row r="22" spans="1:22">
      <c r="A22" s="93">
        <v>12</v>
      </c>
      <c r="B22" s="703">
        <v>170301200019</v>
      </c>
      <c r="C22" s="80">
        <v>45</v>
      </c>
      <c r="D22" s="80"/>
      <c r="E22" s="701">
        <v>0</v>
      </c>
      <c r="F22" s="15"/>
      <c r="G22" s="709"/>
      <c r="H22" s="709"/>
      <c r="I22" s="709"/>
      <c r="J22" s="709"/>
      <c r="K22" s="709"/>
      <c r="L22" s="709"/>
      <c r="M22" s="709"/>
      <c r="N22" s="689"/>
      <c r="O22" s="689"/>
      <c r="P22" s="689"/>
      <c r="Q22" s="689"/>
      <c r="R22" s="689"/>
      <c r="S22" s="689"/>
      <c r="T22" s="689"/>
      <c r="U22" s="689"/>
      <c r="V22" s="689"/>
    </row>
    <row r="23" spans="1:22">
      <c r="A23" s="93">
        <v>13</v>
      </c>
      <c r="B23" s="703">
        <v>170301200020</v>
      </c>
      <c r="C23" s="80">
        <v>44</v>
      </c>
      <c r="D23" s="80"/>
      <c r="E23" s="701">
        <v>0</v>
      </c>
      <c r="F23" s="15"/>
      <c r="G23" s="709"/>
      <c r="H23" s="709"/>
      <c r="I23" s="709"/>
      <c r="J23" s="709"/>
      <c r="K23" s="709"/>
      <c r="L23" s="709"/>
      <c r="M23" s="709"/>
      <c r="N23" s="689"/>
      <c r="O23" s="689"/>
      <c r="P23" s="689"/>
      <c r="Q23" s="689"/>
      <c r="R23" s="689"/>
      <c r="S23" s="689"/>
      <c r="T23" s="689"/>
      <c r="U23" s="689"/>
      <c r="V23" s="689"/>
    </row>
    <row r="24" spans="1:22">
      <c r="A24" s="93">
        <v>14</v>
      </c>
      <c r="B24" s="703">
        <v>170301200021</v>
      </c>
      <c r="C24" s="80">
        <v>43</v>
      </c>
      <c r="D24" s="80"/>
      <c r="E24" s="701">
        <v>0</v>
      </c>
      <c r="F24" s="15"/>
      <c r="G24" s="709"/>
      <c r="H24" s="709"/>
      <c r="I24" s="709"/>
      <c r="J24" s="709"/>
      <c r="K24" s="709"/>
      <c r="L24" s="709"/>
      <c r="M24" s="70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15</v>
      </c>
      <c r="B25" s="703">
        <v>170301200022</v>
      </c>
      <c r="C25" s="80">
        <v>33</v>
      </c>
      <c r="D25" s="80"/>
      <c r="E25" s="701">
        <v>0</v>
      </c>
      <c r="F25" s="15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16</v>
      </c>
      <c r="B26" s="703">
        <v>170301200023</v>
      </c>
      <c r="C26" s="80">
        <v>43</v>
      </c>
      <c r="D26" s="80"/>
      <c r="E26" s="701">
        <v>0</v>
      </c>
      <c r="F26" s="15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17</v>
      </c>
      <c r="B27" s="703">
        <v>170301200024</v>
      </c>
      <c r="C27" s="80">
        <v>39</v>
      </c>
      <c r="D27" s="80"/>
      <c r="E27" s="701">
        <v>0</v>
      </c>
      <c r="F27" s="15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18</v>
      </c>
      <c r="B28" s="703">
        <v>170301200025</v>
      </c>
      <c r="C28" s="80">
        <v>39</v>
      </c>
      <c r="D28" s="80"/>
      <c r="E28" s="701">
        <v>0</v>
      </c>
      <c r="F28" s="15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19</v>
      </c>
      <c r="B29" s="703">
        <v>170301200026</v>
      </c>
      <c r="C29" s="80">
        <v>48</v>
      </c>
      <c r="D29" s="80"/>
      <c r="E29" s="701">
        <v>0</v>
      </c>
      <c r="F29" s="15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20</v>
      </c>
      <c r="B30" s="703">
        <v>170301200027</v>
      </c>
      <c r="C30" s="80">
        <v>43</v>
      </c>
      <c r="D30" s="80"/>
      <c r="E30" s="701">
        <v>0</v>
      </c>
      <c r="F30" s="15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21</v>
      </c>
      <c r="B31" s="703">
        <v>170301200029</v>
      </c>
      <c r="C31" s="80">
        <v>10</v>
      </c>
      <c r="D31" s="80"/>
      <c r="E31" s="701">
        <v>0</v>
      </c>
      <c r="F31" s="15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22</v>
      </c>
      <c r="B32" s="703">
        <v>170301200030</v>
      </c>
      <c r="C32" s="80">
        <v>48</v>
      </c>
      <c r="D32" s="80"/>
      <c r="E32" s="701">
        <v>0</v>
      </c>
      <c r="F32" s="15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23</v>
      </c>
      <c r="B33" s="703">
        <v>170301200032</v>
      </c>
      <c r="C33" s="80">
        <v>36</v>
      </c>
      <c r="D33" s="80"/>
      <c r="E33" s="701">
        <v>0</v>
      </c>
      <c r="F33" s="15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  <row r="34" spans="1:22">
      <c r="A34" s="93">
        <v>24</v>
      </c>
      <c r="B34" s="703">
        <v>170301200033</v>
      </c>
      <c r="C34" s="80">
        <v>45</v>
      </c>
      <c r="D34" s="80"/>
      <c r="E34" s="701">
        <v>0</v>
      </c>
      <c r="F34" s="15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</row>
    <row r="35" spans="1:22">
      <c r="A35" s="93">
        <v>25</v>
      </c>
      <c r="B35" s="703">
        <v>170301201034</v>
      </c>
      <c r="C35" s="80">
        <v>38</v>
      </c>
      <c r="D35" s="80"/>
      <c r="E35" s="701">
        <v>0</v>
      </c>
      <c r="F35" s="15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</row>
  </sheetData>
  <mergeCells count="7">
    <mergeCell ref="H20:I20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E1" zoomScale="86" zoomScaleNormal="86" workbookViewId="0">
      <selection activeCell="V16" sqref="V16"/>
    </sheetView>
  </sheetViews>
  <sheetFormatPr defaultColWidth="8.7265625" defaultRowHeight="14.5"/>
  <cols>
    <col min="1" max="1" width="5.81640625" customWidth="1"/>
    <col min="2" max="2" width="16" customWidth="1"/>
    <col min="3" max="3" width="16.26953125" customWidth="1"/>
    <col min="5" max="5" width="15.1796875" customWidth="1"/>
    <col min="6" max="6" width="15.54296875" customWidth="1"/>
    <col min="7" max="7" width="39.81640625" customWidth="1"/>
    <col min="8" max="8" width="14" customWidth="1"/>
  </cols>
  <sheetData>
    <row r="1" spans="1:23">
      <c r="A1" s="886" t="s">
        <v>0</v>
      </c>
      <c r="B1" s="886"/>
      <c r="C1" s="886"/>
      <c r="D1" s="886"/>
      <c r="E1" s="886"/>
      <c r="F1" s="886"/>
      <c r="G1" s="889" t="s">
        <v>232</v>
      </c>
      <c r="H1" s="889"/>
      <c r="I1" s="889"/>
      <c r="J1" s="889"/>
      <c r="K1" s="889"/>
      <c r="L1" s="889"/>
      <c r="M1" s="889"/>
      <c r="N1" s="689"/>
      <c r="O1" s="689"/>
      <c r="P1" s="689"/>
      <c r="Q1" s="689"/>
      <c r="R1" s="689"/>
      <c r="S1" s="689"/>
      <c r="T1" s="689"/>
      <c r="U1" s="689"/>
      <c r="V1" s="689"/>
    </row>
    <row r="2" spans="1:23">
      <c r="A2" s="831" t="s">
        <v>1</v>
      </c>
      <c r="B2" s="831"/>
      <c r="C2" s="831"/>
      <c r="D2" s="831"/>
      <c r="E2" s="831"/>
      <c r="F2" s="831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7" customHeight="1">
      <c r="A3" s="831" t="s">
        <v>233</v>
      </c>
      <c r="B3" s="831"/>
      <c r="C3" s="831"/>
      <c r="D3" s="831"/>
      <c r="E3" s="831"/>
      <c r="F3" s="831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234</v>
      </c>
      <c r="B4" s="831"/>
      <c r="C4" s="831"/>
      <c r="D4" s="831"/>
      <c r="E4" s="831"/>
      <c r="F4" s="831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235</v>
      </c>
      <c r="B5" s="831"/>
      <c r="C5" s="831"/>
      <c r="D5" s="831"/>
      <c r="E5" s="831"/>
      <c r="F5" s="831"/>
      <c r="G5" s="32" t="s">
        <v>14</v>
      </c>
      <c r="H5" s="721">
        <v>96</v>
      </c>
      <c r="I5" s="3"/>
      <c r="J5" s="4"/>
      <c r="K5" s="11" t="s">
        <v>15</v>
      </c>
      <c r="L5" s="11">
        <v>2</v>
      </c>
      <c r="M5" s="4"/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701" t="s">
        <v>221</v>
      </c>
      <c r="F6" s="15"/>
      <c r="G6" s="1" t="s">
        <v>18</v>
      </c>
      <c r="H6" s="721">
        <v>0</v>
      </c>
      <c r="I6" s="3"/>
      <c r="J6" s="4"/>
      <c r="K6" s="17" t="s">
        <v>19</v>
      </c>
      <c r="L6" s="17">
        <v>1</v>
      </c>
      <c r="M6" s="4"/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1">
      <c r="A7" s="689"/>
      <c r="B7" s="690" t="s">
        <v>20</v>
      </c>
      <c r="C7" s="80" t="s">
        <v>21</v>
      </c>
      <c r="D7" s="80"/>
      <c r="E7" s="701" t="s">
        <v>21</v>
      </c>
      <c r="F7" s="15"/>
      <c r="G7" s="20" t="s">
        <v>22</v>
      </c>
      <c r="H7" s="21">
        <f>AVERAGE(H5:H6)</f>
        <v>48</v>
      </c>
      <c r="I7" s="22">
        <v>0.6</v>
      </c>
      <c r="J7" s="4"/>
      <c r="K7" s="23" t="s">
        <v>23</v>
      </c>
      <c r="L7" s="23">
        <v>0</v>
      </c>
      <c r="M7" s="4"/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20" t="s">
        <v>27</v>
      </c>
      <c r="H8" s="32" t="s">
        <v>112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689"/>
      <c r="B9" s="690" t="s">
        <v>28</v>
      </c>
      <c r="C9" s="80" t="s">
        <v>29</v>
      </c>
      <c r="D9" s="80"/>
      <c r="E9" s="701" t="s">
        <v>29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>
        <v>3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99">
        <v>2</v>
      </c>
      <c r="U10" s="99">
        <v>3</v>
      </c>
      <c r="V10" s="99">
        <v>3</v>
      </c>
    </row>
    <row r="11" spans="1:23" ht="15.5">
      <c r="A11" s="93">
        <v>1</v>
      </c>
      <c r="B11" s="703">
        <v>170301200001</v>
      </c>
      <c r="C11" s="80">
        <v>40</v>
      </c>
      <c r="D11" s="80">
        <f>COUNTIF(C11:C35,"&gt;="&amp;D10)</f>
        <v>24</v>
      </c>
      <c r="E11" s="701">
        <v>0</v>
      </c>
      <c r="F11" s="15">
        <f>COUNTIF(E11:E35,"&gt;="&amp;F10)</f>
        <v>0</v>
      </c>
      <c r="G11" s="702" t="s">
        <v>47</v>
      </c>
      <c r="H11" s="99">
        <v>3</v>
      </c>
      <c r="I11" s="99">
        <v>1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9">
        <v>3</v>
      </c>
      <c r="U11" s="99">
        <v>3</v>
      </c>
      <c r="V11" s="99">
        <v>2</v>
      </c>
    </row>
    <row r="12" spans="1:23" ht="15.5">
      <c r="A12" s="93">
        <v>2</v>
      </c>
      <c r="B12" s="703">
        <v>170301200002</v>
      </c>
      <c r="C12" s="80">
        <v>39</v>
      </c>
      <c r="D12" s="722">
        <f>D11/COUNTA(B11:B35)*100</f>
        <v>96</v>
      </c>
      <c r="E12" s="701">
        <v>0</v>
      </c>
      <c r="F12" s="723">
        <f>F11/COUNTA(B11:B35)*100</f>
        <v>0</v>
      </c>
      <c r="G12" s="702" t="s">
        <v>48</v>
      </c>
      <c r="H12" s="99">
        <v>1</v>
      </c>
      <c r="I12" s="99">
        <v>1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>
        <v>3</v>
      </c>
      <c r="U12" s="99">
        <v>2</v>
      </c>
      <c r="V12" s="99">
        <v>3</v>
      </c>
    </row>
    <row r="13" spans="1:23" ht="15.5">
      <c r="A13" s="93">
        <v>3</v>
      </c>
      <c r="B13" s="703">
        <v>170301200003</v>
      </c>
      <c r="C13" s="80">
        <v>43</v>
      </c>
      <c r="D13" s="80"/>
      <c r="E13" s="701">
        <v>0</v>
      </c>
      <c r="F13" s="15"/>
      <c r="G13" s="702" t="s">
        <v>49</v>
      </c>
      <c r="H13" s="99">
        <v>3</v>
      </c>
      <c r="I13" s="99">
        <v>1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99">
        <v>3</v>
      </c>
      <c r="U13" s="99">
        <v>3</v>
      </c>
      <c r="V13" s="99">
        <v>3</v>
      </c>
    </row>
    <row r="14" spans="1:23" ht="15.5">
      <c r="A14" s="93">
        <v>4</v>
      </c>
      <c r="B14" s="703">
        <v>170301200004</v>
      </c>
      <c r="C14" s="80">
        <v>41</v>
      </c>
      <c r="D14" s="80"/>
      <c r="E14" s="701">
        <v>0</v>
      </c>
      <c r="F14" s="15"/>
      <c r="G14" s="702" t="s">
        <v>50</v>
      </c>
      <c r="H14" s="99">
        <v>2</v>
      </c>
      <c r="I14" s="99">
        <v>1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9">
        <v>3</v>
      </c>
      <c r="U14" s="99">
        <v>3</v>
      </c>
      <c r="V14" s="99">
        <v>2</v>
      </c>
    </row>
    <row r="15" spans="1:23" ht="15.5">
      <c r="A15" s="93">
        <v>5</v>
      </c>
      <c r="B15" s="703">
        <v>170301200009</v>
      </c>
      <c r="C15" s="80">
        <v>36</v>
      </c>
      <c r="D15" s="80"/>
      <c r="E15" s="701">
        <v>0</v>
      </c>
      <c r="F15" s="15"/>
      <c r="G15" s="724" t="s">
        <v>51</v>
      </c>
      <c r="H15" s="696">
        <f>AVERAGE(H10:H14)</f>
        <v>2.2000000000000002</v>
      </c>
      <c r="I15" s="696">
        <f>AVERAGE(I10:I14)</f>
        <v>1.4</v>
      </c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>
        <f>AVERAGE(T10:T14)</f>
        <v>2.8</v>
      </c>
      <c r="U15" s="696">
        <f>AVERAGE(U10:U14)</f>
        <v>2.8</v>
      </c>
      <c r="V15" s="696">
        <f>AVERAGE(V10:V14)</f>
        <v>2.6</v>
      </c>
    </row>
    <row r="16" spans="1:23" ht="15.5">
      <c r="A16" s="93">
        <v>6</v>
      </c>
      <c r="B16" s="703">
        <v>170301200010</v>
      </c>
      <c r="C16" s="80">
        <v>43</v>
      </c>
      <c r="D16" s="80"/>
      <c r="E16" s="701">
        <v>0</v>
      </c>
      <c r="F16" s="15"/>
      <c r="G16" s="725" t="s">
        <v>52</v>
      </c>
      <c r="H16" s="726">
        <f>(H15*48)/100</f>
        <v>1.056</v>
      </c>
      <c r="I16" s="726">
        <f>(I15*48)/100</f>
        <v>0.67199999999999993</v>
      </c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>
        <f>(T15*48)/100</f>
        <v>1.3439999999999999</v>
      </c>
      <c r="U16" s="726">
        <f>(U15*48)/100</f>
        <v>1.3439999999999999</v>
      </c>
      <c r="V16" s="726">
        <f>(V15*48)/100</f>
        <v>1.2480000000000002</v>
      </c>
    </row>
    <row r="17" spans="1:22">
      <c r="A17" s="93">
        <v>7</v>
      </c>
      <c r="B17" s="703">
        <v>170301200011</v>
      </c>
      <c r="C17" s="80">
        <v>41</v>
      </c>
      <c r="D17" s="80"/>
      <c r="E17" s="701">
        <v>0</v>
      </c>
      <c r="F17" s="15"/>
      <c r="G17" s="717"/>
      <c r="H17" s="719"/>
      <c r="I17" s="719"/>
      <c r="J17" s="689"/>
      <c r="K17" s="689"/>
      <c r="L17" s="689"/>
      <c r="M17" s="689"/>
      <c r="N17" s="689"/>
      <c r="O17" s="689"/>
      <c r="P17" s="689"/>
      <c r="Q17" s="689"/>
      <c r="R17" s="689"/>
      <c r="S17" s="689"/>
      <c r="T17" s="689"/>
      <c r="U17" s="689"/>
      <c r="V17" s="689"/>
    </row>
    <row r="18" spans="1:22">
      <c r="A18" s="93">
        <v>8</v>
      </c>
      <c r="B18" s="703">
        <v>170301200013</v>
      </c>
      <c r="C18" s="80">
        <v>40</v>
      </c>
      <c r="D18" s="80"/>
      <c r="E18" s="701">
        <v>0</v>
      </c>
      <c r="F18" s="15"/>
      <c r="G18" s="709"/>
      <c r="H18" s="709"/>
      <c r="I18" s="70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</row>
    <row r="19" spans="1:22">
      <c r="A19" s="93">
        <v>9</v>
      </c>
      <c r="B19" s="703">
        <v>170301200014</v>
      </c>
      <c r="C19" s="80">
        <v>35</v>
      </c>
      <c r="D19" s="80"/>
      <c r="E19" s="701">
        <v>0</v>
      </c>
      <c r="F19" s="15"/>
      <c r="G19" s="718"/>
      <c r="H19" s="709"/>
      <c r="I19" s="709"/>
      <c r="J19" s="689"/>
      <c r="K19" s="689"/>
      <c r="L19" s="689"/>
      <c r="M19" s="689"/>
      <c r="N19" s="689"/>
      <c r="O19" s="689"/>
      <c r="P19" s="689"/>
      <c r="Q19" s="689"/>
      <c r="R19" s="689"/>
      <c r="S19" s="689"/>
      <c r="T19" s="689"/>
      <c r="U19" s="689"/>
      <c r="V19" s="689"/>
    </row>
    <row r="20" spans="1:22">
      <c r="A20" s="93">
        <v>10</v>
      </c>
      <c r="B20" s="703">
        <v>170301200016</v>
      </c>
      <c r="C20" s="80">
        <v>30</v>
      </c>
      <c r="D20" s="80"/>
      <c r="E20" s="701">
        <v>0</v>
      </c>
      <c r="F20" s="15"/>
      <c r="G20" s="711"/>
      <c r="H20" s="887"/>
      <c r="I20" s="887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689"/>
      <c r="V20" s="689"/>
    </row>
    <row r="21" spans="1:22">
      <c r="A21" s="93">
        <v>11</v>
      </c>
      <c r="B21" s="703">
        <v>170301200018</v>
      </c>
      <c r="C21" s="80">
        <v>44</v>
      </c>
      <c r="D21" s="80"/>
      <c r="E21" s="701">
        <v>0</v>
      </c>
      <c r="F21" s="15"/>
      <c r="G21" s="711"/>
      <c r="H21" s="709"/>
      <c r="I21" s="70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</row>
    <row r="22" spans="1:22">
      <c r="A22" s="93">
        <v>12</v>
      </c>
      <c r="B22" s="703">
        <v>170301200019</v>
      </c>
      <c r="C22" s="80">
        <v>45</v>
      </c>
      <c r="D22" s="80"/>
      <c r="E22" s="701">
        <v>0</v>
      </c>
      <c r="F22" s="15"/>
      <c r="G22" s="709"/>
      <c r="H22" s="709"/>
      <c r="I22" s="70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</row>
    <row r="23" spans="1:22">
      <c r="A23" s="93">
        <v>13</v>
      </c>
      <c r="B23" s="703">
        <v>170301200020</v>
      </c>
      <c r="C23" s="80">
        <v>43</v>
      </c>
      <c r="D23" s="80"/>
      <c r="E23" s="701">
        <v>0</v>
      </c>
      <c r="F23" s="15"/>
      <c r="G23" s="709"/>
      <c r="H23" s="709"/>
      <c r="I23" s="70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</row>
    <row r="24" spans="1:22">
      <c r="A24" s="93">
        <v>14</v>
      </c>
      <c r="B24" s="703">
        <v>170301200021</v>
      </c>
      <c r="C24" s="80">
        <v>39</v>
      </c>
      <c r="D24" s="80"/>
      <c r="E24" s="701">
        <v>0</v>
      </c>
      <c r="F24" s="15"/>
      <c r="G24" s="709"/>
      <c r="H24" s="709"/>
      <c r="I24" s="70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15</v>
      </c>
      <c r="B25" s="703">
        <v>170301200022</v>
      </c>
      <c r="C25" s="80">
        <v>30</v>
      </c>
      <c r="D25" s="80"/>
      <c r="E25" s="701">
        <v>0</v>
      </c>
      <c r="F25" s="15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16</v>
      </c>
      <c r="B26" s="703">
        <v>170301200023</v>
      </c>
      <c r="C26" s="80">
        <v>40</v>
      </c>
      <c r="D26" s="80"/>
      <c r="E26" s="701">
        <v>0</v>
      </c>
      <c r="F26" s="15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17</v>
      </c>
      <c r="B27" s="703">
        <v>170301200024</v>
      </c>
      <c r="C27" s="80">
        <v>34</v>
      </c>
      <c r="D27" s="80"/>
      <c r="E27" s="701">
        <v>0</v>
      </c>
      <c r="F27" s="15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18</v>
      </c>
      <c r="B28" s="703">
        <v>170301200025</v>
      </c>
      <c r="C28" s="80">
        <v>38</v>
      </c>
      <c r="D28" s="80"/>
      <c r="E28" s="701">
        <v>0</v>
      </c>
      <c r="F28" s="15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19</v>
      </c>
      <c r="B29" s="703">
        <v>170301200026</v>
      </c>
      <c r="C29" s="80">
        <v>49</v>
      </c>
      <c r="D29" s="80"/>
      <c r="E29" s="701">
        <v>0</v>
      </c>
      <c r="F29" s="15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20</v>
      </c>
      <c r="B30" s="703">
        <v>170301200027</v>
      </c>
      <c r="C30" s="80">
        <v>38</v>
      </c>
      <c r="D30" s="80"/>
      <c r="E30" s="701">
        <v>0</v>
      </c>
      <c r="F30" s="15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21</v>
      </c>
      <c r="B31" s="703">
        <v>170301200029</v>
      </c>
      <c r="C31" s="80">
        <v>11</v>
      </c>
      <c r="D31" s="80"/>
      <c r="E31" s="701">
        <v>0</v>
      </c>
      <c r="F31" s="15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22</v>
      </c>
      <c r="B32" s="703">
        <v>170301200030</v>
      </c>
      <c r="C32" s="80">
        <v>48</v>
      </c>
      <c r="D32" s="80"/>
      <c r="E32" s="701">
        <v>0</v>
      </c>
      <c r="F32" s="15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23</v>
      </c>
      <c r="B33" s="703">
        <v>170301200032</v>
      </c>
      <c r="C33" s="80">
        <v>35</v>
      </c>
      <c r="D33" s="80"/>
      <c r="E33" s="701">
        <v>0</v>
      </c>
      <c r="F33" s="15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  <row r="34" spans="1:22">
      <c r="A34" s="93">
        <v>24</v>
      </c>
      <c r="B34" s="703">
        <v>170301200033</v>
      </c>
      <c r="C34" s="80">
        <v>44</v>
      </c>
      <c r="D34" s="80"/>
      <c r="E34" s="701">
        <v>0</v>
      </c>
      <c r="F34" s="15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</row>
    <row r="35" spans="1:22">
      <c r="A35" s="93">
        <v>25</v>
      </c>
      <c r="B35" s="703">
        <v>170301201034</v>
      </c>
      <c r="C35" s="80">
        <v>28</v>
      </c>
      <c r="D35" s="80"/>
      <c r="E35" s="701">
        <v>0</v>
      </c>
      <c r="F35" s="15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</row>
  </sheetData>
  <mergeCells count="8">
    <mergeCell ref="O3:W7"/>
    <mergeCell ref="A4:F4"/>
    <mergeCell ref="A5:F5"/>
    <mergeCell ref="H20:I20"/>
    <mergeCell ref="A1:F1"/>
    <mergeCell ref="G1:M1"/>
    <mergeCell ref="A2:F2"/>
    <mergeCell ref="A3:F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B1" zoomScale="86" zoomScaleNormal="86" workbookViewId="0">
      <selection activeCell="J19" sqref="J19"/>
    </sheetView>
  </sheetViews>
  <sheetFormatPr defaultColWidth="8.7265625" defaultRowHeight="14.5"/>
  <cols>
    <col min="1" max="1" width="6.54296875" customWidth="1"/>
    <col min="2" max="2" width="16.26953125" customWidth="1"/>
    <col min="3" max="4" width="14.81640625" customWidth="1"/>
    <col min="5" max="5" width="17.453125" customWidth="1"/>
    <col min="6" max="6" width="17.453125" style="700" customWidth="1"/>
    <col min="7" max="7" width="38.7265625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3" customHeight="1">
      <c r="A2" s="831" t="s">
        <v>1</v>
      </c>
      <c r="B2" s="831"/>
      <c r="C2" s="831"/>
      <c r="D2" s="831"/>
      <c r="E2" s="831"/>
      <c r="F2" s="83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31" t="s">
        <v>236</v>
      </c>
      <c r="B3" s="831"/>
      <c r="C3" s="831"/>
      <c r="D3" s="831"/>
      <c r="E3" s="831"/>
      <c r="F3" s="83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237</v>
      </c>
      <c r="B4" s="831"/>
      <c r="C4" s="831"/>
      <c r="D4" s="831"/>
      <c r="E4" s="831"/>
      <c r="F4" s="831"/>
      <c r="G4" s="32" t="s">
        <v>14</v>
      </c>
      <c r="H4" s="721">
        <v>64.099999999999994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238</v>
      </c>
      <c r="B5" s="831"/>
      <c r="C5" s="831"/>
      <c r="D5" s="831"/>
      <c r="E5" s="831"/>
      <c r="F5" s="831"/>
      <c r="G5" s="32" t="s">
        <v>18</v>
      </c>
      <c r="H5" s="721">
        <v>58.97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701" t="s">
        <v>221</v>
      </c>
      <c r="F6" s="714"/>
      <c r="G6" s="53" t="s">
        <v>22</v>
      </c>
      <c r="H6" s="21">
        <f>AVERAGE(H4:H5)</f>
        <v>61.534999999999997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89"/>
      <c r="B7" s="690" t="s">
        <v>20</v>
      </c>
      <c r="C7" s="80" t="s">
        <v>21</v>
      </c>
      <c r="D7" s="80"/>
      <c r="E7" s="701" t="s">
        <v>21</v>
      </c>
      <c r="F7" s="15"/>
      <c r="G7" s="53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89"/>
      <c r="B9" s="690" t="s">
        <v>28</v>
      </c>
      <c r="C9" s="80" t="s">
        <v>239</v>
      </c>
      <c r="D9" s="80"/>
      <c r="E9" s="701" t="s">
        <v>239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/>
      <c r="J10" s="99"/>
      <c r="K10" s="99"/>
      <c r="L10" s="99">
        <v>2</v>
      </c>
      <c r="M10" s="99"/>
      <c r="N10" s="99"/>
      <c r="O10" s="99"/>
      <c r="P10" s="99">
        <v>1</v>
      </c>
      <c r="Q10" s="99">
        <v>3</v>
      </c>
      <c r="R10" s="99">
        <v>1</v>
      </c>
      <c r="S10" s="99">
        <v>2</v>
      </c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703">
        <v>170101120001</v>
      </c>
      <c r="C11" s="95">
        <v>30</v>
      </c>
      <c r="D11" s="95">
        <f>COUNTIF(C11:C49,"&gt;="&amp;D10)</f>
        <v>25</v>
      </c>
      <c r="E11" s="704">
        <v>25</v>
      </c>
      <c r="F11" s="61">
        <f>COUNTIF(E11:E49,"&gt;="&amp;F10)</f>
        <v>23</v>
      </c>
      <c r="G11" s="702" t="s">
        <v>47</v>
      </c>
      <c r="H11" s="99">
        <v>1</v>
      </c>
      <c r="I11" s="99"/>
      <c r="J11" s="99"/>
      <c r="K11" s="99"/>
      <c r="L11" s="99">
        <v>1</v>
      </c>
      <c r="M11" s="99"/>
      <c r="N11" s="99"/>
      <c r="O11" s="99"/>
      <c r="P11" s="99">
        <v>1</v>
      </c>
      <c r="Q11" s="99">
        <v>2</v>
      </c>
      <c r="R11" s="99">
        <v>1</v>
      </c>
      <c r="S11" s="99">
        <v>1</v>
      </c>
      <c r="T11" s="99">
        <v>3</v>
      </c>
      <c r="U11" s="99">
        <v>3</v>
      </c>
      <c r="V11" s="99">
        <v>3</v>
      </c>
    </row>
    <row r="12" spans="1:23" ht="15.5">
      <c r="A12" s="93">
        <v>2</v>
      </c>
      <c r="B12" s="703">
        <v>170101120002</v>
      </c>
      <c r="C12" s="95">
        <v>38</v>
      </c>
      <c r="D12" s="715">
        <f>D11/COUNTA(B11:B49)*100</f>
        <v>64.102564102564102</v>
      </c>
      <c r="E12" s="704">
        <v>35</v>
      </c>
      <c r="F12" s="716">
        <f>F11/COUNTA(B11:B49)*100</f>
        <v>58.974358974358978</v>
      </c>
      <c r="G12" s="702" t="s">
        <v>48</v>
      </c>
      <c r="H12" s="99">
        <v>2</v>
      </c>
      <c r="I12" s="99"/>
      <c r="J12" s="99"/>
      <c r="K12" s="99"/>
      <c r="L12" s="99">
        <v>2</v>
      </c>
      <c r="M12" s="99"/>
      <c r="N12" s="99"/>
      <c r="O12" s="99"/>
      <c r="P12" s="99">
        <v>2</v>
      </c>
      <c r="Q12" s="99">
        <v>2</v>
      </c>
      <c r="R12" s="99">
        <v>3</v>
      </c>
      <c r="S12" s="99">
        <v>3</v>
      </c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170101120004</v>
      </c>
      <c r="C13" s="95">
        <v>24</v>
      </c>
      <c r="D13" s="95"/>
      <c r="E13" s="704">
        <v>28</v>
      </c>
      <c r="F13" s="61"/>
      <c r="G13" s="702" t="s">
        <v>49</v>
      </c>
      <c r="H13" s="99">
        <v>3</v>
      </c>
      <c r="I13" s="99"/>
      <c r="J13" s="99"/>
      <c r="K13" s="99"/>
      <c r="L13" s="99">
        <v>3</v>
      </c>
      <c r="M13" s="99"/>
      <c r="N13" s="99"/>
      <c r="O13" s="99"/>
      <c r="P13" s="99">
        <v>3</v>
      </c>
      <c r="Q13" s="99">
        <v>1</v>
      </c>
      <c r="R13" s="99">
        <v>3</v>
      </c>
      <c r="S13" s="99">
        <v>1</v>
      </c>
      <c r="T13" s="99">
        <v>3</v>
      </c>
      <c r="U13" s="99">
        <v>3</v>
      </c>
      <c r="V13" s="99">
        <v>3</v>
      </c>
    </row>
    <row r="14" spans="1:23" ht="15.5">
      <c r="A14" s="93">
        <v>4</v>
      </c>
      <c r="B14" s="703">
        <v>170101120006</v>
      </c>
      <c r="C14" s="95">
        <v>45</v>
      </c>
      <c r="D14" s="95"/>
      <c r="E14" s="704">
        <v>46</v>
      </c>
      <c r="F14" s="61"/>
      <c r="G14" s="724" t="s">
        <v>51</v>
      </c>
      <c r="H14" s="696">
        <f>AVERAGE(H10:H13)</f>
        <v>2</v>
      </c>
      <c r="I14" s="696"/>
      <c r="J14" s="696"/>
      <c r="K14" s="696"/>
      <c r="L14" s="696">
        <f>AVERAGE(L10:L13)</f>
        <v>2</v>
      </c>
      <c r="M14" s="696"/>
      <c r="N14" s="696"/>
      <c r="O14" s="696"/>
      <c r="P14" s="696">
        <f t="shared" ref="P14:V14" si="0">AVERAGE(P10:P13)</f>
        <v>1.75</v>
      </c>
      <c r="Q14" s="696">
        <f t="shared" si="0"/>
        <v>2</v>
      </c>
      <c r="R14" s="696">
        <f t="shared" si="0"/>
        <v>2</v>
      </c>
      <c r="S14" s="696">
        <f t="shared" si="0"/>
        <v>1.75</v>
      </c>
      <c r="T14" s="696">
        <f t="shared" si="0"/>
        <v>3</v>
      </c>
      <c r="U14" s="696">
        <f t="shared" si="0"/>
        <v>3</v>
      </c>
      <c r="V14" s="696">
        <f t="shared" si="0"/>
        <v>3</v>
      </c>
    </row>
    <row r="15" spans="1:23" ht="15.5">
      <c r="A15" s="93">
        <v>5</v>
      </c>
      <c r="B15" s="703">
        <v>170101120013</v>
      </c>
      <c r="C15" s="95">
        <v>23</v>
      </c>
      <c r="D15" s="95"/>
      <c r="E15" s="704">
        <v>24</v>
      </c>
      <c r="F15" s="61"/>
      <c r="G15" s="725" t="s">
        <v>52</v>
      </c>
      <c r="H15" s="726">
        <f>(H14*61.54)/100</f>
        <v>1.2307999999999999</v>
      </c>
      <c r="I15" s="726"/>
      <c r="J15" s="726"/>
      <c r="K15" s="726"/>
      <c r="L15" s="726"/>
      <c r="M15" s="726"/>
      <c r="N15" s="726"/>
      <c r="O15" s="726"/>
      <c r="P15" s="726">
        <f t="shared" ref="P15:V15" si="1">(P14*61.54)/100</f>
        <v>1.0769499999999999</v>
      </c>
      <c r="Q15" s="726">
        <f t="shared" si="1"/>
        <v>1.2307999999999999</v>
      </c>
      <c r="R15" s="726">
        <f t="shared" si="1"/>
        <v>1.2307999999999999</v>
      </c>
      <c r="S15" s="726">
        <f t="shared" si="1"/>
        <v>1.0769499999999999</v>
      </c>
      <c r="T15" s="726">
        <f t="shared" si="1"/>
        <v>1.8462000000000001</v>
      </c>
      <c r="U15" s="726">
        <f t="shared" si="1"/>
        <v>1.8462000000000001</v>
      </c>
      <c r="V15" s="726">
        <f t="shared" si="1"/>
        <v>1.8462000000000001</v>
      </c>
    </row>
    <row r="16" spans="1:23">
      <c r="A16" s="93">
        <v>6</v>
      </c>
      <c r="B16" s="703">
        <v>170101120015</v>
      </c>
      <c r="C16" s="95">
        <v>37</v>
      </c>
      <c r="D16" s="95"/>
      <c r="E16" s="704">
        <v>35</v>
      </c>
      <c r="F16" s="61"/>
      <c r="G16" s="727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6"/>
      <c r="V16" s="696"/>
    </row>
    <row r="17" spans="1:22">
      <c r="A17" s="93">
        <v>7</v>
      </c>
      <c r="B17" s="703">
        <v>170101120016</v>
      </c>
      <c r="C17" s="95">
        <v>38</v>
      </c>
      <c r="D17" s="95"/>
      <c r="E17" s="704">
        <v>27</v>
      </c>
      <c r="F17" s="61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</row>
    <row r="18" spans="1:22">
      <c r="A18" s="93">
        <v>8</v>
      </c>
      <c r="B18" s="703">
        <v>170101120017</v>
      </c>
      <c r="C18" s="95">
        <v>44</v>
      </c>
      <c r="D18" s="95"/>
      <c r="E18" s="704">
        <v>44</v>
      </c>
      <c r="F18" s="61"/>
      <c r="G18" s="718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</row>
    <row r="19" spans="1:22">
      <c r="A19" s="93">
        <v>9</v>
      </c>
      <c r="B19" s="703">
        <v>170101120019</v>
      </c>
      <c r="C19" s="95">
        <v>40</v>
      </c>
      <c r="D19" s="95"/>
      <c r="E19" s="704">
        <v>38</v>
      </c>
      <c r="F19" s="61"/>
      <c r="G19" s="711"/>
      <c r="H19" s="887"/>
      <c r="I19" s="887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</row>
    <row r="20" spans="1:22">
      <c r="A20" s="93">
        <v>10</v>
      </c>
      <c r="B20" s="703">
        <v>170101120020</v>
      </c>
      <c r="C20" s="95">
        <v>26</v>
      </c>
      <c r="D20" s="95"/>
      <c r="E20" s="704">
        <v>15</v>
      </c>
      <c r="F20" s="61"/>
      <c r="G20" s="711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</row>
    <row r="21" spans="1:22">
      <c r="A21" s="93">
        <v>11</v>
      </c>
      <c r="B21" s="703">
        <v>170101120025</v>
      </c>
      <c r="C21" s="95">
        <v>0</v>
      </c>
      <c r="D21" s="95"/>
      <c r="E21" s="704">
        <v>0</v>
      </c>
      <c r="F21" s="61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</row>
    <row r="22" spans="1:22">
      <c r="A22" s="93">
        <v>12</v>
      </c>
      <c r="B22" s="703">
        <v>170101120026</v>
      </c>
      <c r="C22" s="95">
        <v>36</v>
      </c>
      <c r="D22" s="95"/>
      <c r="E22" s="704">
        <v>22</v>
      </c>
      <c r="F22" s="61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</row>
    <row r="23" spans="1:22">
      <c r="A23" s="93">
        <v>13</v>
      </c>
      <c r="B23" s="703">
        <v>170101120028</v>
      </c>
      <c r="C23" s="95">
        <v>37</v>
      </c>
      <c r="D23" s="95"/>
      <c r="E23" s="704">
        <v>30</v>
      </c>
      <c r="F23" s="61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</row>
    <row r="24" spans="1:22">
      <c r="A24" s="93">
        <v>14</v>
      </c>
      <c r="B24" s="703">
        <v>170101120029</v>
      </c>
      <c r="C24" s="95">
        <v>43</v>
      </c>
      <c r="D24" s="95"/>
      <c r="E24" s="704">
        <v>35</v>
      </c>
      <c r="F24" s="61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15</v>
      </c>
      <c r="B25" s="703">
        <v>170101120030</v>
      </c>
      <c r="C25" s="95">
        <v>25</v>
      </c>
      <c r="D25" s="95"/>
      <c r="E25" s="704">
        <v>32</v>
      </c>
      <c r="F25" s="61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16</v>
      </c>
      <c r="B26" s="703">
        <v>170101120032</v>
      </c>
      <c r="C26" s="95">
        <v>36</v>
      </c>
      <c r="D26" s="95"/>
      <c r="E26" s="704">
        <v>32</v>
      </c>
      <c r="F26" s="61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17</v>
      </c>
      <c r="B27" s="703">
        <v>170101120035</v>
      </c>
      <c r="C27" s="95">
        <v>41</v>
      </c>
      <c r="D27" s="95"/>
      <c r="E27" s="704">
        <v>34</v>
      </c>
      <c r="F27" s="61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18</v>
      </c>
      <c r="B28" s="703">
        <v>170101120038</v>
      </c>
      <c r="C28" s="95">
        <v>43</v>
      </c>
      <c r="D28" s="95"/>
      <c r="E28" s="704">
        <v>38</v>
      </c>
      <c r="F28" s="61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19</v>
      </c>
      <c r="B29" s="703">
        <v>170101120039</v>
      </c>
      <c r="C29" s="95">
        <v>32</v>
      </c>
      <c r="D29" s="95"/>
      <c r="E29" s="704">
        <v>31</v>
      </c>
      <c r="F29" s="61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20</v>
      </c>
      <c r="B30" s="703">
        <v>170101120043</v>
      </c>
      <c r="C30" s="95">
        <v>47</v>
      </c>
      <c r="D30" s="95"/>
      <c r="E30" s="704">
        <v>42</v>
      </c>
      <c r="F30" s="61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21</v>
      </c>
      <c r="B31" s="703">
        <v>170101120044</v>
      </c>
      <c r="C31" s="95">
        <v>49</v>
      </c>
      <c r="D31" s="95"/>
      <c r="E31" s="704">
        <v>44</v>
      </c>
      <c r="F31" s="61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22</v>
      </c>
      <c r="B32" s="703">
        <v>170101120045</v>
      </c>
      <c r="C32" s="95">
        <v>32</v>
      </c>
      <c r="D32" s="95"/>
      <c r="E32" s="704">
        <v>27</v>
      </c>
      <c r="F32" s="61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23</v>
      </c>
      <c r="B33" s="703">
        <v>170101120046</v>
      </c>
      <c r="C33" s="95">
        <v>29</v>
      </c>
      <c r="D33" s="95"/>
      <c r="E33" s="704">
        <v>12</v>
      </c>
      <c r="F33" s="61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  <row r="34" spans="1:22">
      <c r="A34" s="93">
        <v>24</v>
      </c>
      <c r="B34" s="703">
        <v>170101120049</v>
      </c>
      <c r="C34" s="95">
        <v>23</v>
      </c>
      <c r="D34" s="95"/>
      <c r="E34" s="704">
        <v>28</v>
      </c>
      <c r="F34" s="61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</row>
    <row r="35" spans="1:22">
      <c r="A35" s="93">
        <v>25</v>
      </c>
      <c r="B35" s="703">
        <v>170101120050</v>
      </c>
      <c r="C35" s="95">
        <v>27</v>
      </c>
      <c r="D35" s="95"/>
      <c r="E35" s="704">
        <v>25</v>
      </c>
      <c r="F35" s="61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</row>
    <row r="36" spans="1:22">
      <c r="A36" s="93">
        <v>26</v>
      </c>
      <c r="B36" s="703">
        <v>170101120051</v>
      </c>
      <c r="C36" s="95">
        <v>42</v>
      </c>
      <c r="D36" s="95"/>
      <c r="E36" s="704">
        <v>41</v>
      </c>
      <c r="F36" s="61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689"/>
      <c r="V36" s="689"/>
    </row>
    <row r="37" spans="1:22">
      <c r="A37" s="93">
        <v>27</v>
      </c>
      <c r="B37" s="703">
        <v>170101120052</v>
      </c>
      <c r="C37" s="95">
        <v>35</v>
      </c>
      <c r="D37" s="95"/>
      <c r="E37" s="704">
        <v>30</v>
      </c>
      <c r="F37" s="61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89"/>
      <c r="U37" s="689"/>
      <c r="V37" s="689"/>
    </row>
    <row r="38" spans="1:22">
      <c r="A38" s="93">
        <v>28</v>
      </c>
      <c r="B38" s="703">
        <v>170101120053</v>
      </c>
      <c r="C38" s="95">
        <v>0</v>
      </c>
      <c r="D38" s="95"/>
      <c r="E38" s="704">
        <v>0</v>
      </c>
      <c r="F38" s="61"/>
      <c r="G38" s="689"/>
      <c r="H38" s="689"/>
      <c r="I38" s="689"/>
      <c r="J38" s="689"/>
      <c r="K38" s="689"/>
      <c r="L38" s="689"/>
      <c r="M38" s="689"/>
      <c r="N38" s="689"/>
      <c r="O38" s="689"/>
      <c r="P38" s="689"/>
      <c r="Q38" s="689"/>
      <c r="R38" s="689"/>
      <c r="S38" s="689"/>
      <c r="T38" s="689"/>
      <c r="U38" s="689"/>
      <c r="V38" s="689"/>
    </row>
    <row r="39" spans="1:22">
      <c r="A39" s="93">
        <v>29</v>
      </c>
      <c r="B39" s="703">
        <v>170101120054</v>
      </c>
      <c r="C39" s="95">
        <v>1</v>
      </c>
      <c r="D39" s="95"/>
      <c r="E39" s="704">
        <v>0</v>
      </c>
      <c r="F39" s="61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689"/>
      <c r="V39" s="689"/>
    </row>
    <row r="40" spans="1:22">
      <c r="A40" s="93">
        <v>30</v>
      </c>
      <c r="B40" s="703">
        <v>170101120055</v>
      </c>
      <c r="C40" s="95">
        <v>8</v>
      </c>
      <c r="D40" s="95"/>
      <c r="E40" s="704">
        <v>0</v>
      </c>
      <c r="F40" s="61"/>
      <c r="G40" s="689"/>
      <c r="H40" s="689"/>
      <c r="I40" s="689"/>
      <c r="J40" s="689"/>
      <c r="K40" s="689"/>
      <c r="L40" s="689"/>
      <c r="M40" s="689"/>
      <c r="N40" s="689"/>
      <c r="O40" s="689"/>
      <c r="P40" s="689"/>
      <c r="Q40" s="689"/>
      <c r="R40" s="689"/>
      <c r="S40" s="689"/>
      <c r="T40" s="689"/>
      <c r="U40" s="689"/>
      <c r="V40" s="689"/>
    </row>
    <row r="41" spans="1:22">
      <c r="A41" s="93">
        <v>31</v>
      </c>
      <c r="B41" s="703">
        <v>170101120058</v>
      </c>
      <c r="C41" s="95">
        <v>33</v>
      </c>
      <c r="D41" s="95"/>
      <c r="E41" s="704">
        <v>33</v>
      </c>
      <c r="F41" s="61"/>
      <c r="G41" s="689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</row>
    <row r="42" spans="1:22">
      <c r="A42" s="93">
        <v>32</v>
      </c>
      <c r="B42" s="703">
        <v>170101120059</v>
      </c>
      <c r="C42" s="95">
        <v>0</v>
      </c>
      <c r="D42" s="95"/>
      <c r="E42" s="704">
        <v>0</v>
      </c>
      <c r="F42" s="61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689"/>
      <c r="V42" s="689"/>
    </row>
    <row r="43" spans="1:22">
      <c r="A43" s="93">
        <v>33</v>
      </c>
      <c r="B43" s="703">
        <v>170101120060</v>
      </c>
      <c r="C43" s="95">
        <v>26</v>
      </c>
      <c r="D43" s="95"/>
      <c r="E43" s="704">
        <v>26</v>
      </c>
      <c r="F43" s="61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689"/>
      <c r="V43" s="689"/>
    </row>
    <row r="44" spans="1:22">
      <c r="A44" s="93">
        <v>34</v>
      </c>
      <c r="B44" s="703">
        <v>170101120061</v>
      </c>
      <c r="C44" s="95">
        <v>25</v>
      </c>
      <c r="D44" s="95"/>
      <c r="E44" s="704">
        <v>26</v>
      </c>
      <c r="F44" s="61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89"/>
      <c r="S44" s="689"/>
      <c r="T44" s="689"/>
      <c r="U44" s="689"/>
      <c r="V44" s="689"/>
    </row>
    <row r="45" spans="1:22">
      <c r="A45" s="93">
        <v>35</v>
      </c>
      <c r="B45" s="703">
        <v>170101120063</v>
      </c>
      <c r="C45" s="95">
        <v>0</v>
      </c>
      <c r="D45" s="95"/>
      <c r="E45" s="704">
        <v>0</v>
      </c>
      <c r="F45" s="61"/>
      <c r="G45" s="689"/>
      <c r="H45" s="689"/>
      <c r="I45" s="689"/>
      <c r="J45" s="689"/>
      <c r="K45" s="689"/>
      <c r="L45" s="689"/>
      <c r="M45" s="689"/>
      <c r="N45" s="689"/>
      <c r="O45" s="689"/>
      <c r="P45" s="689"/>
      <c r="Q45" s="689"/>
      <c r="R45" s="689"/>
      <c r="S45" s="689"/>
      <c r="T45" s="689"/>
      <c r="U45" s="689"/>
      <c r="V45" s="689"/>
    </row>
    <row r="46" spans="1:22">
      <c r="A46" s="93">
        <v>36</v>
      </c>
      <c r="B46" s="703">
        <v>170101120064</v>
      </c>
      <c r="C46" s="95">
        <v>44</v>
      </c>
      <c r="D46" s="95"/>
      <c r="E46" s="704">
        <v>36</v>
      </c>
      <c r="F46" s="61"/>
      <c r="G46" s="689"/>
      <c r="H46" s="689"/>
      <c r="I46" s="689"/>
      <c r="J46" s="689"/>
      <c r="K46" s="689"/>
      <c r="L46" s="689"/>
      <c r="M46" s="689"/>
      <c r="N46" s="689"/>
      <c r="O46" s="689"/>
      <c r="P46" s="689"/>
      <c r="Q46" s="689"/>
      <c r="R46" s="689"/>
      <c r="S46" s="689"/>
      <c r="T46" s="689"/>
      <c r="U46" s="689"/>
      <c r="V46" s="689"/>
    </row>
    <row r="47" spans="1:22">
      <c r="A47" s="93">
        <v>37</v>
      </c>
      <c r="B47" s="703">
        <v>170101120070</v>
      </c>
      <c r="C47" s="95">
        <v>48</v>
      </c>
      <c r="D47" s="95"/>
      <c r="E47" s="704">
        <v>44</v>
      </c>
      <c r="F47" s="61"/>
      <c r="G47" s="689"/>
      <c r="H47" s="689"/>
      <c r="I47" s="689"/>
      <c r="J47" s="689"/>
      <c r="K47" s="689"/>
      <c r="L47" s="689"/>
      <c r="M47" s="689"/>
      <c r="N47" s="689"/>
      <c r="O47" s="689"/>
      <c r="P47" s="689"/>
      <c r="Q47" s="689"/>
      <c r="R47" s="689"/>
      <c r="S47" s="689"/>
      <c r="T47" s="689"/>
      <c r="U47" s="689"/>
      <c r="V47" s="689"/>
    </row>
    <row r="48" spans="1:22">
      <c r="A48" s="93">
        <v>38</v>
      </c>
      <c r="B48" s="703">
        <v>170101120071</v>
      </c>
      <c r="C48" s="95">
        <v>42</v>
      </c>
      <c r="D48" s="95"/>
      <c r="E48" s="704">
        <v>28</v>
      </c>
      <c r="F48" s="61"/>
      <c r="G48" s="689"/>
      <c r="H48" s="689"/>
      <c r="I48" s="689"/>
      <c r="J48" s="689"/>
      <c r="K48" s="689"/>
      <c r="L48" s="689"/>
      <c r="M48" s="689"/>
      <c r="N48" s="689"/>
      <c r="O48" s="689"/>
      <c r="P48" s="689"/>
      <c r="Q48" s="689"/>
      <c r="R48" s="689"/>
      <c r="S48" s="689"/>
      <c r="T48" s="689"/>
      <c r="U48" s="689"/>
      <c r="V48" s="689"/>
    </row>
    <row r="49" spans="1:22">
      <c r="A49" s="93">
        <v>39</v>
      </c>
      <c r="B49" s="703">
        <v>170101121073</v>
      </c>
      <c r="C49" s="95">
        <v>39</v>
      </c>
      <c r="D49" s="95"/>
      <c r="E49" s="704">
        <v>30</v>
      </c>
      <c r="F49" s="61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</row>
  </sheetData>
  <mergeCells count="7">
    <mergeCell ref="H19:I19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D1" zoomScale="86" zoomScaleNormal="86" workbookViewId="0">
      <selection activeCell="T21" sqref="T21"/>
    </sheetView>
  </sheetViews>
  <sheetFormatPr defaultColWidth="8.7265625" defaultRowHeight="14.5"/>
  <cols>
    <col min="2" max="2" width="17.1796875" customWidth="1"/>
    <col min="3" max="3" width="16.81640625" customWidth="1"/>
    <col min="5" max="5" width="22.54296875" customWidth="1"/>
    <col min="6" max="6" width="14.1796875" customWidth="1"/>
    <col min="7" max="7" width="34.453125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3" customHeight="1">
      <c r="A2" s="831" t="s">
        <v>1</v>
      </c>
      <c r="B2" s="831"/>
      <c r="C2" s="831"/>
      <c r="D2" s="831"/>
      <c r="E2" s="831"/>
      <c r="F2" s="83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31" t="s">
        <v>240</v>
      </c>
      <c r="B3" s="831"/>
      <c r="C3" s="831"/>
      <c r="D3" s="831"/>
      <c r="E3" s="831"/>
      <c r="F3" s="83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241</v>
      </c>
      <c r="B4" s="831"/>
      <c r="C4" s="831"/>
      <c r="D4" s="831"/>
      <c r="E4" s="831"/>
      <c r="F4" s="831"/>
      <c r="G4" s="32" t="s">
        <v>14</v>
      </c>
      <c r="H4" s="721">
        <v>93.48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242</v>
      </c>
      <c r="B5" s="831"/>
      <c r="C5" s="831"/>
      <c r="D5" s="831"/>
      <c r="E5" s="831"/>
      <c r="F5" s="831"/>
      <c r="G5" s="32" t="s">
        <v>18</v>
      </c>
      <c r="H5" s="721">
        <v>58.7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701" t="s">
        <v>221</v>
      </c>
      <c r="F6" s="15"/>
      <c r="G6" s="20" t="s">
        <v>22</v>
      </c>
      <c r="H6" s="21">
        <f>AVERAGE(H4:H5)</f>
        <v>76.09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89"/>
      <c r="B7" s="690" t="s">
        <v>20</v>
      </c>
      <c r="C7" s="80" t="s">
        <v>21</v>
      </c>
      <c r="D7" s="80"/>
      <c r="E7" s="701" t="s">
        <v>21</v>
      </c>
      <c r="F7" s="15"/>
      <c r="G7" s="20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89"/>
      <c r="B9" s="690" t="s">
        <v>28</v>
      </c>
      <c r="C9" s="80" t="s">
        <v>228</v>
      </c>
      <c r="D9" s="80"/>
      <c r="E9" s="701" t="s">
        <v>228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/>
      <c r="J10" s="99"/>
      <c r="K10" s="99"/>
      <c r="L10" s="99"/>
      <c r="M10" s="99"/>
      <c r="N10" s="99"/>
      <c r="O10" s="99"/>
      <c r="P10" s="99">
        <v>3</v>
      </c>
      <c r="Q10" s="99">
        <v>2</v>
      </c>
      <c r="R10" s="99">
        <v>1</v>
      </c>
      <c r="S10" s="99">
        <v>2</v>
      </c>
      <c r="T10" s="99">
        <v>3</v>
      </c>
      <c r="U10" s="99">
        <v>3</v>
      </c>
      <c r="V10" s="99">
        <v>2</v>
      </c>
    </row>
    <row r="11" spans="1:23" ht="15.5">
      <c r="A11" s="93">
        <v>1</v>
      </c>
      <c r="B11" s="703">
        <v>170101120002</v>
      </c>
      <c r="C11" s="95">
        <v>33</v>
      </c>
      <c r="D11" s="95">
        <f>COUNTIF(C11:C56,"&gt;="&amp;D10)</f>
        <v>43</v>
      </c>
      <c r="E11" s="704">
        <v>34</v>
      </c>
      <c r="F11" s="61">
        <f>COUNTIF(E11:E56,"&gt;="&amp;F10)</f>
        <v>27</v>
      </c>
      <c r="G11" s="702" t="s">
        <v>47</v>
      </c>
      <c r="H11" s="99">
        <v>3</v>
      </c>
      <c r="I11" s="99"/>
      <c r="J11" s="99"/>
      <c r="K11" s="99"/>
      <c r="L11" s="99"/>
      <c r="M11" s="99"/>
      <c r="N11" s="99"/>
      <c r="O11" s="99"/>
      <c r="P11" s="99">
        <v>2</v>
      </c>
      <c r="Q11" s="99">
        <v>2</v>
      </c>
      <c r="R11" s="99">
        <v>2</v>
      </c>
      <c r="S11" s="99">
        <v>3</v>
      </c>
      <c r="T11" s="99">
        <v>3</v>
      </c>
      <c r="U11" s="99">
        <v>3</v>
      </c>
      <c r="V11" s="99">
        <v>1</v>
      </c>
    </row>
    <row r="12" spans="1:23" ht="15.5">
      <c r="A12" s="93">
        <v>2</v>
      </c>
      <c r="B12" s="703">
        <v>170101120003</v>
      </c>
      <c r="C12" s="95">
        <v>43</v>
      </c>
      <c r="D12" s="715">
        <f>D11/COUNTA(B11:B56)*100</f>
        <v>93.478260869565219</v>
      </c>
      <c r="E12" s="704">
        <v>43</v>
      </c>
      <c r="F12" s="716">
        <f>F11/COUNTA(B11:B56)*100</f>
        <v>58.695652173913047</v>
      </c>
      <c r="G12" s="702" t="s">
        <v>48</v>
      </c>
      <c r="H12" s="99">
        <v>1</v>
      </c>
      <c r="I12" s="99"/>
      <c r="J12" s="99"/>
      <c r="K12" s="99"/>
      <c r="L12" s="99"/>
      <c r="M12" s="99"/>
      <c r="N12" s="99"/>
      <c r="O12" s="99"/>
      <c r="P12" s="99">
        <v>3</v>
      </c>
      <c r="Q12" s="99">
        <v>3</v>
      </c>
      <c r="R12" s="99">
        <v>2</v>
      </c>
      <c r="S12" s="99">
        <v>3</v>
      </c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170101120004</v>
      </c>
      <c r="C13" s="95">
        <v>29</v>
      </c>
      <c r="D13" s="95"/>
      <c r="E13" s="704">
        <v>26</v>
      </c>
      <c r="F13" s="61"/>
      <c r="G13" s="702" t="s">
        <v>49</v>
      </c>
      <c r="H13" s="99">
        <v>3</v>
      </c>
      <c r="I13" s="99"/>
      <c r="J13" s="99"/>
      <c r="K13" s="99"/>
      <c r="L13" s="99"/>
      <c r="M13" s="99"/>
      <c r="N13" s="99"/>
      <c r="O13" s="99"/>
      <c r="P13" s="99">
        <v>3</v>
      </c>
      <c r="Q13" s="99">
        <v>3</v>
      </c>
      <c r="R13" s="99">
        <v>3</v>
      </c>
      <c r="S13" s="99">
        <v>2</v>
      </c>
      <c r="T13" s="99">
        <v>3</v>
      </c>
      <c r="U13" s="99">
        <v>1</v>
      </c>
      <c r="V13" s="99">
        <v>3</v>
      </c>
    </row>
    <row r="14" spans="1:23" ht="15.5">
      <c r="A14" s="93">
        <v>4</v>
      </c>
      <c r="B14" s="703">
        <v>170101120006</v>
      </c>
      <c r="C14" s="95">
        <v>46</v>
      </c>
      <c r="D14" s="95"/>
      <c r="E14" s="704">
        <v>48</v>
      </c>
      <c r="F14" s="61"/>
      <c r="G14" s="702" t="s">
        <v>50</v>
      </c>
      <c r="H14" s="99">
        <v>1</v>
      </c>
      <c r="I14" s="99"/>
      <c r="J14" s="99"/>
      <c r="K14" s="99"/>
      <c r="L14" s="99"/>
      <c r="M14" s="99"/>
      <c r="N14" s="99"/>
      <c r="O14" s="99"/>
      <c r="P14" s="99">
        <v>1</v>
      </c>
      <c r="Q14" s="99">
        <v>3</v>
      </c>
      <c r="R14" s="99">
        <v>2</v>
      </c>
      <c r="S14" s="99">
        <v>3</v>
      </c>
      <c r="T14" s="99">
        <v>3</v>
      </c>
      <c r="U14" s="99">
        <v>3</v>
      </c>
      <c r="V14" s="99">
        <v>3</v>
      </c>
    </row>
    <row r="15" spans="1:23" ht="15.5">
      <c r="A15" s="93">
        <v>5</v>
      </c>
      <c r="B15" s="703">
        <v>170101120007</v>
      </c>
      <c r="C15" s="95">
        <v>46</v>
      </c>
      <c r="D15" s="95"/>
      <c r="E15" s="704">
        <v>45</v>
      </c>
      <c r="F15" s="61"/>
      <c r="G15" s="702" t="s">
        <v>156</v>
      </c>
      <c r="H15" s="99">
        <v>2</v>
      </c>
      <c r="I15" s="99"/>
      <c r="J15" s="99"/>
      <c r="K15" s="99"/>
      <c r="L15" s="99"/>
      <c r="M15" s="99"/>
      <c r="N15" s="99"/>
      <c r="O15" s="99"/>
      <c r="P15" s="99">
        <v>2</v>
      </c>
      <c r="Q15" s="99">
        <v>3</v>
      </c>
      <c r="R15" s="99">
        <v>2</v>
      </c>
      <c r="S15" s="99">
        <v>2</v>
      </c>
      <c r="T15" s="99">
        <v>3</v>
      </c>
      <c r="U15" s="99">
        <v>3</v>
      </c>
      <c r="V15" s="99">
        <v>3</v>
      </c>
    </row>
    <row r="16" spans="1:23" ht="15.5">
      <c r="A16" s="93">
        <v>6</v>
      </c>
      <c r="B16" s="703">
        <v>170101120011</v>
      </c>
      <c r="C16" s="95">
        <v>40</v>
      </c>
      <c r="D16" s="95"/>
      <c r="E16" s="704">
        <v>44</v>
      </c>
      <c r="F16" s="61"/>
      <c r="G16" s="724" t="s">
        <v>51</v>
      </c>
      <c r="H16" s="728">
        <f>AVERAGE(H10:H15)</f>
        <v>2</v>
      </c>
      <c r="I16" s="728"/>
      <c r="J16" s="728"/>
      <c r="K16" s="728"/>
      <c r="L16" s="728"/>
      <c r="M16" s="728"/>
      <c r="N16" s="728"/>
      <c r="O16" s="728"/>
      <c r="P16" s="728">
        <f t="shared" ref="P16:V16" si="0">AVERAGE(P10:P15)</f>
        <v>2.3333333333333335</v>
      </c>
      <c r="Q16" s="728">
        <f t="shared" si="0"/>
        <v>2.6666666666666665</v>
      </c>
      <c r="R16" s="728">
        <f t="shared" si="0"/>
        <v>2</v>
      </c>
      <c r="S16" s="728">
        <f t="shared" si="0"/>
        <v>2.5</v>
      </c>
      <c r="T16" s="728">
        <f t="shared" si="0"/>
        <v>3</v>
      </c>
      <c r="U16" s="728">
        <f t="shared" si="0"/>
        <v>2.6666666666666665</v>
      </c>
      <c r="V16" s="728">
        <f t="shared" si="0"/>
        <v>2.5</v>
      </c>
    </row>
    <row r="17" spans="1:23" ht="15.5">
      <c r="A17" s="93">
        <v>7</v>
      </c>
      <c r="B17" s="703">
        <v>170101120012</v>
      </c>
      <c r="C17" s="95">
        <v>46</v>
      </c>
      <c r="D17" s="95"/>
      <c r="E17" s="704">
        <v>42</v>
      </c>
      <c r="F17" s="61"/>
      <c r="G17" s="725" t="s">
        <v>52</v>
      </c>
      <c r="H17" s="726">
        <f>(H16*76.09)/100</f>
        <v>1.5218</v>
      </c>
      <c r="I17" s="726"/>
      <c r="J17" s="726"/>
      <c r="K17" s="726"/>
      <c r="L17" s="726"/>
      <c r="M17" s="726"/>
      <c r="N17" s="726"/>
      <c r="O17" s="726"/>
      <c r="P17" s="726">
        <f t="shared" ref="P17:V17" si="1">(P16*76.09)/100</f>
        <v>1.7754333333333334</v>
      </c>
      <c r="Q17" s="726">
        <f t="shared" si="1"/>
        <v>2.0290666666666666</v>
      </c>
      <c r="R17" s="726">
        <f t="shared" si="1"/>
        <v>1.5218</v>
      </c>
      <c r="S17" s="726">
        <f t="shared" si="1"/>
        <v>1.9022500000000002</v>
      </c>
      <c r="T17" s="726">
        <f t="shared" si="1"/>
        <v>2.2827000000000002</v>
      </c>
      <c r="U17" s="726">
        <f t="shared" si="1"/>
        <v>2.0290666666666666</v>
      </c>
      <c r="V17" s="726">
        <f t="shared" si="1"/>
        <v>1.9022500000000002</v>
      </c>
    </row>
    <row r="18" spans="1:23">
      <c r="A18" s="93">
        <v>8</v>
      </c>
      <c r="B18" s="703">
        <v>170101120013</v>
      </c>
      <c r="C18" s="95">
        <v>32</v>
      </c>
      <c r="D18" s="95"/>
      <c r="E18" s="704">
        <v>19</v>
      </c>
      <c r="F18" s="61"/>
      <c r="G18" s="727"/>
      <c r="H18" s="707"/>
      <c r="I18" s="696"/>
      <c r="J18" s="696"/>
      <c r="K18" s="696"/>
      <c r="L18" s="696"/>
      <c r="M18" s="696"/>
      <c r="N18" s="696"/>
      <c r="O18" s="696"/>
      <c r="P18" s="707"/>
      <c r="Q18" s="707"/>
      <c r="R18" s="707"/>
      <c r="S18" s="707"/>
      <c r="T18" s="729"/>
      <c r="U18" s="729"/>
      <c r="V18" s="729"/>
      <c r="W18" s="730"/>
    </row>
    <row r="19" spans="1:23">
      <c r="A19" s="93">
        <v>9</v>
      </c>
      <c r="B19" s="703">
        <v>170101120015</v>
      </c>
      <c r="C19" s="95">
        <v>33</v>
      </c>
      <c r="D19" s="95"/>
      <c r="E19" s="704">
        <v>27</v>
      </c>
      <c r="F19" s="61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30"/>
    </row>
    <row r="20" spans="1:23">
      <c r="A20" s="93">
        <v>10</v>
      </c>
      <c r="B20" s="703">
        <v>170101120016</v>
      </c>
      <c r="C20" s="95">
        <v>31</v>
      </c>
      <c r="D20" s="95"/>
      <c r="E20" s="704">
        <v>27</v>
      </c>
      <c r="F20" s="61"/>
      <c r="G20" s="718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  <c r="W20" s="730"/>
    </row>
    <row r="21" spans="1:23">
      <c r="A21" s="93">
        <v>11</v>
      </c>
      <c r="B21" s="703">
        <v>170101120017</v>
      </c>
      <c r="C21" s="95">
        <v>40</v>
      </c>
      <c r="D21" s="95"/>
      <c r="E21" s="704">
        <v>40</v>
      </c>
      <c r="F21" s="61"/>
      <c r="G21" s="711"/>
      <c r="H21" s="887"/>
      <c r="I21" s="887"/>
      <c r="J21" s="709"/>
      <c r="K21" s="709"/>
      <c r="L21" s="709"/>
      <c r="M21" s="709"/>
      <c r="N21" s="709"/>
      <c r="O21" s="709"/>
      <c r="P21" s="709"/>
      <c r="Q21" s="709"/>
      <c r="R21" s="709"/>
      <c r="S21" s="709"/>
      <c r="T21" s="709"/>
      <c r="U21" s="709"/>
      <c r="V21" s="709"/>
      <c r="W21" s="730"/>
    </row>
    <row r="22" spans="1:23">
      <c r="A22" s="93">
        <v>12</v>
      </c>
      <c r="B22" s="703">
        <v>170101120019</v>
      </c>
      <c r="C22" s="95">
        <v>36</v>
      </c>
      <c r="D22" s="95"/>
      <c r="E22" s="704">
        <v>39</v>
      </c>
      <c r="F22" s="61"/>
      <c r="G22" s="711"/>
      <c r="H22" s="709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709"/>
      <c r="V22" s="709"/>
      <c r="W22" s="730"/>
    </row>
    <row r="23" spans="1:23">
      <c r="A23" s="93">
        <v>13</v>
      </c>
      <c r="B23" s="703">
        <v>170101120020</v>
      </c>
      <c r="C23" s="95">
        <v>26</v>
      </c>
      <c r="D23" s="95"/>
      <c r="E23" s="704">
        <v>22</v>
      </c>
      <c r="F23" s="61"/>
      <c r="G23" s="709"/>
      <c r="H23" s="709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709"/>
      <c r="W23" s="730"/>
    </row>
    <row r="24" spans="1:23">
      <c r="A24" s="93">
        <v>14</v>
      </c>
      <c r="B24" s="703">
        <v>170101120021</v>
      </c>
      <c r="C24" s="95">
        <v>38</v>
      </c>
      <c r="D24" s="95"/>
      <c r="E24" s="704">
        <v>39</v>
      </c>
      <c r="F24" s="61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3">
      <c r="A25" s="93">
        <v>15</v>
      </c>
      <c r="B25" s="703">
        <v>170101120022</v>
      </c>
      <c r="C25" s="95">
        <v>41</v>
      </c>
      <c r="D25" s="95"/>
      <c r="E25" s="704">
        <v>28</v>
      </c>
      <c r="F25" s="61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3">
      <c r="A26" s="93">
        <v>16</v>
      </c>
      <c r="B26" s="703">
        <v>170101120023</v>
      </c>
      <c r="C26" s="95">
        <v>37</v>
      </c>
      <c r="D26" s="95"/>
      <c r="E26" s="704">
        <v>36</v>
      </c>
      <c r="F26" s="61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3">
      <c r="A27" s="93">
        <v>17</v>
      </c>
      <c r="B27" s="703">
        <v>170101120024</v>
      </c>
      <c r="C27" s="95">
        <v>41</v>
      </c>
      <c r="D27" s="95"/>
      <c r="E27" s="704">
        <v>37</v>
      </c>
      <c r="F27" s="61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3">
      <c r="A28" s="93">
        <v>18</v>
      </c>
      <c r="B28" s="703">
        <v>170101120026</v>
      </c>
      <c r="C28" s="95">
        <v>33</v>
      </c>
      <c r="D28" s="95"/>
      <c r="E28" s="704">
        <v>11</v>
      </c>
      <c r="F28" s="61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3">
      <c r="A29" s="93">
        <v>19</v>
      </c>
      <c r="B29" s="703">
        <v>170101120028</v>
      </c>
      <c r="C29" s="95">
        <v>32</v>
      </c>
      <c r="D29" s="95"/>
      <c r="E29" s="704">
        <v>22</v>
      </c>
      <c r="F29" s="61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3">
      <c r="A30" s="93">
        <v>20</v>
      </c>
      <c r="B30" s="703">
        <v>170101120029</v>
      </c>
      <c r="C30" s="95">
        <v>36</v>
      </c>
      <c r="D30" s="95"/>
      <c r="E30" s="704">
        <v>28</v>
      </c>
      <c r="F30" s="61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3">
      <c r="A31" s="93">
        <v>21</v>
      </c>
      <c r="B31" s="703">
        <v>170101120030</v>
      </c>
      <c r="C31" s="95">
        <v>31</v>
      </c>
      <c r="D31" s="95"/>
      <c r="E31" s="704">
        <v>22</v>
      </c>
      <c r="F31" s="61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3">
      <c r="A32" s="93">
        <v>22</v>
      </c>
      <c r="B32" s="703">
        <v>170101120032</v>
      </c>
      <c r="C32" s="95">
        <v>34</v>
      </c>
      <c r="D32" s="95"/>
      <c r="E32" s="704">
        <v>30</v>
      </c>
      <c r="F32" s="61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23</v>
      </c>
      <c r="B33" s="703">
        <v>170101120034</v>
      </c>
      <c r="C33" s="95">
        <v>40</v>
      </c>
      <c r="D33" s="95"/>
      <c r="E33" s="704">
        <v>38</v>
      </c>
      <c r="F33" s="61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  <row r="34" spans="1:22">
      <c r="A34" s="93">
        <v>24</v>
      </c>
      <c r="B34" s="703">
        <v>170101120035</v>
      </c>
      <c r="C34" s="95">
        <v>33</v>
      </c>
      <c r="D34" s="95"/>
      <c r="E34" s="704">
        <v>29</v>
      </c>
      <c r="F34" s="61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</row>
    <row r="35" spans="1:22">
      <c r="A35" s="93">
        <v>25</v>
      </c>
      <c r="B35" s="703">
        <v>170101120036</v>
      </c>
      <c r="C35" s="95">
        <v>34</v>
      </c>
      <c r="D35" s="95"/>
      <c r="E35" s="704">
        <v>39</v>
      </c>
      <c r="F35" s="61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</row>
    <row r="36" spans="1:22">
      <c r="A36" s="93">
        <v>26</v>
      </c>
      <c r="B36" s="703">
        <v>170101120038</v>
      </c>
      <c r="C36" s="95">
        <v>39</v>
      </c>
      <c r="D36" s="95"/>
      <c r="E36" s="704">
        <v>40</v>
      </c>
      <c r="F36" s="61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689"/>
      <c r="V36" s="689"/>
    </row>
    <row r="37" spans="1:22">
      <c r="A37" s="93">
        <v>27</v>
      </c>
      <c r="B37" s="703">
        <v>170101120039</v>
      </c>
      <c r="C37" s="95">
        <v>36</v>
      </c>
      <c r="D37" s="95"/>
      <c r="E37" s="704">
        <v>30</v>
      </c>
      <c r="F37" s="61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89"/>
      <c r="U37" s="689"/>
      <c r="V37" s="689"/>
    </row>
    <row r="38" spans="1:22">
      <c r="A38" s="93">
        <v>28</v>
      </c>
      <c r="B38" s="703">
        <v>170101120040</v>
      </c>
      <c r="C38" s="95">
        <v>37</v>
      </c>
      <c r="D38" s="95"/>
      <c r="E38" s="704">
        <v>35</v>
      </c>
      <c r="F38" s="61"/>
      <c r="G38" s="689"/>
      <c r="H38" s="689"/>
      <c r="I38" s="689"/>
      <c r="J38" s="689"/>
      <c r="K38" s="689"/>
      <c r="L38" s="689"/>
      <c r="M38" s="689"/>
      <c r="N38" s="689"/>
      <c r="O38" s="689"/>
      <c r="P38" s="689"/>
      <c r="Q38" s="689"/>
      <c r="R38" s="689"/>
      <c r="S38" s="689"/>
      <c r="T38" s="689"/>
      <c r="U38" s="689"/>
      <c r="V38" s="689"/>
    </row>
    <row r="39" spans="1:22">
      <c r="A39" s="93">
        <v>29</v>
      </c>
      <c r="B39" s="703">
        <v>170101120044</v>
      </c>
      <c r="C39" s="95">
        <v>46</v>
      </c>
      <c r="D39" s="95"/>
      <c r="E39" s="704">
        <v>46</v>
      </c>
      <c r="F39" s="61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689"/>
      <c r="V39" s="689"/>
    </row>
    <row r="40" spans="1:22">
      <c r="A40" s="93">
        <v>30</v>
      </c>
      <c r="B40" s="703">
        <v>170101120045</v>
      </c>
      <c r="C40" s="95">
        <v>37</v>
      </c>
      <c r="D40" s="95"/>
      <c r="E40" s="704">
        <v>18</v>
      </c>
      <c r="F40" s="61"/>
      <c r="G40" s="689"/>
      <c r="H40" s="689"/>
      <c r="I40" s="689"/>
      <c r="J40" s="689"/>
      <c r="K40" s="689"/>
      <c r="L40" s="689"/>
      <c r="M40" s="689"/>
      <c r="N40" s="689"/>
      <c r="O40" s="689"/>
      <c r="P40" s="689"/>
      <c r="Q40" s="689"/>
      <c r="R40" s="689"/>
      <c r="S40" s="689"/>
      <c r="T40" s="689"/>
      <c r="U40" s="689"/>
      <c r="V40" s="689"/>
    </row>
    <row r="41" spans="1:22">
      <c r="A41" s="93">
        <v>31</v>
      </c>
      <c r="B41" s="703">
        <v>170101120048</v>
      </c>
      <c r="C41" s="95">
        <v>35</v>
      </c>
      <c r="D41" s="95"/>
      <c r="E41" s="704">
        <v>30</v>
      </c>
      <c r="F41" s="61"/>
      <c r="G41" s="689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</row>
    <row r="42" spans="1:22">
      <c r="A42" s="93">
        <v>32</v>
      </c>
      <c r="B42" s="703">
        <v>170101120049</v>
      </c>
      <c r="C42" s="95">
        <v>29</v>
      </c>
      <c r="D42" s="95"/>
      <c r="E42" s="704">
        <v>12</v>
      </c>
      <c r="F42" s="61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689"/>
      <c r="V42" s="689"/>
    </row>
    <row r="43" spans="1:22">
      <c r="A43" s="93">
        <v>33</v>
      </c>
      <c r="B43" s="703">
        <v>170101120050</v>
      </c>
      <c r="C43" s="95">
        <v>30</v>
      </c>
      <c r="D43" s="95"/>
      <c r="E43" s="704">
        <v>13</v>
      </c>
      <c r="F43" s="61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689"/>
      <c r="V43" s="689"/>
    </row>
    <row r="44" spans="1:22">
      <c r="A44" s="93">
        <v>34</v>
      </c>
      <c r="B44" s="703">
        <v>170101120051</v>
      </c>
      <c r="C44" s="95">
        <v>47</v>
      </c>
      <c r="D44" s="95"/>
      <c r="E44" s="704">
        <v>40</v>
      </c>
      <c r="F44" s="61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89"/>
      <c r="S44" s="689"/>
      <c r="T44" s="689"/>
      <c r="U44" s="689"/>
      <c r="V44" s="689"/>
    </row>
    <row r="45" spans="1:22">
      <c r="A45" s="93">
        <v>35</v>
      </c>
      <c r="B45" s="703">
        <v>170101120055</v>
      </c>
      <c r="C45" s="95">
        <v>29</v>
      </c>
      <c r="D45" s="95"/>
      <c r="E45" s="704">
        <v>10</v>
      </c>
      <c r="F45" s="61"/>
      <c r="G45" s="689"/>
      <c r="H45" s="689"/>
      <c r="I45" s="689"/>
      <c r="J45" s="689"/>
      <c r="K45" s="689"/>
      <c r="L45" s="689"/>
      <c r="M45" s="689"/>
      <c r="N45" s="689"/>
      <c r="O45" s="689"/>
      <c r="P45" s="689"/>
      <c r="Q45" s="689"/>
      <c r="R45" s="689"/>
      <c r="S45" s="689"/>
      <c r="T45" s="689"/>
      <c r="U45" s="689"/>
      <c r="V45" s="689"/>
    </row>
    <row r="46" spans="1:22">
      <c r="A46" s="93">
        <v>36</v>
      </c>
      <c r="B46" s="703">
        <v>170101120056</v>
      </c>
      <c r="C46" s="95">
        <v>35</v>
      </c>
      <c r="D46" s="95"/>
      <c r="E46" s="704">
        <v>20</v>
      </c>
      <c r="F46" s="61"/>
      <c r="G46" s="689"/>
      <c r="H46" s="689"/>
      <c r="I46" s="689"/>
      <c r="J46" s="689"/>
      <c r="K46" s="689"/>
      <c r="L46" s="689"/>
      <c r="M46" s="689"/>
      <c r="N46" s="689"/>
      <c r="O46" s="689"/>
      <c r="P46" s="689"/>
      <c r="Q46" s="689"/>
      <c r="R46" s="689"/>
      <c r="S46" s="689"/>
      <c r="T46" s="689"/>
      <c r="U46" s="689"/>
      <c r="V46" s="689"/>
    </row>
    <row r="47" spans="1:22">
      <c r="A47" s="93">
        <v>37</v>
      </c>
      <c r="B47" s="703">
        <v>170101120058</v>
      </c>
      <c r="C47" s="95">
        <v>38</v>
      </c>
      <c r="D47" s="95"/>
      <c r="E47" s="704">
        <v>23</v>
      </c>
      <c r="F47" s="61"/>
      <c r="G47" s="689"/>
      <c r="H47" s="689"/>
      <c r="I47" s="689"/>
      <c r="J47" s="689"/>
      <c r="K47" s="689"/>
      <c r="L47" s="689"/>
      <c r="M47" s="689"/>
      <c r="N47" s="689"/>
      <c r="O47" s="689"/>
      <c r="P47" s="689"/>
      <c r="Q47" s="689"/>
      <c r="R47" s="689"/>
      <c r="S47" s="689"/>
      <c r="T47" s="689"/>
      <c r="U47" s="689"/>
      <c r="V47" s="689"/>
    </row>
    <row r="48" spans="1:22">
      <c r="A48" s="93">
        <v>38</v>
      </c>
      <c r="B48" s="703">
        <v>170101120060</v>
      </c>
      <c r="C48" s="95">
        <v>27</v>
      </c>
      <c r="D48" s="95"/>
      <c r="E48" s="704">
        <v>17</v>
      </c>
      <c r="F48" s="61"/>
      <c r="G48" s="689"/>
      <c r="H48" s="689"/>
      <c r="I48" s="689"/>
      <c r="J48" s="689"/>
      <c r="K48" s="689"/>
      <c r="L48" s="689"/>
      <c r="M48" s="689"/>
      <c r="N48" s="689"/>
      <c r="O48" s="689"/>
      <c r="P48" s="689"/>
      <c r="Q48" s="689"/>
      <c r="R48" s="689"/>
      <c r="S48" s="689"/>
      <c r="T48" s="689"/>
      <c r="U48" s="689"/>
      <c r="V48" s="689"/>
    </row>
    <row r="49" spans="1:22">
      <c r="A49" s="93">
        <v>39</v>
      </c>
      <c r="B49" s="703">
        <v>170101120061</v>
      </c>
      <c r="C49" s="95">
        <v>33</v>
      </c>
      <c r="D49" s="95"/>
      <c r="E49" s="704">
        <v>25</v>
      </c>
      <c r="F49" s="61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</row>
    <row r="50" spans="1:22">
      <c r="A50" s="93">
        <v>40</v>
      </c>
      <c r="B50" s="703">
        <v>170101120062</v>
      </c>
      <c r="C50" s="95">
        <v>32</v>
      </c>
      <c r="D50" s="95"/>
      <c r="E50" s="704">
        <v>15</v>
      </c>
      <c r="F50" s="61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</row>
    <row r="51" spans="1:22">
      <c r="A51" s="93">
        <v>41</v>
      </c>
      <c r="B51" s="703">
        <v>170101120063</v>
      </c>
      <c r="C51" s="95">
        <v>4</v>
      </c>
      <c r="D51" s="95"/>
      <c r="E51" s="704">
        <v>0</v>
      </c>
      <c r="F51" s="61"/>
      <c r="G51" s="689"/>
      <c r="H51" s="689"/>
      <c r="I51" s="689"/>
      <c r="J51" s="689"/>
      <c r="K51" s="689"/>
      <c r="L51" s="689"/>
      <c r="M51" s="689"/>
      <c r="N51" s="689"/>
      <c r="O51" s="689"/>
      <c r="P51" s="689"/>
      <c r="Q51" s="689"/>
      <c r="R51" s="689"/>
      <c r="S51" s="689"/>
      <c r="T51" s="689"/>
      <c r="U51" s="689"/>
      <c r="V51" s="689"/>
    </row>
    <row r="52" spans="1:22">
      <c r="A52" s="93">
        <v>42</v>
      </c>
      <c r="B52" s="703">
        <v>170101120064</v>
      </c>
      <c r="C52" s="95">
        <v>45</v>
      </c>
      <c r="D52" s="95"/>
      <c r="E52" s="704">
        <v>45</v>
      </c>
      <c r="F52" s="61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89"/>
      <c r="R52" s="689"/>
      <c r="S52" s="689"/>
      <c r="T52" s="689"/>
      <c r="U52" s="689"/>
      <c r="V52" s="689"/>
    </row>
    <row r="53" spans="1:22">
      <c r="A53" s="93">
        <v>43</v>
      </c>
      <c r="B53" s="703">
        <v>170101120067</v>
      </c>
      <c r="C53" s="95">
        <v>36</v>
      </c>
      <c r="D53" s="95"/>
      <c r="E53" s="704">
        <v>32</v>
      </c>
      <c r="F53" s="61"/>
      <c r="G53" s="689"/>
      <c r="H53" s="689"/>
      <c r="I53" s="689"/>
      <c r="J53" s="689"/>
      <c r="K53" s="689"/>
      <c r="L53" s="689"/>
      <c r="M53" s="689"/>
      <c r="N53" s="689"/>
      <c r="O53" s="689"/>
      <c r="P53" s="689"/>
      <c r="Q53" s="689"/>
      <c r="R53" s="689"/>
      <c r="S53" s="689"/>
      <c r="T53" s="689"/>
      <c r="U53" s="689"/>
      <c r="V53" s="689"/>
    </row>
    <row r="54" spans="1:22">
      <c r="A54" s="93">
        <v>44</v>
      </c>
      <c r="B54" s="703">
        <v>170101120070</v>
      </c>
      <c r="C54" s="95">
        <v>46</v>
      </c>
      <c r="D54" s="95"/>
      <c r="E54" s="704">
        <v>41</v>
      </c>
      <c r="F54" s="61"/>
      <c r="G54" s="689"/>
      <c r="H54" s="689"/>
      <c r="I54" s="689"/>
      <c r="J54" s="689"/>
      <c r="K54" s="689"/>
      <c r="L54" s="689"/>
      <c r="M54" s="689"/>
      <c r="N54" s="689"/>
      <c r="O54" s="689"/>
      <c r="P54" s="689"/>
      <c r="Q54" s="689"/>
      <c r="R54" s="689"/>
      <c r="S54" s="689"/>
      <c r="T54" s="689"/>
      <c r="U54" s="689"/>
      <c r="V54" s="689"/>
    </row>
    <row r="55" spans="1:22">
      <c r="A55" s="93">
        <v>45</v>
      </c>
      <c r="B55" s="703">
        <v>170101120071</v>
      </c>
      <c r="C55" s="95">
        <v>38</v>
      </c>
      <c r="D55" s="95"/>
      <c r="E55" s="704">
        <v>41</v>
      </c>
      <c r="F55" s="61"/>
      <c r="G55" s="689"/>
      <c r="H55" s="689"/>
      <c r="I55" s="689"/>
      <c r="J55" s="689"/>
      <c r="K55" s="689"/>
      <c r="L55" s="689"/>
      <c r="M55" s="689"/>
      <c r="N55" s="689"/>
      <c r="O55" s="689"/>
      <c r="P55" s="689"/>
      <c r="Q55" s="689"/>
      <c r="R55" s="689"/>
      <c r="S55" s="689"/>
      <c r="T55" s="689"/>
      <c r="U55" s="689"/>
      <c r="V55" s="689"/>
    </row>
    <row r="56" spans="1:22">
      <c r="A56" s="93">
        <v>46</v>
      </c>
      <c r="B56" s="703">
        <v>170101121073</v>
      </c>
      <c r="C56" s="95">
        <v>36</v>
      </c>
      <c r="D56" s="95"/>
      <c r="E56" s="704">
        <v>25</v>
      </c>
      <c r="F56" s="61"/>
      <c r="G56" s="689"/>
      <c r="H56" s="689"/>
      <c r="I56" s="689"/>
      <c r="J56" s="689"/>
      <c r="K56" s="689"/>
      <c r="L56" s="689"/>
      <c r="M56" s="689"/>
      <c r="N56" s="689"/>
      <c r="O56" s="689"/>
      <c r="P56" s="689"/>
      <c r="Q56" s="689"/>
      <c r="R56" s="689"/>
      <c r="S56" s="689"/>
      <c r="T56" s="689"/>
      <c r="U56" s="689"/>
      <c r="V56" s="689"/>
    </row>
  </sheetData>
  <mergeCells count="9">
    <mergeCell ref="H21:I21"/>
    <mergeCell ref="I22:T22"/>
    <mergeCell ref="I23:U23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E1" zoomScale="86" zoomScaleNormal="86" workbookViewId="0">
      <selection activeCell="S21" sqref="S21"/>
    </sheetView>
  </sheetViews>
  <sheetFormatPr defaultColWidth="8.7265625" defaultRowHeight="14.5"/>
  <cols>
    <col min="1" max="1" width="6.453125" customWidth="1"/>
    <col min="2" max="4" width="15.54296875" customWidth="1"/>
    <col min="5" max="6" width="13.1796875" customWidth="1"/>
    <col min="7" max="7" width="42.7265625" customWidth="1"/>
    <col min="8" max="8" width="11.54296875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>
      <c r="A2" s="831" t="s">
        <v>1</v>
      </c>
      <c r="B2" s="831"/>
      <c r="C2" s="831"/>
      <c r="D2" s="831"/>
      <c r="E2" s="831"/>
      <c r="F2" s="83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31" t="s">
        <v>243</v>
      </c>
      <c r="B3" s="831"/>
      <c r="C3" s="831"/>
      <c r="D3" s="831"/>
      <c r="E3" s="831"/>
      <c r="F3" s="83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244</v>
      </c>
      <c r="B4" s="831"/>
      <c r="C4" s="831"/>
      <c r="D4" s="831"/>
      <c r="E4" s="831"/>
      <c r="F4" s="831"/>
      <c r="G4" s="32" t="s">
        <v>14</v>
      </c>
      <c r="H4" s="721">
        <v>96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245</v>
      </c>
      <c r="B5" s="831"/>
      <c r="C5" s="831"/>
      <c r="D5" s="831"/>
      <c r="E5" s="831"/>
      <c r="F5" s="831"/>
      <c r="G5" s="32" t="s">
        <v>18</v>
      </c>
      <c r="H5" s="721">
        <v>68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701" t="s">
        <v>221</v>
      </c>
      <c r="F6" s="15"/>
      <c r="G6" s="20" t="s">
        <v>22</v>
      </c>
      <c r="H6" s="21">
        <f>AVERAGE(H4:H5)</f>
        <v>82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89"/>
      <c r="B7" s="690" t="s">
        <v>20</v>
      </c>
      <c r="C7" s="80" t="s">
        <v>21</v>
      </c>
      <c r="D7" s="80"/>
      <c r="E7" s="701" t="s">
        <v>21</v>
      </c>
      <c r="F7" s="15"/>
      <c r="G7" s="20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89"/>
      <c r="B8" s="690" t="s">
        <v>24</v>
      </c>
      <c r="C8" s="80" t="s">
        <v>25</v>
      </c>
      <c r="D8" s="80"/>
      <c r="E8" s="701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89"/>
      <c r="B9" s="690" t="s">
        <v>28</v>
      </c>
      <c r="C9" s="80" t="s">
        <v>29</v>
      </c>
      <c r="D9" s="80"/>
      <c r="E9" s="701" t="s">
        <v>29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701">
        <v>50</v>
      </c>
      <c r="F10" s="15">
        <v>27.5</v>
      </c>
      <c r="G10" s="702" t="s">
        <v>46</v>
      </c>
      <c r="H10" s="99">
        <v>2</v>
      </c>
      <c r="I10" s="99">
        <v>3</v>
      </c>
      <c r="J10" s="99">
        <v>3</v>
      </c>
      <c r="K10" s="99"/>
      <c r="L10" s="99">
        <v>2</v>
      </c>
      <c r="M10" s="99"/>
      <c r="N10" s="99"/>
      <c r="O10" s="99"/>
      <c r="P10" s="99">
        <v>3</v>
      </c>
      <c r="Q10" s="99"/>
      <c r="R10" s="99"/>
      <c r="S10" s="99"/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703">
        <v>170301200001</v>
      </c>
      <c r="C11" s="95">
        <v>44</v>
      </c>
      <c r="D11" s="95">
        <f>COUNTIF(C11:C35,"&gt;="&amp;D10)</f>
        <v>24</v>
      </c>
      <c r="E11" s="704">
        <v>31</v>
      </c>
      <c r="F11" s="61">
        <f>COUNTIF(E11:E35,"&gt;="&amp;F10)</f>
        <v>17</v>
      </c>
      <c r="G11" s="702" t="s">
        <v>47</v>
      </c>
      <c r="H11" s="99">
        <v>3</v>
      </c>
      <c r="I11" s="99">
        <v>1</v>
      </c>
      <c r="J11" s="99">
        <v>2</v>
      </c>
      <c r="K11" s="99"/>
      <c r="L11" s="99">
        <v>3</v>
      </c>
      <c r="M11" s="99"/>
      <c r="N11" s="99"/>
      <c r="O11" s="99"/>
      <c r="P11" s="99">
        <v>1</v>
      </c>
      <c r="Q11" s="99"/>
      <c r="R11" s="99"/>
      <c r="S11" s="99"/>
      <c r="T11" s="99">
        <v>3</v>
      </c>
      <c r="U11" s="99">
        <v>3</v>
      </c>
      <c r="V11" s="99">
        <v>3</v>
      </c>
    </row>
    <row r="12" spans="1:23" ht="15.5">
      <c r="A12" s="93">
        <v>2</v>
      </c>
      <c r="B12" s="703">
        <v>170301200002</v>
      </c>
      <c r="C12" s="95">
        <v>42</v>
      </c>
      <c r="D12" s="731">
        <f>D11/COUNTA(B11:B35)*100</f>
        <v>96</v>
      </c>
      <c r="E12" s="704">
        <v>38</v>
      </c>
      <c r="F12" s="732">
        <f>F11/COUNTA(B11:B35)*100</f>
        <v>68</v>
      </c>
      <c r="G12" s="702" t="s">
        <v>48</v>
      </c>
      <c r="H12" s="99">
        <v>1</v>
      </c>
      <c r="I12" s="99">
        <v>1</v>
      </c>
      <c r="J12" s="99">
        <v>3</v>
      </c>
      <c r="K12" s="99"/>
      <c r="L12" s="99">
        <v>1</v>
      </c>
      <c r="M12" s="99"/>
      <c r="N12" s="99"/>
      <c r="O12" s="99"/>
      <c r="P12" s="99">
        <v>3</v>
      </c>
      <c r="Q12" s="99"/>
      <c r="R12" s="99"/>
      <c r="S12" s="99"/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170301200003</v>
      </c>
      <c r="C13" s="95">
        <v>45</v>
      </c>
      <c r="D13" s="95"/>
      <c r="E13" s="704">
        <v>37</v>
      </c>
      <c r="F13" s="61"/>
      <c r="G13" s="702" t="s">
        <v>49</v>
      </c>
      <c r="H13" s="99">
        <v>3</v>
      </c>
      <c r="I13" s="99">
        <v>1</v>
      </c>
      <c r="J13" s="99">
        <v>3</v>
      </c>
      <c r="K13" s="99"/>
      <c r="L13" s="99">
        <v>3</v>
      </c>
      <c r="M13" s="99"/>
      <c r="N13" s="99"/>
      <c r="O13" s="99"/>
      <c r="P13" s="99">
        <v>2</v>
      </c>
      <c r="Q13" s="99"/>
      <c r="R13" s="99"/>
      <c r="S13" s="99"/>
      <c r="T13" s="99">
        <v>3</v>
      </c>
      <c r="U13" s="99">
        <v>3</v>
      </c>
      <c r="V13" s="99">
        <v>3</v>
      </c>
    </row>
    <row r="14" spans="1:23" ht="15.5">
      <c r="A14" s="93">
        <v>4</v>
      </c>
      <c r="B14" s="703">
        <v>170301200004</v>
      </c>
      <c r="C14" s="95">
        <v>45</v>
      </c>
      <c r="D14" s="95"/>
      <c r="E14" s="704">
        <v>40</v>
      </c>
      <c r="F14" s="61"/>
      <c r="G14" s="733" t="s">
        <v>50</v>
      </c>
      <c r="H14" s="676">
        <v>2</v>
      </c>
      <c r="I14" s="676">
        <v>1</v>
      </c>
      <c r="J14" s="676">
        <v>2</v>
      </c>
      <c r="K14" s="676"/>
      <c r="L14" s="676">
        <v>1</v>
      </c>
      <c r="M14" s="676"/>
      <c r="N14" s="676"/>
      <c r="O14" s="676"/>
      <c r="P14" s="676">
        <v>3</v>
      </c>
      <c r="Q14" s="676"/>
      <c r="R14" s="676"/>
      <c r="S14" s="676"/>
      <c r="T14" s="676">
        <v>3</v>
      </c>
      <c r="U14" s="676">
        <v>3</v>
      </c>
      <c r="V14" s="676">
        <v>3</v>
      </c>
    </row>
    <row r="15" spans="1:23" ht="15.5">
      <c r="A15" s="93">
        <v>5</v>
      </c>
      <c r="B15" s="703">
        <v>170301200009</v>
      </c>
      <c r="C15" s="95">
        <v>37</v>
      </c>
      <c r="D15" s="95"/>
      <c r="E15" s="704">
        <v>36</v>
      </c>
      <c r="F15" s="61"/>
      <c r="G15" s="724" t="s">
        <v>51</v>
      </c>
      <c r="H15" s="734">
        <f>AVERAGE(H10:H14)</f>
        <v>2.2000000000000002</v>
      </c>
      <c r="I15" s="734">
        <f>AVERAGE(I10:I14)</f>
        <v>1.4</v>
      </c>
      <c r="J15" s="734">
        <f>AVERAGE(J10:J14)</f>
        <v>2.6</v>
      </c>
      <c r="K15" s="734"/>
      <c r="L15" s="734">
        <f>AVERAGE(L10:L14)</f>
        <v>2</v>
      </c>
      <c r="M15" s="734"/>
      <c r="N15" s="734"/>
      <c r="O15" s="734"/>
      <c r="P15" s="734">
        <f>AVERAGE(P10:P14)</f>
        <v>2.4</v>
      </c>
      <c r="Q15" s="734"/>
      <c r="R15" s="734"/>
      <c r="S15" s="734"/>
      <c r="T15" s="734">
        <f>AVERAGE(T10:T14)</f>
        <v>3</v>
      </c>
      <c r="U15" s="734">
        <f>AVERAGE(U10:U14)</f>
        <v>3</v>
      </c>
      <c r="V15" s="734">
        <f>AVERAGE(V10:V14)</f>
        <v>3</v>
      </c>
    </row>
    <row r="16" spans="1:23" ht="15.5">
      <c r="A16" s="93">
        <v>6</v>
      </c>
      <c r="B16" s="703">
        <v>170301200010</v>
      </c>
      <c r="C16" s="95">
        <v>41</v>
      </c>
      <c r="D16" s="95"/>
      <c r="E16" s="704">
        <v>27</v>
      </c>
      <c r="F16" s="61"/>
      <c r="G16" s="725" t="s">
        <v>52</v>
      </c>
      <c r="H16" s="735">
        <f>(H15*82)/100</f>
        <v>1.804</v>
      </c>
      <c r="I16" s="735">
        <f>(I15*82)/100</f>
        <v>1.1479999999999999</v>
      </c>
      <c r="J16" s="735">
        <f>(J15*82)/100</f>
        <v>2.1320000000000001</v>
      </c>
      <c r="K16" s="735"/>
      <c r="L16" s="735">
        <f>(L15*82)/100</f>
        <v>1.64</v>
      </c>
      <c r="M16" s="735"/>
      <c r="N16" s="735"/>
      <c r="O16" s="735"/>
      <c r="P16" s="735">
        <f>(P15*82)/100</f>
        <v>1.9679999999999997</v>
      </c>
      <c r="Q16" s="735"/>
      <c r="R16" s="735"/>
      <c r="S16" s="735"/>
      <c r="T16" s="735">
        <f>(T15*82)/100</f>
        <v>2.46</v>
      </c>
      <c r="U16" s="735">
        <f>(U15*82)/100</f>
        <v>2.46</v>
      </c>
      <c r="V16" s="735">
        <f>(V15*82)/100</f>
        <v>2.46</v>
      </c>
    </row>
    <row r="17" spans="1:22">
      <c r="A17" s="93">
        <v>7</v>
      </c>
      <c r="B17" s="703">
        <v>170301200011</v>
      </c>
      <c r="C17" s="95">
        <v>39</v>
      </c>
      <c r="D17" s="95"/>
      <c r="E17" s="704">
        <v>31</v>
      </c>
      <c r="F17" s="61"/>
      <c r="G17" s="736"/>
      <c r="H17" s="712"/>
      <c r="I17" s="712"/>
      <c r="J17" s="712"/>
      <c r="K17" s="712"/>
      <c r="L17" s="712"/>
      <c r="M17" s="712"/>
      <c r="N17" s="712"/>
      <c r="O17" s="712"/>
      <c r="P17" s="712"/>
      <c r="Q17" s="712"/>
      <c r="R17" s="712"/>
      <c r="S17" s="712"/>
      <c r="T17" s="712"/>
      <c r="U17" s="712"/>
      <c r="V17" s="712"/>
    </row>
    <row r="18" spans="1:22">
      <c r="A18" s="93">
        <v>8</v>
      </c>
      <c r="B18" s="703">
        <v>170301200013</v>
      </c>
      <c r="C18" s="95">
        <v>38</v>
      </c>
      <c r="D18" s="95"/>
      <c r="E18" s="704">
        <v>32</v>
      </c>
      <c r="F18" s="61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</row>
    <row r="19" spans="1:22">
      <c r="A19" s="93">
        <v>9</v>
      </c>
      <c r="B19" s="703">
        <v>170301200014</v>
      </c>
      <c r="C19" s="95">
        <v>33</v>
      </c>
      <c r="D19" s="95"/>
      <c r="E19" s="704">
        <v>28</v>
      </c>
      <c r="F19" s="61"/>
      <c r="G19" s="737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</row>
    <row r="20" spans="1:22">
      <c r="A20" s="93">
        <v>10</v>
      </c>
      <c r="B20" s="703">
        <v>170301200016</v>
      </c>
      <c r="C20" s="95">
        <v>32</v>
      </c>
      <c r="D20" s="95"/>
      <c r="E20" s="704">
        <v>10</v>
      </c>
      <c r="F20" s="61"/>
      <c r="G20" s="738"/>
      <c r="H20" s="887"/>
      <c r="I20" s="887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</row>
    <row r="21" spans="1:22">
      <c r="A21" s="93">
        <v>11</v>
      </c>
      <c r="B21" s="703">
        <v>170301200018</v>
      </c>
      <c r="C21" s="95">
        <v>42</v>
      </c>
      <c r="D21" s="95"/>
      <c r="E21" s="704">
        <v>41</v>
      </c>
      <c r="F21" s="61"/>
      <c r="G21" s="738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</row>
    <row r="22" spans="1:22">
      <c r="A22" s="93">
        <v>12</v>
      </c>
      <c r="B22" s="703">
        <v>170301200019</v>
      </c>
      <c r="C22" s="95">
        <v>47</v>
      </c>
      <c r="D22" s="95"/>
      <c r="E22" s="704">
        <v>36</v>
      </c>
      <c r="F22" s="61"/>
      <c r="G22" s="720"/>
      <c r="H22" s="720"/>
      <c r="I22" s="720"/>
      <c r="J22" s="720"/>
      <c r="K22" s="720"/>
      <c r="L22" s="720"/>
      <c r="M22" s="720"/>
      <c r="N22" s="720"/>
      <c r="O22" s="720"/>
      <c r="P22" s="720"/>
      <c r="Q22" s="720"/>
      <c r="R22" s="720"/>
      <c r="S22" s="720"/>
      <c r="T22" s="720"/>
      <c r="U22" s="720"/>
      <c r="V22" s="720"/>
    </row>
    <row r="23" spans="1:22">
      <c r="A23" s="93">
        <v>13</v>
      </c>
      <c r="B23" s="703">
        <v>170301200020</v>
      </c>
      <c r="C23" s="95">
        <v>42</v>
      </c>
      <c r="D23" s="95"/>
      <c r="E23" s="704">
        <v>31</v>
      </c>
      <c r="F23" s="61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</row>
    <row r="24" spans="1:22">
      <c r="A24" s="93">
        <v>14</v>
      </c>
      <c r="B24" s="703">
        <v>170301200021</v>
      </c>
      <c r="C24" s="95">
        <v>38</v>
      </c>
      <c r="D24" s="95"/>
      <c r="E24" s="704">
        <v>27</v>
      </c>
      <c r="F24" s="61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15</v>
      </c>
      <c r="B25" s="703">
        <v>170301200022</v>
      </c>
      <c r="C25" s="95">
        <v>33</v>
      </c>
      <c r="D25" s="95"/>
      <c r="E25" s="704">
        <v>28</v>
      </c>
      <c r="F25" s="61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16</v>
      </c>
      <c r="B26" s="703">
        <v>170301200023</v>
      </c>
      <c r="C26" s="95">
        <v>43</v>
      </c>
      <c r="D26" s="95"/>
      <c r="E26" s="704">
        <v>40</v>
      </c>
      <c r="F26" s="61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17</v>
      </c>
      <c r="B27" s="703">
        <v>170301200024</v>
      </c>
      <c r="C27" s="95">
        <v>39</v>
      </c>
      <c r="D27" s="95"/>
      <c r="E27" s="704">
        <v>26</v>
      </c>
      <c r="F27" s="61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18</v>
      </c>
      <c r="B28" s="703">
        <v>170301200025</v>
      </c>
      <c r="C28" s="95">
        <v>36</v>
      </c>
      <c r="D28" s="95"/>
      <c r="E28" s="704">
        <v>21</v>
      </c>
      <c r="F28" s="61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19</v>
      </c>
      <c r="B29" s="703">
        <v>170301200026</v>
      </c>
      <c r="C29" s="95">
        <v>48</v>
      </c>
      <c r="D29" s="95"/>
      <c r="E29" s="704">
        <v>42</v>
      </c>
      <c r="F29" s="61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20</v>
      </c>
      <c r="B30" s="703">
        <v>170301200027</v>
      </c>
      <c r="C30" s="95">
        <v>39</v>
      </c>
      <c r="D30" s="95"/>
      <c r="E30" s="704">
        <v>28</v>
      </c>
      <c r="F30" s="61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21</v>
      </c>
      <c r="B31" s="703">
        <v>170301200029</v>
      </c>
      <c r="C31" s="95">
        <v>0</v>
      </c>
      <c r="D31" s="95"/>
      <c r="E31" s="704">
        <v>0</v>
      </c>
      <c r="F31" s="61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22</v>
      </c>
      <c r="B32" s="703">
        <v>170301200030</v>
      </c>
      <c r="C32" s="95">
        <v>46</v>
      </c>
      <c r="D32" s="95"/>
      <c r="E32" s="704">
        <v>45</v>
      </c>
      <c r="F32" s="61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23</v>
      </c>
      <c r="B33" s="703">
        <v>170301200032</v>
      </c>
      <c r="C33" s="95">
        <v>39</v>
      </c>
      <c r="D33" s="95"/>
      <c r="E33" s="704">
        <v>25</v>
      </c>
      <c r="F33" s="61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  <row r="34" spans="1:22">
      <c r="A34" s="93">
        <v>24</v>
      </c>
      <c r="B34" s="703">
        <v>170301200033</v>
      </c>
      <c r="C34" s="95">
        <v>38</v>
      </c>
      <c r="D34" s="95"/>
      <c r="E34" s="704">
        <v>29</v>
      </c>
      <c r="F34" s="61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</row>
    <row r="35" spans="1:22">
      <c r="A35" s="93">
        <v>25</v>
      </c>
      <c r="B35" s="703">
        <v>170301201034</v>
      </c>
      <c r="C35" s="95">
        <v>33</v>
      </c>
      <c r="D35" s="95"/>
      <c r="E35" s="704">
        <v>27</v>
      </c>
      <c r="F35" s="61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</row>
  </sheetData>
  <mergeCells count="7">
    <mergeCell ref="H20:I20"/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C1" zoomScale="86" zoomScaleNormal="86" workbookViewId="0">
      <selection activeCell="H6" sqref="H6"/>
    </sheetView>
  </sheetViews>
  <sheetFormatPr defaultColWidth="8.7265625" defaultRowHeight="14.5"/>
  <cols>
    <col min="1" max="1" width="6.7265625" customWidth="1"/>
    <col min="2" max="2" width="15.7265625" customWidth="1"/>
    <col min="3" max="3" width="14.26953125" customWidth="1"/>
    <col min="5" max="5" width="13.453125" customWidth="1"/>
    <col min="7" max="7" width="42.26953125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32" t="s">
        <v>2</v>
      </c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8.15" customHeight="1">
      <c r="A2" s="831" t="s">
        <v>1</v>
      </c>
      <c r="B2" s="831"/>
      <c r="C2" s="831"/>
      <c r="D2" s="831"/>
      <c r="E2" s="831"/>
      <c r="F2" s="831"/>
      <c r="G2" s="32" t="s">
        <v>4</v>
      </c>
      <c r="H2" s="2"/>
      <c r="I2" s="5" t="s">
        <v>5</v>
      </c>
      <c r="J2" s="4"/>
      <c r="K2" s="6" t="s">
        <v>6</v>
      </c>
      <c r="L2" s="6" t="s">
        <v>7</v>
      </c>
      <c r="M2" s="4"/>
      <c r="N2" s="6" t="s">
        <v>8</v>
      </c>
      <c r="O2" s="833" t="s">
        <v>9</v>
      </c>
      <c r="P2" s="833"/>
      <c r="Q2" s="833"/>
      <c r="R2" s="833"/>
      <c r="S2" s="833"/>
      <c r="T2" s="833"/>
      <c r="U2" s="833"/>
      <c r="V2" s="833"/>
      <c r="W2" s="833"/>
    </row>
    <row r="3" spans="1:23" ht="21">
      <c r="A3" s="831" t="s">
        <v>246</v>
      </c>
      <c r="B3" s="831"/>
      <c r="C3" s="831"/>
      <c r="D3" s="831"/>
      <c r="E3" s="831"/>
      <c r="F3" s="831"/>
      <c r="G3" s="32" t="s">
        <v>11</v>
      </c>
      <c r="H3" s="2"/>
      <c r="I3" s="3"/>
      <c r="J3" s="4"/>
      <c r="K3" s="7" t="s">
        <v>12</v>
      </c>
      <c r="L3" s="7">
        <v>3</v>
      </c>
      <c r="M3" s="4"/>
      <c r="N3" s="8">
        <v>3</v>
      </c>
      <c r="O3" s="833"/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247</v>
      </c>
      <c r="B4" s="831"/>
      <c r="C4" s="831"/>
      <c r="D4" s="831"/>
      <c r="E4" s="831"/>
      <c r="F4" s="831"/>
      <c r="G4" s="32" t="s">
        <v>14</v>
      </c>
      <c r="H4" s="721">
        <v>100</v>
      </c>
      <c r="I4" s="3"/>
      <c r="J4" s="4"/>
      <c r="K4" s="11" t="s">
        <v>15</v>
      </c>
      <c r="L4" s="11">
        <v>2</v>
      </c>
      <c r="M4" s="4"/>
      <c r="N4" s="12">
        <v>2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248</v>
      </c>
      <c r="B5" s="831"/>
      <c r="C5" s="831"/>
      <c r="D5" s="831"/>
      <c r="E5" s="831"/>
      <c r="F5" s="831"/>
      <c r="G5" s="32" t="s">
        <v>18</v>
      </c>
      <c r="H5" s="721">
        <v>100</v>
      </c>
      <c r="I5" s="3"/>
      <c r="J5" s="4"/>
      <c r="K5" s="17" t="s">
        <v>19</v>
      </c>
      <c r="L5" s="17">
        <v>1</v>
      </c>
      <c r="M5" s="4"/>
      <c r="N5" s="18">
        <v>1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29"/>
      <c r="B6" s="739"/>
      <c r="C6" s="15" t="s">
        <v>220</v>
      </c>
      <c r="D6" s="15"/>
      <c r="E6" s="15" t="s">
        <v>221</v>
      </c>
      <c r="F6" s="15"/>
      <c r="G6" s="20" t="s">
        <v>22</v>
      </c>
      <c r="H6" s="21">
        <f>AVERAGE(H4:H5)</f>
        <v>100</v>
      </c>
      <c r="I6" s="22">
        <v>0.6</v>
      </c>
      <c r="J6" s="4"/>
      <c r="K6" s="23" t="s">
        <v>23</v>
      </c>
      <c r="L6" s="23">
        <v>0</v>
      </c>
      <c r="M6" s="4"/>
      <c r="N6" s="24"/>
      <c r="O6" s="833"/>
      <c r="P6" s="833"/>
      <c r="Q6" s="833"/>
      <c r="R6" s="833"/>
      <c r="S6" s="833"/>
      <c r="T6" s="833"/>
      <c r="U6" s="833"/>
      <c r="V6" s="833"/>
      <c r="W6" s="833"/>
    </row>
    <row r="7" spans="1:23">
      <c r="A7" s="629"/>
      <c r="B7" s="739" t="s">
        <v>20</v>
      </c>
      <c r="C7" s="15" t="s">
        <v>21</v>
      </c>
      <c r="D7" s="15"/>
      <c r="E7" s="15" t="s">
        <v>21</v>
      </c>
      <c r="F7" s="15"/>
      <c r="G7" s="20" t="s">
        <v>27</v>
      </c>
      <c r="H7" s="32" t="s">
        <v>87</v>
      </c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629"/>
      <c r="B8" s="739" t="s">
        <v>24</v>
      </c>
      <c r="C8" s="15" t="s">
        <v>25</v>
      </c>
      <c r="D8" s="15"/>
      <c r="E8" s="15" t="s">
        <v>26</v>
      </c>
      <c r="F8" s="15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</row>
    <row r="9" spans="1:23" ht="15.5">
      <c r="A9" s="629"/>
      <c r="B9" s="739" t="s">
        <v>28</v>
      </c>
      <c r="C9" s="15" t="s">
        <v>29</v>
      </c>
      <c r="D9" s="15"/>
      <c r="E9" s="15" t="s">
        <v>29</v>
      </c>
      <c r="F9" s="15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29"/>
      <c r="B10" s="739" t="s">
        <v>45</v>
      </c>
      <c r="C10" s="15">
        <v>50</v>
      </c>
      <c r="D10" s="15">
        <v>27.5</v>
      </c>
      <c r="E10" s="15">
        <v>50</v>
      </c>
      <c r="F10" s="15">
        <v>27.5</v>
      </c>
      <c r="G10" s="143" t="s">
        <v>46</v>
      </c>
      <c r="H10" s="99">
        <v>2</v>
      </c>
      <c r="I10" s="99">
        <v>2</v>
      </c>
      <c r="J10" s="642">
        <v>2</v>
      </c>
      <c r="K10" s="99">
        <v>2</v>
      </c>
      <c r="L10" s="99"/>
      <c r="M10" s="99"/>
      <c r="N10" s="99"/>
      <c r="O10" s="99"/>
      <c r="P10" s="99"/>
      <c r="Q10" s="99"/>
      <c r="R10" s="99"/>
      <c r="S10" s="99"/>
      <c r="T10" s="682">
        <v>3</v>
      </c>
      <c r="U10" s="682">
        <v>3</v>
      </c>
      <c r="V10" s="682">
        <v>3</v>
      </c>
    </row>
    <row r="11" spans="1:23" ht="15.5">
      <c r="A11" s="44">
        <v>1</v>
      </c>
      <c r="B11" s="740">
        <v>170101120057</v>
      </c>
      <c r="C11" s="61">
        <v>39</v>
      </c>
      <c r="D11" s="61">
        <f>COUNTIF(C11:C11,"&gt;="&amp;D10)</f>
        <v>1</v>
      </c>
      <c r="E11" s="61">
        <v>40</v>
      </c>
      <c r="F11" s="61">
        <f>COUNTIF(E11:E11,"&gt;="&amp;F10)</f>
        <v>1</v>
      </c>
      <c r="G11" s="143" t="s">
        <v>47</v>
      </c>
      <c r="H11" s="99">
        <v>2</v>
      </c>
      <c r="I11" s="99">
        <v>1</v>
      </c>
      <c r="J11" s="642">
        <v>1</v>
      </c>
      <c r="K11" s="99">
        <v>3</v>
      </c>
      <c r="L11" s="99"/>
      <c r="M11" s="99"/>
      <c r="N11" s="99"/>
      <c r="O11" s="99"/>
      <c r="P11" s="99"/>
      <c r="Q11" s="99"/>
      <c r="R11" s="99"/>
      <c r="S11" s="99"/>
      <c r="T11" s="682">
        <v>2</v>
      </c>
      <c r="U11" s="682">
        <v>2</v>
      </c>
      <c r="V11" s="682">
        <v>3</v>
      </c>
    </row>
    <row r="12" spans="1:23" ht="15.5">
      <c r="A12" s="629"/>
      <c r="B12" s="629"/>
      <c r="C12" s="629"/>
      <c r="D12" s="741">
        <f>D11/COUNTA(B11:B11)*100</f>
        <v>100</v>
      </c>
      <c r="E12" s="629"/>
      <c r="F12" s="741">
        <f>F11/COUNTA(B11:B11)*100</f>
        <v>100</v>
      </c>
      <c r="G12" s="143" t="s">
        <v>48</v>
      </c>
      <c r="H12" s="99">
        <v>1</v>
      </c>
      <c r="I12" s="99">
        <v>1</v>
      </c>
      <c r="J12" s="642">
        <v>1</v>
      </c>
      <c r="K12" s="99">
        <v>1</v>
      </c>
      <c r="L12" s="99"/>
      <c r="M12" s="99"/>
      <c r="N12" s="99"/>
      <c r="O12" s="99"/>
      <c r="P12" s="99"/>
      <c r="Q12" s="99"/>
      <c r="R12" s="99"/>
      <c r="S12" s="99"/>
      <c r="T12" s="682">
        <v>3</v>
      </c>
      <c r="U12" s="682">
        <v>3</v>
      </c>
      <c r="V12" s="682">
        <v>3</v>
      </c>
    </row>
    <row r="13" spans="1:23" ht="15.5">
      <c r="A13" s="689"/>
      <c r="B13" s="689"/>
      <c r="C13" s="689"/>
      <c r="D13" s="689"/>
      <c r="E13" s="689"/>
      <c r="F13" s="689"/>
      <c r="G13" s="150" t="s">
        <v>51</v>
      </c>
      <c r="H13" s="66">
        <f>AVERAGE(H10:H12)</f>
        <v>1.6666666666666667</v>
      </c>
      <c r="I13" s="66">
        <f>AVERAGE(I10:I12)</f>
        <v>1.3333333333333333</v>
      </c>
      <c r="J13" s="66">
        <f t="shared" ref="J13:K13" si="0">AVERAGE(J10:J12)</f>
        <v>1.3333333333333333</v>
      </c>
      <c r="K13" s="66">
        <f t="shared" si="0"/>
        <v>2</v>
      </c>
      <c r="L13" s="99"/>
      <c r="M13" s="99"/>
      <c r="N13" s="99"/>
      <c r="O13" s="99"/>
      <c r="P13" s="66"/>
      <c r="Q13" s="66"/>
      <c r="R13" s="66"/>
      <c r="S13" s="66"/>
      <c r="T13" s="66">
        <f t="shared" ref="T13:V13" si="1">AVERAGE(T10:T12)</f>
        <v>2.6666666666666665</v>
      </c>
      <c r="U13" s="66">
        <f t="shared" si="1"/>
        <v>2.6666666666666665</v>
      </c>
      <c r="V13" s="66">
        <f t="shared" si="1"/>
        <v>3</v>
      </c>
    </row>
    <row r="14" spans="1:23" ht="15.5">
      <c r="A14" s="689"/>
      <c r="B14" s="689"/>
      <c r="C14" s="689"/>
      <c r="D14" s="689"/>
      <c r="E14" s="689"/>
      <c r="F14" s="689"/>
      <c r="G14" s="151" t="s">
        <v>52</v>
      </c>
      <c r="H14" s="67">
        <f>($H6*H13)/100</f>
        <v>1.666666666666667</v>
      </c>
      <c r="I14" s="67">
        <f>(H6*I13)/100</f>
        <v>1.333333333333333</v>
      </c>
      <c r="J14" s="67">
        <f t="shared" ref="J14:K14" si="2">($H6*J13)/100</f>
        <v>1.333333333333333</v>
      </c>
      <c r="K14" s="67">
        <f t="shared" si="2"/>
        <v>2</v>
      </c>
      <c r="L14" s="67"/>
      <c r="M14" s="67"/>
      <c r="N14" s="67"/>
      <c r="O14" s="67"/>
      <c r="P14" s="67"/>
      <c r="Q14" s="67"/>
      <c r="R14" s="67"/>
      <c r="S14" s="67"/>
      <c r="T14" s="67">
        <f>(H6*T13)/100</f>
        <v>2.6666666666666661</v>
      </c>
      <c r="U14" s="67">
        <f>(H6*U13)/100</f>
        <v>2.6666666666666661</v>
      </c>
      <c r="V14" s="67">
        <f>(H6*V13)/100</f>
        <v>3</v>
      </c>
    </row>
    <row r="15" spans="1:23">
      <c r="A15" s="689"/>
      <c r="B15" s="689"/>
      <c r="C15" s="689"/>
      <c r="D15" s="689"/>
      <c r="E15" s="689"/>
      <c r="F15" s="689"/>
      <c r="G15" s="744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</row>
  </sheetData>
  <mergeCells count="6">
    <mergeCell ref="A1:F1"/>
    <mergeCell ref="A2:F2"/>
    <mergeCell ref="O2:W6"/>
    <mergeCell ref="A3:F3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5"/>
  <sheetViews>
    <sheetView topLeftCell="A6" zoomScale="90" zoomScaleNormal="90" workbookViewId="0">
      <selection activeCell="F11" sqref="F11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5" width="25.7265625" style="45" customWidth="1"/>
    <col min="6" max="6" width="31.7265625" style="45" customWidth="1"/>
    <col min="7" max="7" width="54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2.75" customHeight="1">
      <c r="A3" s="831" t="s">
        <v>73</v>
      </c>
      <c r="B3" s="831"/>
      <c r="C3" s="831"/>
      <c r="D3" s="831"/>
      <c r="E3" s="831"/>
      <c r="F3" s="831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74</v>
      </c>
      <c r="B4" s="831"/>
      <c r="C4" s="831"/>
      <c r="D4" s="831"/>
      <c r="E4" s="831"/>
      <c r="F4" s="831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4" t="s">
        <v>75</v>
      </c>
      <c r="B5" s="834"/>
      <c r="C5" s="834"/>
      <c r="D5" s="834"/>
      <c r="E5" s="834"/>
      <c r="F5" s="834"/>
      <c r="G5" s="1" t="s">
        <v>14</v>
      </c>
      <c r="H5" s="47">
        <f>D12</f>
        <v>41.379310344827587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8.75" customHeight="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47.586206896551722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44.482758620689651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4.75" customHeight="1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Not Achieved</v>
      </c>
      <c r="I8" s="3"/>
    </row>
    <row r="9" spans="1:23" ht="24.75" customHeight="1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24.75" customHeight="1">
      <c r="B10" s="85" t="s">
        <v>45</v>
      </c>
      <c r="C10" s="86">
        <v>50</v>
      </c>
      <c r="D10" s="87">
        <f>(0.55*50)</f>
        <v>27.500000000000004</v>
      </c>
      <c r="E10" s="86">
        <v>50</v>
      </c>
      <c r="F10" s="8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24.75" customHeight="1">
      <c r="A11" s="44">
        <v>1</v>
      </c>
      <c r="B11" s="36">
        <v>170301120002</v>
      </c>
      <c r="C11" s="61">
        <v>35</v>
      </c>
      <c r="D11" s="62">
        <f>COUNTIF(C11:C91,"&gt;="&amp;D10)</f>
        <v>60</v>
      </c>
      <c r="E11" s="61">
        <v>35</v>
      </c>
      <c r="F11" s="62">
        <f>COUNTIF(E11:E91,"&gt;="&amp;F10)</f>
        <v>69</v>
      </c>
      <c r="G11" s="31" t="s">
        <v>46</v>
      </c>
      <c r="H11" s="41">
        <v>2</v>
      </c>
      <c r="I11" s="41">
        <v>3</v>
      </c>
      <c r="J11" s="32"/>
      <c r="K11" s="32"/>
      <c r="L11" s="32"/>
      <c r="M11" s="32"/>
      <c r="N11" s="32"/>
      <c r="O11" s="41">
        <v>2</v>
      </c>
      <c r="P11" s="41">
        <v>2</v>
      </c>
      <c r="Q11" s="32"/>
      <c r="R11" s="32"/>
      <c r="S11" s="32"/>
      <c r="T11" s="41">
        <v>2</v>
      </c>
      <c r="U11" s="41">
        <v>2</v>
      </c>
      <c r="V11" s="41">
        <v>2</v>
      </c>
    </row>
    <row r="12" spans="1:23" ht="24.75" customHeight="1">
      <c r="A12" s="44">
        <v>2</v>
      </c>
      <c r="B12" s="36">
        <v>170301120006</v>
      </c>
      <c r="C12" s="61">
        <v>26</v>
      </c>
      <c r="D12" s="63">
        <f>(D11/COUNT(C11:C155))*100</f>
        <v>41.379310344827587</v>
      </c>
      <c r="E12" s="61">
        <v>27</v>
      </c>
      <c r="F12" s="64">
        <f>(F11/COUNT(E11:E155))*100</f>
        <v>47.586206896551722</v>
      </c>
      <c r="G12" s="31" t="s">
        <v>47</v>
      </c>
      <c r="H12" s="41">
        <v>3</v>
      </c>
      <c r="I12" s="41">
        <v>1</v>
      </c>
      <c r="J12" s="32"/>
      <c r="K12" s="32"/>
      <c r="L12" s="32"/>
      <c r="M12" s="32"/>
      <c r="N12" s="32"/>
      <c r="O12" s="41">
        <v>3</v>
      </c>
      <c r="P12" s="41">
        <v>1</v>
      </c>
      <c r="Q12" s="32"/>
      <c r="R12" s="32"/>
      <c r="S12" s="32"/>
      <c r="T12" s="41">
        <v>2</v>
      </c>
      <c r="U12" s="41">
        <v>2</v>
      </c>
      <c r="V12" s="41">
        <v>2</v>
      </c>
    </row>
    <row r="13" spans="1:23" ht="24.75" customHeight="1">
      <c r="A13" s="44">
        <v>3</v>
      </c>
      <c r="B13" s="36">
        <v>170301120009</v>
      </c>
      <c r="C13" s="61">
        <v>37</v>
      </c>
      <c r="D13" s="62"/>
      <c r="E13" s="61">
        <v>38</v>
      </c>
      <c r="F13" s="62"/>
      <c r="G13" s="31" t="s">
        <v>48</v>
      </c>
      <c r="H13" s="41">
        <v>1</v>
      </c>
      <c r="I13" s="41">
        <v>1</v>
      </c>
      <c r="J13" s="32"/>
      <c r="K13" s="32"/>
      <c r="L13" s="32"/>
      <c r="M13" s="32"/>
      <c r="N13" s="32"/>
      <c r="O13" s="41">
        <v>3</v>
      </c>
      <c r="P13" s="41">
        <v>2</v>
      </c>
      <c r="Q13" s="32"/>
      <c r="R13" s="32"/>
      <c r="S13" s="32"/>
      <c r="T13" s="41">
        <v>2</v>
      </c>
      <c r="U13" s="41">
        <v>2</v>
      </c>
      <c r="V13" s="41">
        <v>2</v>
      </c>
    </row>
    <row r="14" spans="1:23" ht="24.75" customHeight="1">
      <c r="A14" s="44">
        <v>4</v>
      </c>
      <c r="B14" s="36">
        <v>170301120010</v>
      </c>
      <c r="C14" s="61">
        <v>40</v>
      </c>
      <c r="D14" s="62"/>
      <c r="E14" s="61">
        <v>40</v>
      </c>
      <c r="F14" s="62"/>
      <c r="G14" s="31" t="s">
        <v>49</v>
      </c>
      <c r="H14" s="41">
        <v>3</v>
      </c>
      <c r="I14" s="41">
        <v>1</v>
      </c>
      <c r="J14" s="32"/>
      <c r="K14" s="32"/>
      <c r="L14" s="32"/>
      <c r="M14" s="32"/>
      <c r="N14" s="32"/>
      <c r="O14" s="41">
        <v>1</v>
      </c>
      <c r="P14" s="41">
        <v>2</v>
      </c>
      <c r="Q14" s="32"/>
      <c r="R14" s="32"/>
      <c r="S14" s="32"/>
      <c r="T14" s="41">
        <v>2</v>
      </c>
      <c r="U14" s="41">
        <v>2</v>
      </c>
      <c r="V14" s="41">
        <v>2</v>
      </c>
    </row>
    <row r="15" spans="1:23" ht="35.25" customHeight="1">
      <c r="A15" s="44">
        <v>5</v>
      </c>
      <c r="B15" s="36">
        <v>170301120015</v>
      </c>
      <c r="C15" s="61">
        <v>42</v>
      </c>
      <c r="D15" s="62"/>
      <c r="E15" s="61">
        <v>43</v>
      </c>
      <c r="F15" s="62"/>
      <c r="G15" s="31" t="s">
        <v>50</v>
      </c>
      <c r="H15" s="41">
        <v>2</v>
      </c>
      <c r="I15" s="41">
        <v>1</v>
      </c>
      <c r="J15" s="32"/>
      <c r="K15" s="32"/>
      <c r="L15" s="32"/>
      <c r="M15" s="32"/>
      <c r="N15" s="32"/>
      <c r="O15" s="41">
        <v>1</v>
      </c>
      <c r="P15" s="41">
        <v>1</v>
      </c>
      <c r="Q15" s="32"/>
      <c r="R15" s="32"/>
      <c r="S15" s="32"/>
      <c r="T15" s="41">
        <v>2</v>
      </c>
      <c r="U15" s="41">
        <v>2</v>
      </c>
      <c r="V15" s="41">
        <v>2</v>
      </c>
    </row>
    <row r="16" spans="1:23" ht="37.5" customHeight="1">
      <c r="A16" s="44">
        <v>6</v>
      </c>
      <c r="B16" s="36">
        <v>170301120016</v>
      </c>
      <c r="C16" s="61">
        <v>47</v>
      </c>
      <c r="D16" s="62"/>
      <c r="E16" s="61">
        <v>47</v>
      </c>
      <c r="F16" s="62"/>
      <c r="G16" s="65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/>
      <c r="M16" s="66"/>
      <c r="N16" s="66"/>
      <c r="O16" s="66">
        <f>AVERAGE(O11:O15)</f>
        <v>2</v>
      </c>
      <c r="P16" s="66">
        <f>AVERAGE(P11:P15)</f>
        <v>1.6</v>
      </c>
      <c r="Q16" s="66"/>
      <c r="R16" s="66"/>
      <c r="S16" s="66"/>
      <c r="T16" s="66">
        <f>AVERAGE(T11:T15)</f>
        <v>2</v>
      </c>
      <c r="U16" s="66">
        <f>AVERAGE(U11:U15)</f>
        <v>2</v>
      </c>
      <c r="V16" s="66">
        <f>AVERAGE(V11:V15)</f>
        <v>2</v>
      </c>
    </row>
    <row r="17" spans="1:22" ht="24.75" customHeight="1">
      <c r="A17" s="44">
        <v>7</v>
      </c>
      <c r="B17" s="36">
        <v>170301120019</v>
      </c>
      <c r="C17" s="61">
        <v>24</v>
      </c>
      <c r="D17" s="62"/>
      <c r="E17" s="61">
        <v>0</v>
      </c>
      <c r="F17" s="62"/>
      <c r="G17" s="40" t="s">
        <v>52</v>
      </c>
      <c r="H17" s="67">
        <f>(H7*H16)/100</f>
        <v>0.97862068965517235</v>
      </c>
      <c r="I17" s="67">
        <f>(H7*I16)/100</f>
        <v>0.62275862068965504</v>
      </c>
      <c r="J17" s="67">
        <f>(H7*J16)/100</f>
        <v>0</v>
      </c>
      <c r="K17" s="67">
        <f>(H7*K16)/100</f>
        <v>0</v>
      </c>
      <c r="L17" s="67">
        <f>(H7*L16)/100</f>
        <v>0</v>
      </c>
      <c r="M17" s="67">
        <f>(H7*M16)/100</f>
        <v>0</v>
      </c>
      <c r="N17" s="67">
        <f>(H7*N16)/100</f>
        <v>0</v>
      </c>
      <c r="O17" s="67">
        <f>(H7*O16)/100</f>
        <v>0.88965517241379299</v>
      </c>
      <c r="P17" s="67">
        <f>(H7*P16)/100</f>
        <v>0.7117241379310344</v>
      </c>
      <c r="Q17" s="67">
        <f>(H7*Q16)/100</f>
        <v>0</v>
      </c>
      <c r="R17" s="67">
        <f>(H7*R16)/100</f>
        <v>0</v>
      </c>
      <c r="S17" s="67">
        <f>(H7*S16)/100</f>
        <v>0</v>
      </c>
      <c r="T17" s="67">
        <f>(H7*T16)/100</f>
        <v>0.88965517241379299</v>
      </c>
      <c r="U17" s="67">
        <f>(H7*U16)/100</f>
        <v>0.88965517241379299</v>
      </c>
      <c r="V17" s="67">
        <f>(H7*V16)/100</f>
        <v>0.88965517241379299</v>
      </c>
    </row>
    <row r="18" spans="1:22" ht="40.5" customHeight="1">
      <c r="A18" s="44">
        <v>8</v>
      </c>
      <c r="B18" s="36">
        <v>170301120021</v>
      </c>
      <c r="C18" s="61">
        <v>43</v>
      </c>
      <c r="D18" s="62"/>
      <c r="E18" s="61">
        <v>44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24.75" customHeight="1">
      <c r="A19" s="44">
        <v>9</v>
      </c>
      <c r="B19" s="36">
        <v>170301120023</v>
      </c>
      <c r="C19" s="61">
        <v>30</v>
      </c>
      <c r="D19" s="62"/>
      <c r="E19" s="61">
        <v>31</v>
      </c>
      <c r="F19" s="62"/>
    </row>
    <row r="20" spans="1:22" ht="24.75" customHeight="1">
      <c r="A20" s="44">
        <v>10</v>
      </c>
      <c r="B20" s="36">
        <v>170301120024</v>
      </c>
      <c r="C20" s="61">
        <v>45</v>
      </c>
      <c r="D20" s="62"/>
      <c r="E20" s="61">
        <v>45</v>
      </c>
      <c r="F20" s="62"/>
    </row>
    <row r="21" spans="1:22" ht="24.75" customHeight="1">
      <c r="A21" s="44">
        <v>11</v>
      </c>
      <c r="B21" s="36">
        <v>170301120027</v>
      </c>
      <c r="C21" s="61">
        <v>27</v>
      </c>
      <c r="D21" s="62"/>
      <c r="E21" s="61">
        <v>27</v>
      </c>
      <c r="F21" s="62"/>
    </row>
    <row r="22" spans="1:22" ht="31.5" customHeight="1">
      <c r="A22" s="44">
        <v>12</v>
      </c>
      <c r="B22" s="36">
        <v>170301120031</v>
      </c>
      <c r="C22" s="61">
        <v>45</v>
      </c>
      <c r="D22" s="62"/>
      <c r="E22" s="61">
        <v>46</v>
      </c>
      <c r="F22" s="62"/>
      <c r="J22" s="55"/>
      <c r="K22" s="55"/>
    </row>
    <row r="23" spans="1:22" ht="24.75" customHeight="1">
      <c r="A23" s="44">
        <v>13</v>
      </c>
      <c r="B23" s="36">
        <v>170301120032</v>
      </c>
      <c r="C23" s="61">
        <v>40</v>
      </c>
      <c r="D23" s="62"/>
      <c r="E23" s="61">
        <v>41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1:22" ht="24.75" customHeight="1">
      <c r="A24" s="44">
        <v>14</v>
      </c>
      <c r="B24" s="36">
        <v>170301120035</v>
      </c>
      <c r="C24" s="61">
        <v>35</v>
      </c>
      <c r="D24" s="62"/>
      <c r="E24" s="61">
        <v>36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1:22" ht="24.75" customHeight="1">
      <c r="A25" s="44">
        <v>15</v>
      </c>
      <c r="B25" s="36">
        <v>170301120036</v>
      </c>
      <c r="C25" s="61">
        <v>35</v>
      </c>
      <c r="D25" s="74"/>
      <c r="E25" s="61">
        <v>37</v>
      </c>
      <c r="F25" s="62"/>
      <c r="H25" s="45"/>
      <c r="N25" s="55"/>
      <c r="O25" s="55"/>
      <c r="P25" s="55"/>
      <c r="Q25" s="55"/>
      <c r="R25" s="55"/>
    </row>
    <row r="26" spans="1:22" ht="24.75" customHeight="1">
      <c r="A26" s="44">
        <v>16</v>
      </c>
      <c r="B26" s="36">
        <v>170301120039</v>
      </c>
      <c r="C26" s="61">
        <v>36</v>
      </c>
      <c r="D26" s="62"/>
      <c r="E26" s="61">
        <v>37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1:22" ht="24.75" customHeight="1">
      <c r="A27" s="44">
        <v>17</v>
      </c>
      <c r="B27" s="36">
        <v>170301120040</v>
      </c>
      <c r="C27" s="61">
        <v>27</v>
      </c>
      <c r="D27" s="62"/>
      <c r="E27" s="61">
        <v>28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.75" customHeight="1">
      <c r="A28" s="44">
        <v>18</v>
      </c>
      <c r="B28" s="36">
        <v>170301120043</v>
      </c>
      <c r="C28" s="61">
        <v>32</v>
      </c>
      <c r="D28" s="62"/>
      <c r="E28" s="61">
        <v>31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.75" customHeight="1">
      <c r="A29" s="44">
        <v>19</v>
      </c>
      <c r="B29" s="36">
        <v>170301120046</v>
      </c>
      <c r="C29" s="61">
        <v>27</v>
      </c>
      <c r="D29" s="62"/>
      <c r="E29" s="61">
        <v>28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24.75" customHeight="1">
      <c r="A30" s="44">
        <v>20</v>
      </c>
      <c r="B30" s="36">
        <v>170301120050</v>
      </c>
      <c r="C30" s="61">
        <v>31</v>
      </c>
      <c r="D30" s="62"/>
      <c r="E30" s="61">
        <v>31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24.75" customHeight="1">
      <c r="A31" s="44">
        <v>21</v>
      </c>
      <c r="B31" s="36">
        <v>170301120051</v>
      </c>
      <c r="C31" s="61">
        <v>31</v>
      </c>
      <c r="D31" s="62"/>
      <c r="E31" s="61">
        <v>31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24.75" customHeight="1">
      <c r="A32" s="44">
        <v>22</v>
      </c>
      <c r="B32" s="36">
        <v>170301120052</v>
      </c>
      <c r="C32" s="61">
        <v>26</v>
      </c>
      <c r="D32" s="62"/>
      <c r="E32" s="61">
        <v>28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3" ht="24.75" customHeight="1">
      <c r="A33" s="44">
        <v>23</v>
      </c>
      <c r="B33" s="36">
        <v>170301120053</v>
      </c>
      <c r="C33" s="61">
        <v>35</v>
      </c>
      <c r="D33" s="62"/>
      <c r="E33" s="61">
        <v>35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3" ht="24.75" customHeight="1">
      <c r="A34" s="44">
        <v>24</v>
      </c>
      <c r="B34" s="36">
        <v>170301120054</v>
      </c>
      <c r="C34" s="61">
        <v>37</v>
      </c>
      <c r="D34" s="62"/>
      <c r="E34" s="61">
        <v>35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3" ht="24.75" customHeight="1">
      <c r="A35" s="44">
        <v>25</v>
      </c>
      <c r="B35" s="36">
        <v>170301120055</v>
      </c>
      <c r="C35" s="61">
        <v>27</v>
      </c>
      <c r="D35" s="62"/>
      <c r="E35" s="61">
        <v>28</v>
      </c>
      <c r="F35" s="62"/>
      <c r="G35" s="77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24.75" customHeight="1">
      <c r="A36" s="44">
        <v>26</v>
      </c>
      <c r="B36" s="36">
        <v>170301120056</v>
      </c>
      <c r="C36" s="61">
        <v>35</v>
      </c>
      <c r="D36" s="62"/>
      <c r="E36" s="61">
        <v>35</v>
      </c>
      <c r="F36" s="62"/>
      <c r="G36" s="7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3" ht="24.75" customHeight="1">
      <c r="A37" s="44">
        <v>27</v>
      </c>
      <c r="B37" s="36">
        <v>170301120057</v>
      </c>
      <c r="C37" s="61">
        <v>30</v>
      </c>
      <c r="D37" s="62"/>
      <c r="E37" s="61">
        <v>30</v>
      </c>
      <c r="F37" s="62"/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3" ht="24.75" customHeight="1">
      <c r="A38" s="44">
        <v>28</v>
      </c>
      <c r="B38" s="36">
        <v>170301120058</v>
      </c>
      <c r="C38" s="61">
        <v>47</v>
      </c>
      <c r="D38" s="62"/>
      <c r="E38" s="61">
        <v>41</v>
      </c>
      <c r="F38" s="62"/>
    </row>
    <row r="39" spans="1:23" ht="24.75" customHeight="1">
      <c r="A39" s="44">
        <v>29</v>
      </c>
      <c r="B39" s="36">
        <v>170301120060</v>
      </c>
      <c r="C39" s="61">
        <v>27</v>
      </c>
      <c r="D39" s="62"/>
      <c r="E39" s="61">
        <v>28</v>
      </c>
      <c r="F39" s="62"/>
    </row>
    <row r="40" spans="1:23" ht="24.75" customHeight="1">
      <c r="A40" s="44">
        <v>30</v>
      </c>
      <c r="B40" s="36">
        <v>170301120061</v>
      </c>
      <c r="C40" s="61">
        <v>43</v>
      </c>
      <c r="D40" s="62"/>
      <c r="E40" s="61">
        <v>45</v>
      </c>
      <c r="F40" s="62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3" ht="24.75" customHeight="1">
      <c r="A41" s="44">
        <v>31</v>
      </c>
      <c r="B41" s="36">
        <v>170301120062</v>
      </c>
      <c r="C41" s="61">
        <v>45</v>
      </c>
      <c r="D41" s="62"/>
      <c r="E41" s="61">
        <v>45</v>
      </c>
      <c r="F41" s="62"/>
      <c r="G41" s="77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3" ht="24.75" customHeight="1">
      <c r="A42" s="44">
        <v>32</v>
      </c>
      <c r="B42" s="36">
        <v>170301120064</v>
      </c>
      <c r="C42" s="61">
        <v>35</v>
      </c>
      <c r="D42" s="62"/>
      <c r="E42" s="61">
        <v>36</v>
      </c>
      <c r="F42" s="62"/>
      <c r="G42" s="7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3" ht="24.75" customHeight="1">
      <c r="A43" s="44">
        <v>33</v>
      </c>
      <c r="B43" s="36">
        <v>170301120065</v>
      </c>
      <c r="C43" s="61">
        <v>42</v>
      </c>
      <c r="D43" s="62"/>
      <c r="E43" s="61">
        <v>43</v>
      </c>
      <c r="F43" s="62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3" ht="24.75" customHeight="1">
      <c r="A44" s="44">
        <v>34</v>
      </c>
      <c r="B44" s="36">
        <v>170301120066</v>
      </c>
      <c r="C44" s="61">
        <v>30</v>
      </c>
      <c r="D44" s="62"/>
      <c r="E44" s="61">
        <v>30</v>
      </c>
      <c r="F44" s="62"/>
      <c r="G44" s="7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3" ht="24.75" customHeight="1">
      <c r="A45" s="44">
        <v>35</v>
      </c>
      <c r="B45" s="36">
        <v>170301120068</v>
      </c>
      <c r="C45" s="61">
        <v>47</v>
      </c>
      <c r="D45" s="62"/>
      <c r="E45" s="61">
        <v>48</v>
      </c>
      <c r="F45" s="62"/>
      <c r="G45" s="77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3" ht="24.75" customHeight="1">
      <c r="A46" s="44">
        <v>36</v>
      </c>
      <c r="B46" s="36">
        <v>170301120069</v>
      </c>
      <c r="C46" s="61">
        <v>30</v>
      </c>
      <c r="D46" s="62"/>
      <c r="E46" s="61">
        <v>30</v>
      </c>
      <c r="F46" s="62"/>
      <c r="G46" s="77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3" ht="24.75" customHeight="1">
      <c r="A47" s="44">
        <v>37</v>
      </c>
      <c r="B47" s="36">
        <v>170301120070</v>
      </c>
      <c r="C47" s="61">
        <v>27</v>
      </c>
      <c r="D47" s="62"/>
      <c r="E47" s="61">
        <v>28</v>
      </c>
      <c r="F47" s="62"/>
      <c r="G47" s="77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3" ht="24.75" customHeight="1">
      <c r="A48" s="44">
        <v>38</v>
      </c>
      <c r="B48" s="36">
        <v>170301120071</v>
      </c>
      <c r="C48" s="61">
        <v>30</v>
      </c>
      <c r="D48" s="62"/>
      <c r="E48" s="61">
        <v>31</v>
      </c>
      <c r="F48" s="62"/>
      <c r="G48" s="77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ht="24.75" customHeight="1">
      <c r="A49" s="44">
        <v>39</v>
      </c>
      <c r="B49" s="36">
        <v>170301120072</v>
      </c>
      <c r="C49" s="61">
        <v>45</v>
      </c>
      <c r="D49" s="62"/>
      <c r="E49" s="61">
        <v>46</v>
      </c>
      <c r="F49" s="62"/>
      <c r="G49" s="77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ht="24.75" customHeight="1">
      <c r="A50" s="44">
        <v>40</v>
      </c>
      <c r="B50" s="36">
        <v>170301120073</v>
      </c>
      <c r="C50" s="61">
        <v>35</v>
      </c>
      <c r="D50" s="62"/>
      <c r="E50" s="61">
        <v>35</v>
      </c>
      <c r="F50" s="62"/>
      <c r="G50" s="77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ht="24.75" customHeight="1">
      <c r="A51" s="44">
        <v>41</v>
      </c>
      <c r="B51" s="36">
        <v>170301120074</v>
      </c>
      <c r="C51" s="61">
        <v>38</v>
      </c>
      <c r="D51" s="62"/>
      <c r="E51" s="61">
        <v>39</v>
      </c>
      <c r="F51" s="62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ht="24.75" customHeight="1">
      <c r="A52" s="44">
        <v>42</v>
      </c>
      <c r="B52" s="36">
        <v>170301120075</v>
      </c>
      <c r="C52" s="61">
        <v>30</v>
      </c>
      <c r="D52" s="74"/>
      <c r="E52" s="61">
        <v>31</v>
      </c>
      <c r="F52" s="62"/>
    </row>
    <row r="53" spans="1:22" ht="24.75" customHeight="1">
      <c r="A53" s="44">
        <v>43</v>
      </c>
      <c r="B53" s="36">
        <v>170301120076</v>
      </c>
      <c r="C53" s="61">
        <v>35</v>
      </c>
      <c r="D53" s="74"/>
      <c r="E53" s="61">
        <v>36</v>
      </c>
      <c r="F53" s="62"/>
    </row>
    <row r="54" spans="1:22" ht="24.75" customHeight="1">
      <c r="A54" s="44">
        <v>44</v>
      </c>
      <c r="B54" s="36">
        <v>170301120078</v>
      </c>
      <c r="C54" s="61">
        <v>35</v>
      </c>
      <c r="D54" s="62"/>
      <c r="E54" s="61">
        <v>35</v>
      </c>
      <c r="F54" s="62"/>
      <c r="G54" s="77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24.75" customHeight="1">
      <c r="A55" s="44">
        <v>45</v>
      </c>
      <c r="B55" s="36">
        <v>170301120079</v>
      </c>
      <c r="C55" s="61">
        <v>40</v>
      </c>
      <c r="D55" s="62"/>
      <c r="E55" s="61">
        <v>40</v>
      </c>
      <c r="F55" s="62"/>
      <c r="G55" s="77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24.75" customHeight="1">
      <c r="A56" s="44">
        <v>46</v>
      </c>
      <c r="B56" s="36">
        <v>170301120080</v>
      </c>
      <c r="C56" s="61">
        <v>31</v>
      </c>
      <c r="D56" s="62"/>
      <c r="E56" s="61">
        <v>31</v>
      </c>
      <c r="F56" s="62"/>
      <c r="G56" s="77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24.75" customHeight="1">
      <c r="A57" s="44">
        <v>47</v>
      </c>
      <c r="B57" s="36">
        <v>170301120081</v>
      </c>
      <c r="C57" s="61">
        <v>0</v>
      </c>
      <c r="D57" s="62"/>
      <c r="E57" s="61">
        <v>0</v>
      </c>
      <c r="F57" s="62"/>
      <c r="G57" s="77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24.75" customHeight="1">
      <c r="A58" s="44">
        <v>48</v>
      </c>
      <c r="B58" s="36">
        <v>170301120082</v>
      </c>
      <c r="C58" s="61">
        <v>32</v>
      </c>
      <c r="D58" s="62"/>
      <c r="E58" s="61">
        <v>33</v>
      </c>
      <c r="F58" s="62"/>
      <c r="G58" s="77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24.75" customHeight="1">
      <c r="A59" s="44">
        <v>49</v>
      </c>
      <c r="B59" s="36">
        <v>170301120084</v>
      </c>
      <c r="C59" s="61">
        <v>27</v>
      </c>
      <c r="D59" s="62"/>
      <c r="E59" s="61">
        <v>28</v>
      </c>
      <c r="F59" s="62"/>
      <c r="G59" s="77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24.75" customHeight="1">
      <c r="A60" s="44">
        <v>50</v>
      </c>
      <c r="B60" s="36">
        <v>170301120085</v>
      </c>
      <c r="C60" s="61">
        <v>32</v>
      </c>
      <c r="D60" s="62"/>
      <c r="E60" s="61">
        <v>33</v>
      </c>
      <c r="F60" s="62"/>
      <c r="G60" s="77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24.75" customHeight="1">
      <c r="A61" s="44">
        <v>51</v>
      </c>
      <c r="B61" s="36">
        <v>170301120086</v>
      </c>
      <c r="C61" s="61">
        <v>27</v>
      </c>
      <c r="D61" s="62"/>
      <c r="E61" s="61">
        <v>28</v>
      </c>
      <c r="F61" s="62"/>
      <c r="G61" s="77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24.75" customHeight="1">
      <c r="A62" s="44">
        <v>52</v>
      </c>
      <c r="B62" s="36">
        <v>170301120088</v>
      </c>
      <c r="C62" s="61">
        <v>35</v>
      </c>
      <c r="D62" s="62"/>
      <c r="E62" s="61">
        <v>35</v>
      </c>
      <c r="F62" s="62"/>
      <c r="G62" s="7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 ht="24.75" customHeight="1">
      <c r="A63" s="44">
        <v>53</v>
      </c>
      <c r="B63" s="36">
        <v>170301120093</v>
      </c>
      <c r="C63" s="61">
        <v>0</v>
      </c>
      <c r="D63" s="62"/>
      <c r="E63" s="61">
        <v>0</v>
      </c>
      <c r="F63" s="62"/>
      <c r="G63" s="77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1:22" ht="24.75" customHeight="1">
      <c r="A64" s="44">
        <v>54</v>
      </c>
      <c r="B64" s="36">
        <v>170301120095</v>
      </c>
      <c r="C64" s="61">
        <v>32</v>
      </c>
      <c r="D64" s="62"/>
      <c r="E64" s="61">
        <v>33</v>
      </c>
      <c r="F64" s="62"/>
      <c r="G64" s="77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6" ht="24.75" customHeight="1">
      <c r="A65" s="44">
        <v>55</v>
      </c>
      <c r="B65" s="36">
        <v>170301120096</v>
      </c>
      <c r="C65" s="61">
        <v>25</v>
      </c>
      <c r="D65" s="62"/>
      <c r="E65" s="61">
        <v>0</v>
      </c>
      <c r="F65" s="62"/>
    </row>
    <row r="66" spans="1:6" ht="24.75" customHeight="1">
      <c r="A66" s="44">
        <v>56</v>
      </c>
      <c r="B66" s="36">
        <v>170301120097</v>
      </c>
      <c r="C66" s="61">
        <v>36</v>
      </c>
      <c r="D66" s="62"/>
      <c r="E66" s="61">
        <v>37</v>
      </c>
      <c r="F66" s="62"/>
    </row>
    <row r="67" spans="1:6" ht="24.75" customHeight="1">
      <c r="A67" s="44">
        <v>57</v>
      </c>
      <c r="B67" s="36">
        <v>170301120098</v>
      </c>
      <c r="C67" s="61">
        <v>45</v>
      </c>
      <c r="D67" s="62"/>
      <c r="E67" s="61">
        <v>46</v>
      </c>
      <c r="F67" s="62"/>
    </row>
    <row r="68" spans="1:6" ht="24.75" customHeight="1">
      <c r="A68" s="44">
        <v>58</v>
      </c>
      <c r="B68" s="36">
        <v>170301120100</v>
      </c>
      <c r="C68" s="61">
        <v>24</v>
      </c>
      <c r="D68" s="62"/>
      <c r="E68" s="61">
        <v>0</v>
      </c>
      <c r="F68" s="62"/>
    </row>
    <row r="69" spans="1:6" ht="24.75" customHeight="1">
      <c r="A69" s="44">
        <v>59</v>
      </c>
      <c r="B69" s="36">
        <v>170301120101</v>
      </c>
      <c r="C69" s="61">
        <v>37</v>
      </c>
      <c r="D69" s="62"/>
      <c r="E69" s="61">
        <v>38</v>
      </c>
      <c r="F69" s="62"/>
    </row>
    <row r="70" spans="1:6" ht="24.75" customHeight="1">
      <c r="A70" s="44">
        <v>60</v>
      </c>
      <c r="B70" s="36">
        <v>170301120103</v>
      </c>
      <c r="C70" s="61">
        <v>37</v>
      </c>
      <c r="D70" s="62"/>
      <c r="E70" s="61">
        <v>38</v>
      </c>
      <c r="F70" s="62"/>
    </row>
    <row r="71" spans="1:6" ht="24.75" customHeight="1">
      <c r="A71" s="44">
        <v>61</v>
      </c>
      <c r="B71" s="36">
        <v>170301120105</v>
      </c>
      <c r="C71" s="61">
        <v>35</v>
      </c>
      <c r="D71" s="62"/>
      <c r="E71" s="61">
        <v>36</v>
      </c>
      <c r="F71" s="62"/>
    </row>
    <row r="72" spans="1:6" ht="24.75" customHeight="1">
      <c r="A72" s="44">
        <v>62</v>
      </c>
      <c r="B72" s="36">
        <v>170301120106</v>
      </c>
      <c r="C72" s="61">
        <v>25</v>
      </c>
      <c r="D72" s="62"/>
      <c r="E72" s="61">
        <v>0</v>
      </c>
      <c r="F72" s="62"/>
    </row>
    <row r="73" spans="1:6" ht="24.75" customHeight="1">
      <c r="A73" s="44">
        <v>63</v>
      </c>
      <c r="B73" s="36">
        <v>170301120107</v>
      </c>
      <c r="C73" s="61">
        <v>30</v>
      </c>
      <c r="D73" s="62"/>
      <c r="E73" s="61">
        <v>30</v>
      </c>
      <c r="F73" s="62"/>
    </row>
    <row r="74" spans="1:6" ht="24.75" customHeight="1">
      <c r="A74" s="44">
        <v>64</v>
      </c>
      <c r="B74" s="36">
        <v>170301120108</v>
      </c>
      <c r="C74" s="61">
        <v>43</v>
      </c>
      <c r="D74" s="62"/>
      <c r="E74" s="61">
        <v>43</v>
      </c>
      <c r="F74" s="62"/>
    </row>
    <row r="75" spans="1:6" ht="24.75" customHeight="1">
      <c r="A75" s="44">
        <v>65</v>
      </c>
      <c r="B75" s="36">
        <v>170301120110</v>
      </c>
      <c r="C75" s="61">
        <v>38</v>
      </c>
      <c r="D75" s="62"/>
      <c r="E75" s="61">
        <v>32</v>
      </c>
      <c r="F75" s="62"/>
    </row>
    <row r="76" spans="1:6" ht="24.75" customHeight="1">
      <c r="A76" s="44">
        <v>66</v>
      </c>
      <c r="B76" s="36">
        <v>170301120111</v>
      </c>
      <c r="C76" s="61">
        <v>0</v>
      </c>
      <c r="D76" s="62"/>
      <c r="E76" s="61">
        <v>0</v>
      </c>
      <c r="F76" s="62"/>
    </row>
    <row r="77" spans="1:6" ht="24.75" customHeight="1">
      <c r="A77" s="44">
        <v>67</v>
      </c>
      <c r="B77" s="36">
        <v>170301120112</v>
      </c>
      <c r="C77" s="61">
        <v>43</v>
      </c>
      <c r="D77" s="62"/>
      <c r="E77" s="61">
        <v>43</v>
      </c>
      <c r="F77" s="62"/>
    </row>
    <row r="78" spans="1:6" ht="24.75" customHeight="1">
      <c r="A78" s="44">
        <v>68</v>
      </c>
      <c r="B78" s="36">
        <v>170301120113</v>
      </c>
      <c r="C78" s="61">
        <v>30</v>
      </c>
      <c r="D78" s="62"/>
      <c r="E78" s="61">
        <v>40</v>
      </c>
      <c r="F78" s="62"/>
    </row>
    <row r="79" spans="1:6" ht="24.75" customHeight="1">
      <c r="A79" s="44">
        <v>69</v>
      </c>
      <c r="B79" s="36">
        <v>170301120114</v>
      </c>
      <c r="C79" s="61">
        <v>40</v>
      </c>
      <c r="D79" s="62"/>
      <c r="E79" s="61">
        <v>31</v>
      </c>
      <c r="F79" s="62"/>
    </row>
    <row r="80" spans="1:6" ht="24.75" customHeight="1">
      <c r="A80" s="44">
        <v>70</v>
      </c>
      <c r="B80" s="36">
        <v>170301120115</v>
      </c>
      <c r="C80" s="61">
        <v>27</v>
      </c>
      <c r="D80" s="74"/>
      <c r="E80" s="61">
        <v>28</v>
      </c>
      <c r="F80" s="62"/>
    </row>
    <row r="81" spans="1:23" ht="24.75" customHeight="1">
      <c r="A81" s="44">
        <v>71</v>
      </c>
      <c r="B81" s="36">
        <v>170301120116</v>
      </c>
      <c r="C81" s="61">
        <v>46</v>
      </c>
      <c r="D81" s="74"/>
      <c r="E81" s="61">
        <v>47</v>
      </c>
      <c r="F81" s="62"/>
      <c r="G81" s="81"/>
    </row>
    <row r="82" spans="1:23" ht="24.75" customHeight="1">
      <c r="A82" s="44">
        <v>72</v>
      </c>
      <c r="B82" s="36">
        <v>170301120117</v>
      </c>
      <c r="C82" s="61">
        <v>0</v>
      </c>
      <c r="D82" s="62"/>
      <c r="E82" s="61">
        <v>0</v>
      </c>
      <c r="F82" s="62"/>
      <c r="G82" s="81"/>
    </row>
    <row r="83" spans="1:23" ht="24.75" customHeight="1">
      <c r="A83" s="44">
        <v>73</v>
      </c>
      <c r="B83" s="36">
        <v>170301120121</v>
      </c>
      <c r="C83" s="61">
        <v>30</v>
      </c>
      <c r="D83" s="62"/>
      <c r="E83" s="61">
        <v>30</v>
      </c>
      <c r="F83" s="62"/>
      <c r="G83" s="81"/>
    </row>
    <row r="84" spans="1:23">
      <c r="A84" s="44">
        <v>74</v>
      </c>
      <c r="B84" s="36">
        <v>170301120122</v>
      </c>
      <c r="C84" s="61">
        <v>26</v>
      </c>
      <c r="D84" s="62"/>
      <c r="E84" s="61">
        <v>26</v>
      </c>
      <c r="F84" s="62"/>
      <c r="G84" s="81"/>
    </row>
    <row r="85" spans="1:23" s="82" customFormat="1" ht="15.5">
      <c r="A85" s="44">
        <v>75</v>
      </c>
      <c r="B85" s="36">
        <v>170301120123</v>
      </c>
      <c r="C85" s="61">
        <v>28</v>
      </c>
      <c r="D85" s="62"/>
      <c r="E85" s="61">
        <v>31</v>
      </c>
      <c r="F85" s="62"/>
      <c r="G85" s="8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5">
      <c r="A86" s="44">
        <v>76</v>
      </c>
      <c r="B86" s="36">
        <v>170301120125</v>
      </c>
      <c r="C86" s="61">
        <v>24</v>
      </c>
      <c r="D86" s="62"/>
      <c r="E86" s="61">
        <v>0</v>
      </c>
      <c r="F86" s="62"/>
      <c r="G86" s="81"/>
      <c r="W86" s="82"/>
    </row>
    <row r="87" spans="1:23">
      <c r="A87" s="44">
        <v>77</v>
      </c>
      <c r="B87" s="36">
        <v>170301120126</v>
      </c>
      <c r="C87" s="61">
        <v>31</v>
      </c>
      <c r="D87" s="62"/>
      <c r="E87" s="61">
        <v>32</v>
      </c>
      <c r="F87" s="62"/>
      <c r="G87" s="81"/>
    </row>
    <row r="88" spans="1:23" ht="15.5">
      <c r="A88" s="44">
        <v>78</v>
      </c>
      <c r="B88" s="36">
        <v>170301120127</v>
      </c>
      <c r="C88" s="61">
        <v>30</v>
      </c>
      <c r="D88" s="62"/>
      <c r="E88" s="61">
        <v>31</v>
      </c>
      <c r="F88" s="62"/>
      <c r="G88" s="8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1:23">
      <c r="A89" s="44">
        <v>79</v>
      </c>
      <c r="B89" s="36">
        <v>170301120128</v>
      </c>
      <c r="C89" s="61">
        <v>43</v>
      </c>
      <c r="D89" s="62"/>
      <c r="E89" s="61">
        <v>43</v>
      </c>
      <c r="F89" s="62"/>
      <c r="G89" s="81"/>
    </row>
    <row r="90" spans="1:23">
      <c r="A90" s="44">
        <v>80</v>
      </c>
      <c r="B90" s="36">
        <v>170301120129</v>
      </c>
      <c r="C90" s="61">
        <v>35</v>
      </c>
      <c r="D90" s="62"/>
      <c r="E90" s="61">
        <v>36</v>
      </c>
      <c r="F90" s="62"/>
      <c r="G90" s="81"/>
    </row>
    <row r="91" spans="1:23">
      <c r="A91" s="44">
        <v>81</v>
      </c>
      <c r="B91" s="36">
        <v>170301120130</v>
      </c>
      <c r="C91" s="61">
        <v>37</v>
      </c>
      <c r="D91" s="62"/>
      <c r="E91" s="61">
        <v>37</v>
      </c>
      <c r="F91" s="62"/>
      <c r="G91" s="81"/>
    </row>
    <row r="92" spans="1:23" ht="15.5">
      <c r="A92" s="44">
        <v>82</v>
      </c>
      <c r="B92" s="36">
        <v>170301120132</v>
      </c>
      <c r="C92" s="61">
        <v>31</v>
      </c>
      <c r="D92" s="62"/>
      <c r="E92" s="61">
        <v>31</v>
      </c>
      <c r="F92" s="62"/>
      <c r="G92" s="81"/>
      <c r="W92" s="82"/>
    </row>
    <row r="93" spans="1:23">
      <c r="A93" s="44">
        <v>83</v>
      </c>
      <c r="B93" s="36">
        <v>170301120134</v>
      </c>
      <c r="C93" s="61">
        <v>41</v>
      </c>
      <c r="D93" s="62"/>
      <c r="E93" s="61">
        <v>44</v>
      </c>
      <c r="F93" s="62"/>
      <c r="G93" s="81"/>
    </row>
    <row r="94" spans="1:23" ht="15.5">
      <c r="A94" s="44">
        <v>84</v>
      </c>
      <c r="B94" s="36">
        <v>170301120135</v>
      </c>
      <c r="C94" s="61">
        <v>36</v>
      </c>
      <c r="D94" s="62"/>
      <c r="E94" s="61">
        <v>36</v>
      </c>
      <c r="F94" s="62"/>
      <c r="G94" s="8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1:23">
      <c r="A95" s="44">
        <v>85</v>
      </c>
      <c r="B95" s="36">
        <v>170301120138</v>
      </c>
      <c r="C95" s="61">
        <v>42</v>
      </c>
      <c r="D95" s="62"/>
      <c r="E95" s="61">
        <v>42</v>
      </c>
      <c r="F95" s="62"/>
      <c r="G95" s="81"/>
    </row>
    <row r="96" spans="1:23">
      <c r="A96" s="44">
        <v>86</v>
      </c>
      <c r="B96" s="36">
        <v>170301120140</v>
      </c>
      <c r="C96" s="61">
        <v>45</v>
      </c>
      <c r="D96" s="62"/>
      <c r="E96" s="61">
        <v>46</v>
      </c>
      <c r="F96" s="62"/>
      <c r="G96" s="81"/>
    </row>
    <row r="97" spans="1:23">
      <c r="A97" s="44">
        <v>87</v>
      </c>
      <c r="B97" s="36">
        <v>170301120142</v>
      </c>
      <c r="C97" s="61">
        <v>46</v>
      </c>
      <c r="D97" s="62"/>
      <c r="E97" s="61">
        <v>46</v>
      </c>
      <c r="F97" s="62"/>
      <c r="G97" s="81"/>
    </row>
    <row r="98" spans="1:23">
      <c r="A98" s="44">
        <v>88</v>
      </c>
      <c r="B98" s="36">
        <v>170301120145</v>
      </c>
      <c r="C98" s="61">
        <v>30</v>
      </c>
      <c r="D98" s="62"/>
      <c r="E98" s="61">
        <v>30</v>
      </c>
      <c r="F98" s="62"/>
      <c r="G98" s="81"/>
    </row>
    <row r="99" spans="1:23" s="82" customFormat="1" ht="15.5">
      <c r="A99" s="44">
        <v>89</v>
      </c>
      <c r="B99" s="36">
        <v>170301120146</v>
      </c>
      <c r="C99" s="61">
        <v>36</v>
      </c>
      <c r="D99" s="62"/>
      <c r="E99" s="61">
        <v>38</v>
      </c>
      <c r="F99" s="62"/>
      <c r="G99" s="8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5">
      <c r="A100" s="44">
        <v>90</v>
      </c>
      <c r="B100" s="36">
        <v>170301120147</v>
      </c>
      <c r="C100" s="61">
        <v>40</v>
      </c>
      <c r="D100" s="62"/>
      <c r="E100" s="61">
        <v>41</v>
      </c>
      <c r="F100" s="62"/>
      <c r="G100" s="81"/>
      <c r="W100" s="82"/>
    </row>
    <row r="101" spans="1:23">
      <c r="A101" s="44">
        <v>91</v>
      </c>
      <c r="B101" s="36">
        <v>170301120149</v>
      </c>
      <c r="C101" s="61">
        <v>35</v>
      </c>
      <c r="D101" s="62"/>
      <c r="E101" s="61">
        <v>36</v>
      </c>
      <c r="F101" s="62"/>
      <c r="G101" s="81"/>
    </row>
    <row r="102" spans="1:23" ht="15.5">
      <c r="A102" s="44">
        <v>92</v>
      </c>
      <c r="B102" s="36">
        <v>170301120152</v>
      </c>
      <c r="C102" s="61">
        <v>24</v>
      </c>
      <c r="D102" s="62"/>
      <c r="E102" s="61">
        <v>0</v>
      </c>
      <c r="F102" s="62"/>
      <c r="G102" s="81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1:23">
      <c r="A103" s="44">
        <v>93</v>
      </c>
      <c r="B103" s="36">
        <v>170301120153</v>
      </c>
      <c r="C103" s="61">
        <v>28</v>
      </c>
      <c r="D103" s="62"/>
      <c r="E103" s="61">
        <v>28</v>
      </c>
      <c r="F103" s="62"/>
      <c r="G103" s="81"/>
    </row>
    <row r="104" spans="1:23">
      <c r="A104" s="44">
        <v>94</v>
      </c>
      <c r="B104" s="36">
        <v>170301120154</v>
      </c>
      <c r="C104" s="61">
        <v>32</v>
      </c>
      <c r="D104" s="62"/>
      <c r="E104" s="61">
        <v>33</v>
      </c>
      <c r="F104" s="62"/>
      <c r="G104" s="81"/>
    </row>
    <row r="105" spans="1:23">
      <c r="A105" s="44">
        <v>95</v>
      </c>
      <c r="B105" s="36">
        <v>170301120155</v>
      </c>
      <c r="C105" s="61">
        <v>32</v>
      </c>
      <c r="D105" s="62"/>
      <c r="E105" s="61">
        <v>33</v>
      </c>
      <c r="F105" s="62"/>
    </row>
    <row r="106" spans="1:23">
      <c r="A106" s="44">
        <v>96</v>
      </c>
      <c r="B106" s="36">
        <v>170301120156</v>
      </c>
      <c r="C106" s="61">
        <v>43</v>
      </c>
      <c r="D106" s="62"/>
      <c r="E106" s="61">
        <v>43</v>
      </c>
      <c r="F106" s="62"/>
    </row>
    <row r="107" spans="1:23">
      <c r="A107" s="44">
        <v>97</v>
      </c>
      <c r="B107" s="36">
        <v>170301120157</v>
      </c>
      <c r="C107" s="61">
        <v>0</v>
      </c>
      <c r="D107" s="62"/>
      <c r="E107" s="61">
        <v>0</v>
      </c>
      <c r="F107" s="62"/>
    </row>
    <row r="108" spans="1:23">
      <c r="A108" s="44">
        <v>98</v>
      </c>
      <c r="B108" s="36">
        <v>170301120158</v>
      </c>
      <c r="C108" s="61">
        <v>25</v>
      </c>
      <c r="D108" s="62"/>
      <c r="E108" s="61">
        <v>0</v>
      </c>
      <c r="F108" s="62"/>
    </row>
    <row r="109" spans="1:23">
      <c r="A109" s="44">
        <v>99</v>
      </c>
      <c r="B109" s="36">
        <v>170301120159</v>
      </c>
      <c r="C109" s="61">
        <v>27</v>
      </c>
      <c r="D109" s="62"/>
      <c r="E109" s="61">
        <v>28</v>
      </c>
      <c r="F109" s="62"/>
    </row>
    <row r="110" spans="1:23">
      <c r="A110" s="44">
        <v>100</v>
      </c>
      <c r="B110" s="36">
        <v>170301120160</v>
      </c>
      <c r="C110" s="61">
        <v>27</v>
      </c>
      <c r="D110" s="62"/>
      <c r="E110" s="61">
        <v>27</v>
      </c>
      <c r="F110" s="62"/>
    </row>
    <row r="111" spans="1:23">
      <c r="A111" s="44">
        <v>101</v>
      </c>
      <c r="B111" s="36">
        <v>170301120161</v>
      </c>
      <c r="C111" s="61">
        <v>37</v>
      </c>
      <c r="D111" s="62"/>
      <c r="E111" s="61">
        <v>38</v>
      </c>
      <c r="F111" s="62"/>
    </row>
    <row r="112" spans="1:23">
      <c r="A112" s="44">
        <v>102</v>
      </c>
      <c r="B112" s="36">
        <v>170301120162</v>
      </c>
      <c r="C112" s="61">
        <v>24</v>
      </c>
      <c r="D112" s="62"/>
      <c r="E112" s="61">
        <v>0</v>
      </c>
      <c r="F112" s="62"/>
    </row>
    <row r="113" spans="1:6">
      <c r="A113" s="44">
        <v>103</v>
      </c>
      <c r="B113" s="36">
        <v>170301120163</v>
      </c>
      <c r="C113" s="61">
        <v>20</v>
      </c>
      <c r="D113" s="62"/>
      <c r="E113" s="61">
        <v>0</v>
      </c>
      <c r="F113" s="62"/>
    </row>
    <row r="114" spans="1:6">
      <c r="A114" s="44">
        <v>104</v>
      </c>
      <c r="B114" s="36">
        <v>170301120164</v>
      </c>
      <c r="C114" s="61">
        <v>31</v>
      </c>
      <c r="D114" s="62"/>
      <c r="E114" s="61">
        <v>31</v>
      </c>
      <c r="F114" s="62"/>
    </row>
    <row r="115" spans="1:6">
      <c r="A115" s="44">
        <v>105</v>
      </c>
      <c r="B115" s="36">
        <v>170301120165</v>
      </c>
      <c r="C115" s="61">
        <v>25</v>
      </c>
      <c r="D115" s="62"/>
      <c r="E115" s="61">
        <v>0</v>
      </c>
      <c r="F115" s="62"/>
    </row>
    <row r="116" spans="1:6">
      <c r="A116" s="44">
        <v>106</v>
      </c>
      <c r="B116" s="36">
        <v>170301120166</v>
      </c>
      <c r="C116" s="61">
        <v>45</v>
      </c>
      <c r="D116" s="62"/>
      <c r="E116" s="61">
        <v>46</v>
      </c>
      <c r="F116" s="62"/>
    </row>
    <row r="117" spans="1:6">
      <c r="A117" s="44">
        <v>107</v>
      </c>
      <c r="B117" s="36">
        <v>170301120169</v>
      </c>
      <c r="C117" s="61">
        <v>35</v>
      </c>
      <c r="D117" s="62"/>
      <c r="E117" s="61">
        <v>36</v>
      </c>
      <c r="F117" s="62"/>
    </row>
    <row r="118" spans="1:6">
      <c r="A118" s="44">
        <v>108</v>
      </c>
      <c r="B118" s="36">
        <v>170301120170</v>
      </c>
      <c r="C118" s="61">
        <v>35</v>
      </c>
      <c r="D118" s="62"/>
      <c r="E118" s="61">
        <v>36</v>
      </c>
      <c r="F118" s="62"/>
    </row>
    <row r="119" spans="1:6">
      <c r="A119" s="44">
        <v>109</v>
      </c>
      <c r="B119" s="36">
        <v>170301120171</v>
      </c>
      <c r="C119" s="61">
        <v>30</v>
      </c>
      <c r="D119" s="62"/>
      <c r="E119" s="61">
        <v>30</v>
      </c>
      <c r="F119" s="62"/>
    </row>
    <row r="120" spans="1:6">
      <c r="A120" s="44">
        <v>110</v>
      </c>
      <c r="B120" s="36">
        <v>170301120173</v>
      </c>
      <c r="C120" s="61">
        <v>31</v>
      </c>
      <c r="D120" s="62"/>
      <c r="E120" s="61">
        <v>32</v>
      </c>
      <c r="F120" s="62"/>
    </row>
    <row r="121" spans="1:6">
      <c r="A121" s="44">
        <v>111</v>
      </c>
      <c r="B121" s="36">
        <v>170301120174</v>
      </c>
      <c r="C121" s="61">
        <v>0</v>
      </c>
      <c r="D121" s="62"/>
      <c r="E121" s="61">
        <v>0</v>
      </c>
      <c r="F121" s="62"/>
    </row>
    <row r="122" spans="1:6">
      <c r="A122" s="44">
        <v>112</v>
      </c>
      <c r="B122" s="36">
        <v>170301120175</v>
      </c>
      <c r="C122" s="61">
        <v>30</v>
      </c>
      <c r="D122" s="62"/>
      <c r="E122" s="61">
        <v>31</v>
      </c>
      <c r="F122" s="62"/>
    </row>
    <row r="123" spans="1:6">
      <c r="A123" s="44">
        <v>113</v>
      </c>
      <c r="B123" s="36">
        <v>170301121177</v>
      </c>
      <c r="C123" s="61">
        <v>45</v>
      </c>
      <c r="D123" s="62"/>
      <c r="E123" s="61">
        <v>45</v>
      </c>
      <c r="F123" s="62"/>
    </row>
    <row r="124" spans="1:6">
      <c r="A124" s="44">
        <v>114</v>
      </c>
      <c r="B124" s="36">
        <v>170301120058</v>
      </c>
      <c r="C124" s="61">
        <v>47</v>
      </c>
      <c r="D124" s="62"/>
      <c r="E124" s="61">
        <v>47</v>
      </c>
      <c r="F124" s="62"/>
    </row>
    <row r="125" spans="1:6">
      <c r="A125" s="44">
        <v>115</v>
      </c>
      <c r="B125" s="36">
        <v>170101120001</v>
      </c>
      <c r="C125" s="61">
        <v>38</v>
      </c>
      <c r="D125" s="62"/>
      <c r="E125" s="61">
        <v>40</v>
      </c>
      <c r="F125" s="62"/>
    </row>
    <row r="126" spans="1:6">
      <c r="A126" s="44">
        <v>116</v>
      </c>
      <c r="B126" s="36">
        <v>170101120002</v>
      </c>
      <c r="C126" s="61">
        <v>40</v>
      </c>
      <c r="D126" s="62"/>
      <c r="E126" s="61">
        <v>40</v>
      </c>
      <c r="F126" s="62"/>
    </row>
    <row r="127" spans="1:6">
      <c r="A127" s="44">
        <v>117</v>
      </c>
      <c r="B127" s="36">
        <v>170101120007</v>
      </c>
      <c r="C127" s="61">
        <v>50</v>
      </c>
      <c r="D127" s="62"/>
      <c r="E127" s="61">
        <v>49</v>
      </c>
      <c r="F127" s="62"/>
    </row>
    <row r="128" spans="1:6">
      <c r="A128" s="44">
        <v>118</v>
      </c>
      <c r="B128" s="36">
        <v>170101120012</v>
      </c>
      <c r="C128" s="61">
        <v>50</v>
      </c>
      <c r="D128" s="62"/>
      <c r="E128" s="61">
        <v>49</v>
      </c>
      <c r="F128" s="62"/>
    </row>
    <row r="129" spans="1:6">
      <c r="A129" s="44">
        <v>119</v>
      </c>
      <c r="B129" s="36">
        <v>170101120016</v>
      </c>
      <c r="C129" s="61">
        <v>40</v>
      </c>
      <c r="D129" s="62"/>
      <c r="E129" s="61">
        <v>40</v>
      </c>
      <c r="F129" s="62"/>
    </row>
    <row r="130" spans="1:6">
      <c r="A130" s="44">
        <v>120</v>
      </c>
      <c r="B130" s="36">
        <v>170101120019</v>
      </c>
      <c r="C130" s="61">
        <v>48</v>
      </c>
      <c r="D130" s="62"/>
      <c r="E130" s="61">
        <v>45</v>
      </c>
      <c r="F130" s="62"/>
    </row>
    <row r="131" spans="1:6">
      <c r="A131" s="44">
        <v>121</v>
      </c>
      <c r="B131" s="36">
        <v>170101120020</v>
      </c>
      <c r="C131" s="61">
        <v>40</v>
      </c>
      <c r="D131" s="62"/>
      <c r="E131" s="61">
        <v>40</v>
      </c>
      <c r="F131" s="62"/>
    </row>
    <row r="132" spans="1:6">
      <c r="A132" s="44">
        <v>122</v>
      </c>
      <c r="B132" s="36">
        <v>170101120021</v>
      </c>
      <c r="C132" s="61">
        <v>45</v>
      </c>
      <c r="D132" s="62"/>
      <c r="E132" s="61">
        <v>45</v>
      </c>
      <c r="F132" s="62"/>
    </row>
    <row r="133" spans="1:6">
      <c r="A133" s="44">
        <v>123</v>
      </c>
      <c r="B133" s="36">
        <v>170101120022</v>
      </c>
      <c r="C133" s="61">
        <v>45</v>
      </c>
      <c r="D133" s="62"/>
      <c r="E133" s="61">
        <v>45</v>
      </c>
      <c r="F133" s="62"/>
    </row>
    <row r="134" spans="1:6">
      <c r="A134" s="44">
        <v>124</v>
      </c>
      <c r="B134" s="36">
        <v>170101120023</v>
      </c>
      <c r="C134" s="61">
        <v>42</v>
      </c>
      <c r="D134" s="62"/>
      <c r="E134" s="61">
        <v>42</v>
      </c>
      <c r="F134" s="62"/>
    </row>
    <row r="135" spans="1:6">
      <c r="A135" s="44">
        <v>125</v>
      </c>
      <c r="B135" s="36">
        <v>170101120025</v>
      </c>
      <c r="C135" s="61">
        <v>38</v>
      </c>
      <c r="D135" s="62"/>
      <c r="E135" s="61">
        <v>35</v>
      </c>
      <c r="F135" s="62"/>
    </row>
    <row r="136" spans="1:6">
      <c r="A136" s="44">
        <v>126</v>
      </c>
      <c r="B136" s="36">
        <v>170101120026</v>
      </c>
      <c r="C136" s="61">
        <v>38</v>
      </c>
      <c r="D136" s="62"/>
      <c r="E136" s="61">
        <v>39</v>
      </c>
      <c r="F136" s="62"/>
    </row>
    <row r="137" spans="1:6">
      <c r="A137" s="44">
        <v>127</v>
      </c>
      <c r="B137" s="36">
        <v>170101120028</v>
      </c>
      <c r="C137" s="61">
        <v>40</v>
      </c>
      <c r="D137" s="62"/>
      <c r="E137" s="61">
        <v>40</v>
      </c>
      <c r="F137" s="62"/>
    </row>
    <row r="138" spans="1:6">
      <c r="A138" s="44">
        <v>128</v>
      </c>
      <c r="B138" s="36">
        <v>170101120032</v>
      </c>
      <c r="C138" s="61">
        <v>45</v>
      </c>
      <c r="D138" s="62"/>
      <c r="E138" s="61">
        <v>40</v>
      </c>
      <c r="F138" s="62"/>
    </row>
    <row r="139" spans="1:6">
      <c r="A139" s="44">
        <v>129</v>
      </c>
      <c r="B139" s="36">
        <v>170101120034</v>
      </c>
      <c r="C139" s="61">
        <v>48</v>
      </c>
      <c r="D139" s="62"/>
      <c r="E139" s="61">
        <v>47</v>
      </c>
      <c r="F139" s="62"/>
    </row>
    <row r="140" spans="1:6">
      <c r="A140" s="44">
        <v>130</v>
      </c>
      <c r="B140" s="36">
        <v>170101120036</v>
      </c>
      <c r="C140" s="61">
        <v>45</v>
      </c>
      <c r="D140" s="62"/>
      <c r="E140" s="61">
        <v>45</v>
      </c>
      <c r="F140" s="62"/>
    </row>
    <row r="141" spans="1:6">
      <c r="A141" s="44">
        <v>131</v>
      </c>
      <c r="B141" s="36">
        <v>170101120040</v>
      </c>
      <c r="C141" s="61">
        <v>45</v>
      </c>
      <c r="D141" s="62"/>
      <c r="E141" s="61">
        <v>45</v>
      </c>
      <c r="F141" s="62"/>
    </row>
    <row r="142" spans="1:6">
      <c r="A142" s="44">
        <v>132</v>
      </c>
      <c r="B142" s="36">
        <v>170101120043</v>
      </c>
      <c r="C142" s="61">
        <v>50</v>
      </c>
      <c r="D142" s="62"/>
      <c r="E142" s="61">
        <v>48</v>
      </c>
      <c r="F142" s="62"/>
    </row>
    <row r="143" spans="1:6">
      <c r="A143" s="44">
        <v>133</v>
      </c>
      <c r="B143" s="36">
        <v>170101120046</v>
      </c>
      <c r="C143" s="61">
        <v>40</v>
      </c>
      <c r="D143" s="62"/>
      <c r="E143" s="61">
        <v>38</v>
      </c>
      <c r="F143" s="62"/>
    </row>
    <row r="144" spans="1:6">
      <c r="A144" s="44">
        <v>134</v>
      </c>
      <c r="B144" s="36">
        <v>170101120048</v>
      </c>
      <c r="C144" s="61">
        <v>40</v>
      </c>
      <c r="D144" s="62"/>
      <c r="E144" s="61">
        <v>37</v>
      </c>
      <c r="F144" s="62"/>
    </row>
    <row r="145" spans="1:6">
      <c r="A145" s="44">
        <v>135</v>
      </c>
      <c r="B145" s="36">
        <v>170101120049</v>
      </c>
      <c r="C145" s="61">
        <v>37</v>
      </c>
      <c r="D145" s="62"/>
      <c r="E145" s="61">
        <v>39</v>
      </c>
      <c r="F145" s="62"/>
    </row>
    <row r="146" spans="1:6">
      <c r="A146" s="44">
        <v>136</v>
      </c>
      <c r="B146" s="36">
        <v>170101120050</v>
      </c>
      <c r="C146" s="61">
        <v>38</v>
      </c>
      <c r="D146" s="62"/>
      <c r="E146" s="61">
        <v>40</v>
      </c>
      <c r="F146" s="62"/>
    </row>
    <row r="147" spans="1:6">
      <c r="A147" s="44">
        <v>137</v>
      </c>
      <c r="B147" s="36">
        <v>170101120052</v>
      </c>
      <c r="C147" s="61">
        <v>38</v>
      </c>
      <c r="D147" s="62"/>
      <c r="E147" s="61">
        <v>40</v>
      </c>
      <c r="F147" s="62"/>
    </row>
    <row r="148" spans="1:6">
      <c r="A148" s="44">
        <v>138</v>
      </c>
      <c r="B148" s="36">
        <v>170101120053</v>
      </c>
      <c r="C148" s="61">
        <v>0</v>
      </c>
      <c r="D148" s="62"/>
      <c r="E148" s="61">
        <v>0</v>
      </c>
      <c r="F148" s="62"/>
    </row>
    <row r="149" spans="1:6">
      <c r="A149" s="44">
        <v>139</v>
      </c>
      <c r="B149" s="36">
        <v>170101120054</v>
      </c>
      <c r="C149" s="61">
        <v>0</v>
      </c>
      <c r="D149" s="62"/>
      <c r="E149" s="61">
        <v>0</v>
      </c>
      <c r="F149" s="62"/>
    </row>
    <row r="150" spans="1:6">
      <c r="A150" s="44">
        <v>140</v>
      </c>
      <c r="B150" s="36">
        <v>170101120058</v>
      </c>
      <c r="C150" s="61">
        <v>45</v>
      </c>
      <c r="D150" s="62"/>
      <c r="E150" s="61">
        <v>42</v>
      </c>
      <c r="F150" s="62"/>
    </row>
    <row r="151" spans="1:6">
      <c r="A151" s="44">
        <v>141</v>
      </c>
      <c r="B151" s="36">
        <v>170101120059</v>
      </c>
      <c r="C151" s="61">
        <v>0</v>
      </c>
      <c r="D151" s="62"/>
      <c r="E151" s="61">
        <v>0</v>
      </c>
      <c r="F151" s="62"/>
    </row>
    <row r="152" spans="1:6">
      <c r="A152" s="44">
        <v>142</v>
      </c>
      <c r="B152" s="36">
        <v>170101120062</v>
      </c>
      <c r="C152" s="61">
        <v>40</v>
      </c>
      <c r="D152" s="62"/>
      <c r="E152" s="61">
        <v>40</v>
      </c>
      <c r="F152" s="62"/>
    </row>
    <row r="153" spans="1:6">
      <c r="A153" s="44">
        <v>143</v>
      </c>
      <c r="B153" s="36">
        <v>170101120063</v>
      </c>
      <c r="C153" s="61">
        <v>0</v>
      </c>
      <c r="D153" s="62"/>
      <c r="E153" s="61">
        <v>0</v>
      </c>
      <c r="F153" s="62"/>
    </row>
    <row r="154" spans="1:6">
      <c r="A154" s="44">
        <v>144</v>
      </c>
      <c r="B154" s="36">
        <v>170101120067</v>
      </c>
      <c r="C154" s="61">
        <v>45</v>
      </c>
      <c r="D154" s="62"/>
      <c r="E154" s="61">
        <v>43</v>
      </c>
      <c r="F154" s="62"/>
    </row>
    <row r="155" spans="1:6">
      <c r="A155" s="44">
        <v>145</v>
      </c>
      <c r="B155" s="36">
        <v>170101121073</v>
      </c>
      <c r="C155" s="61">
        <v>40</v>
      </c>
      <c r="D155" s="62"/>
      <c r="E155" s="61">
        <v>40</v>
      </c>
      <c r="F155" s="62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D1" zoomScale="86" zoomScaleNormal="86" workbookViewId="0">
      <selection activeCell="S16" sqref="S16"/>
    </sheetView>
  </sheetViews>
  <sheetFormatPr defaultColWidth="8.7265625" defaultRowHeight="14.5"/>
  <cols>
    <col min="2" max="2" width="16.7265625" customWidth="1"/>
    <col min="3" max="3" width="18.26953125" customWidth="1"/>
    <col min="5" max="5" width="16.1796875" customWidth="1"/>
    <col min="7" max="7" width="41" customWidth="1"/>
  </cols>
  <sheetData>
    <row r="1" spans="1:23">
      <c r="A1" s="831" t="s">
        <v>0</v>
      </c>
      <c r="B1" s="831"/>
      <c r="C1" s="831"/>
      <c r="D1" s="831"/>
      <c r="E1" s="831"/>
      <c r="F1" s="831"/>
      <c r="G1" s="889" t="s">
        <v>232</v>
      </c>
      <c r="H1" s="889"/>
      <c r="I1" s="889"/>
      <c r="J1" s="889"/>
      <c r="K1" s="889"/>
      <c r="L1" s="889"/>
      <c r="M1" s="889"/>
      <c r="N1" s="689"/>
      <c r="O1" s="689"/>
      <c r="P1" s="689"/>
      <c r="Q1" s="689"/>
      <c r="R1" s="689"/>
      <c r="S1" s="689"/>
      <c r="T1" s="689"/>
      <c r="U1" s="689"/>
      <c r="V1" s="689"/>
    </row>
    <row r="2" spans="1:23">
      <c r="A2" s="831" t="s">
        <v>1</v>
      </c>
      <c r="B2" s="831"/>
      <c r="C2" s="831"/>
      <c r="D2" s="831"/>
      <c r="E2" s="831"/>
      <c r="F2" s="831"/>
      <c r="G2" s="1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5.5" customHeight="1">
      <c r="A3" s="831" t="s">
        <v>249</v>
      </c>
      <c r="B3" s="831"/>
      <c r="C3" s="831"/>
      <c r="D3" s="831"/>
      <c r="E3" s="831"/>
      <c r="F3" s="831"/>
      <c r="G3" s="1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1" t="s">
        <v>250</v>
      </c>
      <c r="B4" s="831"/>
      <c r="C4" s="831"/>
      <c r="D4" s="831"/>
      <c r="E4" s="831"/>
      <c r="F4" s="831"/>
      <c r="G4" s="1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1" t="s">
        <v>251</v>
      </c>
      <c r="B5" s="831"/>
      <c r="C5" s="831"/>
      <c r="D5" s="831"/>
      <c r="E5" s="831"/>
      <c r="F5" s="831"/>
      <c r="G5" s="1" t="s">
        <v>14</v>
      </c>
      <c r="H5" s="721">
        <v>100</v>
      </c>
      <c r="I5" s="3"/>
      <c r="J5" s="4"/>
      <c r="K5" s="11" t="s">
        <v>15</v>
      </c>
      <c r="L5" s="11">
        <v>2</v>
      </c>
      <c r="M5" s="4"/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689"/>
      <c r="B6" s="690"/>
      <c r="C6" s="80" t="s">
        <v>220</v>
      </c>
      <c r="D6" s="80"/>
      <c r="E6" s="80" t="s">
        <v>221</v>
      </c>
      <c r="F6" s="80"/>
      <c r="G6" s="32" t="s">
        <v>18</v>
      </c>
      <c r="H6" s="721">
        <v>100</v>
      </c>
      <c r="I6" s="3"/>
      <c r="J6" s="4"/>
      <c r="K6" s="17" t="s">
        <v>19</v>
      </c>
      <c r="L6" s="17">
        <v>1</v>
      </c>
      <c r="M6" s="4"/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1">
      <c r="A7" s="689"/>
      <c r="B7" s="690" t="s">
        <v>20</v>
      </c>
      <c r="C7" s="80" t="s">
        <v>21</v>
      </c>
      <c r="D7" s="80"/>
      <c r="E7" s="80" t="s">
        <v>21</v>
      </c>
      <c r="F7" s="80"/>
      <c r="G7" s="53" t="s">
        <v>22</v>
      </c>
      <c r="H7" s="21">
        <f>AVERAGE(H5:H6)</f>
        <v>100</v>
      </c>
      <c r="I7" s="22">
        <v>0.6</v>
      </c>
      <c r="J7" s="4"/>
      <c r="K7" s="23" t="s">
        <v>23</v>
      </c>
      <c r="L7" s="23">
        <v>0</v>
      </c>
      <c r="M7" s="4"/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689"/>
      <c r="B8" s="690" t="s">
        <v>24</v>
      </c>
      <c r="C8" s="80" t="s">
        <v>25</v>
      </c>
      <c r="D8" s="80"/>
      <c r="E8" s="80" t="s">
        <v>26</v>
      </c>
      <c r="F8" s="691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5">
      <c r="A9" s="689"/>
      <c r="B9" s="690" t="s">
        <v>28</v>
      </c>
      <c r="C9" s="80" t="s">
        <v>29</v>
      </c>
      <c r="D9" s="80"/>
      <c r="E9" s="80" t="s">
        <v>29</v>
      </c>
      <c r="F9" s="80"/>
      <c r="G9" s="692"/>
      <c r="H9" s="672" t="s">
        <v>30</v>
      </c>
      <c r="I9" s="672" t="s">
        <v>31</v>
      </c>
      <c r="J9" s="693" t="s">
        <v>32</v>
      </c>
      <c r="K9" s="693" t="s">
        <v>33</v>
      </c>
      <c r="L9" s="693" t="s">
        <v>34</v>
      </c>
      <c r="M9" s="693" t="s">
        <v>35</v>
      </c>
      <c r="N9" s="693" t="s">
        <v>36</v>
      </c>
      <c r="O9" s="693" t="s">
        <v>37</v>
      </c>
      <c r="P9" s="693" t="s">
        <v>38</v>
      </c>
      <c r="Q9" s="693" t="s">
        <v>39</v>
      </c>
      <c r="R9" s="693" t="s">
        <v>40</v>
      </c>
      <c r="S9" s="693" t="s">
        <v>41</v>
      </c>
      <c r="T9" s="693" t="s">
        <v>42</v>
      </c>
      <c r="U9" s="693" t="s">
        <v>43</v>
      </c>
      <c r="V9" s="693" t="s">
        <v>44</v>
      </c>
    </row>
    <row r="10" spans="1:23" ht="15.5">
      <c r="A10" s="689"/>
      <c r="B10" s="690" t="s">
        <v>45</v>
      </c>
      <c r="C10" s="80">
        <v>50</v>
      </c>
      <c r="D10" s="80">
        <v>27.5</v>
      </c>
      <c r="E10" s="80">
        <v>50</v>
      </c>
      <c r="F10" s="80">
        <v>27.5</v>
      </c>
      <c r="G10" s="702" t="s">
        <v>46</v>
      </c>
      <c r="H10" s="99">
        <v>3</v>
      </c>
      <c r="I10" s="99">
        <v>3</v>
      </c>
      <c r="J10" s="99">
        <v>3</v>
      </c>
      <c r="K10" s="99">
        <v>2</v>
      </c>
      <c r="L10" s="99">
        <v>3</v>
      </c>
      <c r="M10" s="100"/>
      <c r="N10" s="100"/>
      <c r="O10" s="100"/>
      <c r="P10" s="100"/>
      <c r="Q10" s="100"/>
      <c r="R10" s="100"/>
      <c r="S10" s="99">
        <v>3</v>
      </c>
      <c r="T10" s="99">
        <v>3</v>
      </c>
      <c r="U10" s="99">
        <v>3</v>
      </c>
      <c r="V10" s="99">
        <v>3</v>
      </c>
    </row>
    <row r="11" spans="1:23" ht="15.5">
      <c r="A11" s="93">
        <v>1</v>
      </c>
      <c r="B11" s="703">
        <v>170301200001</v>
      </c>
      <c r="C11" s="95">
        <v>44</v>
      </c>
      <c r="D11" s="95">
        <f>COUNTIF(C11:C33,"&gt;="&amp;D10)</f>
        <v>23</v>
      </c>
      <c r="E11" s="95">
        <v>43</v>
      </c>
      <c r="F11" s="95">
        <f>COUNTIF(E11:E33,"&gt;="&amp;F10)</f>
        <v>23</v>
      </c>
      <c r="G11" s="702" t="s">
        <v>47</v>
      </c>
      <c r="H11" s="99">
        <v>3</v>
      </c>
      <c r="I11" s="99">
        <v>2</v>
      </c>
      <c r="J11" s="99">
        <v>2</v>
      </c>
      <c r="K11" s="99">
        <v>1</v>
      </c>
      <c r="L11" s="99">
        <v>2</v>
      </c>
      <c r="M11" s="100"/>
      <c r="N11" s="100"/>
      <c r="O11" s="100"/>
      <c r="P11" s="100"/>
      <c r="Q11" s="100"/>
      <c r="R11" s="100"/>
      <c r="S11" s="99">
        <v>2</v>
      </c>
      <c r="T11" s="99">
        <v>3</v>
      </c>
      <c r="U11" s="99">
        <v>3</v>
      </c>
      <c r="V11" s="99">
        <v>3</v>
      </c>
    </row>
    <row r="12" spans="1:23" ht="15.5">
      <c r="A12" s="93">
        <v>2</v>
      </c>
      <c r="B12" s="703">
        <v>170301200002</v>
      </c>
      <c r="C12" s="95">
        <v>43</v>
      </c>
      <c r="D12" s="731">
        <f>D11/COUNTA(B11:B33)*100</f>
        <v>100</v>
      </c>
      <c r="E12" s="95">
        <v>43</v>
      </c>
      <c r="F12" s="731">
        <f>F11/COUNTA(B11:B33)*100</f>
        <v>100</v>
      </c>
      <c r="G12" s="702" t="s">
        <v>48</v>
      </c>
      <c r="H12" s="99">
        <v>1</v>
      </c>
      <c r="I12" s="99">
        <v>2</v>
      </c>
      <c r="J12" s="99">
        <v>1</v>
      </c>
      <c r="K12" s="99">
        <v>1</v>
      </c>
      <c r="L12" s="99">
        <v>1</v>
      </c>
      <c r="M12" s="100"/>
      <c r="N12" s="100"/>
      <c r="O12" s="100"/>
      <c r="P12" s="100"/>
      <c r="Q12" s="100"/>
      <c r="R12" s="100"/>
      <c r="S12" s="99">
        <v>2</v>
      </c>
      <c r="T12" s="99">
        <v>3</v>
      </c>
      <c r="U12" s="99">
        <v>3</v>
      </c>
      <c r="V12" s="99">
        <v>3</v>
      </c>
    </row>
    <row r="13" spans="1:23" ht="15.5">
      <c r="A13" s="93">
        <v>3</v>
      </c>
      <c r="B13" s="703">
        <v>170301200003</v>
      </c>
      <c r="C13" s="95">
        <v>44</v>
      </c>
      <c r="D13" s="95"/>
      <c r="E13" s="95">
        <v>42</v>
      </c>
      <c r="F13" s="95"/>
      <c r="G13" s="702" t="s">
        <v>49</v>
      </c>
      <c r="H13" s="99">
        <v>3</v>
      </c>
      <c r="I13" s="99">
        <v>1</v>
      </c>
      <c r="J13" s="99">
        <v>1</v>
      </c>
      <c r="K13" s="99">
        <v>1</v>
      </c>
      <c r="L13" s="99">
        <v>1</v>
      </c>
      <c r="M13" s="100"/>
      <c r="N13" s="100"/>
      <c r="O13" s="100"/>
      <c r="P13" s="100"/>
      <c r="Q13" s="100"/>
      <c r="R13" s="100"/>
      <c r="S13" s="99">
        <v>1</v>
      </c>
      <c r="T13" s="99">
        <v>3</v>
      </c>
      <c r="U13" s="99">
        <v>3</v>
      </c>
      <c r="V13" s="99">
        <v>3</v>
      </c>
    </row>
    <row r="14" spans="1:23" ht="15.5">
      <c r="A14" s="93">
        <v>4</v>
      </c>
      <c r="B14" s="703">
        <v>170301200004</v>
      </c>
      <c r="C14" s="95">
        <v>46</v>
      </c>
      <c r="D14" s="95"/>
      <c r="E14" s="95">
        <v>45</v>
      </c>
      <c r="F14" s="95"/>
      <c r="G14" s="702" t="s">
        <v>50</v>
      </c>
      <c r="H14" s="99">
        <v>2</v>
      </c>
      <c r="I14" s="99">
        <v>1</v>
      </c>
      <c r="J14" s="99">
        <v>1</v>
      </c>
      <c r="K14" s="99">
        <v>1</v>
      </c>
      <c r="L14" s="99">
        <v>1</v>
      </c>
      <c r="M14" s="100"/>
      <c r="N14" s="100"/>
      <c r="O14" s="100"/>
      <c r="P14" s="100"/>
      <c r="Q14" s="100"/>
      <c r="R14" s="100"/>
      <c r="S14" s="99">
        <v>1</v>
      </c>
      <c r="T14" s="99">
        <v>3</v>
      </c>
      <c r="U14" s="99">
        <v>3</v>
      </c>
      <c r="V14" s="99">
        <v>3</v>
      </c>
    </row>
    <row r="15" spans="1:23" ht="15.5">
      <c r="A15" s="93">
        <v>5</v>
      </c>
      <c r="B15" s="703">
        <v>170301200009</v>
      </c>
      <c r="C15" s="95">
        <v>42</v>
      </c>
      <c r="D15" s="95"/>
      <c r="E15" s="95">
        <v>41</v>
      </c>
      <c r="F15" s="704"/>
      <c r="G15" s="742" t="s">
        <v>51</v>
      </c>
      <c r="H15" s="743">
        <f>AVERAGE(H10:H14)</f>
        <v>2.4</v>
      </c>
      <c r="I15" s="743">
        <f>AVERAGE(I10:I14)</f>
        <v>1.8</v>
      </c>
      <c r="J15" s="743">
        <f>AVERAGE(J10:J14)</f>
        <v>1.6</v>
      </c>
      <c r="K15" s="743">
        <f>AVERAGE(K10:K14)</f>
        <v>1.2</v>
      </c>
      <c r="L15" s="743">
        <f>AVERAGE(L10:L14)</f>
        <v>1.6</v>
      </c>
      <c r="M15" s="729"/>
      <c r="N15" s="729"/>
      <c r="O15" s="729"/>
      <c r="P15" s="729"/>
      <c r="Q15" s="729"/>
      <c r="R15" s="729"/>
      <c r="S15" s="696">
        <v>1.8</v>
      </c>
      <c r="T15" s="696">
        <v>3</v>
      </c>
      <c r="U15" s="696">
        <v>3</v>
      </c>
      <c r="V15" s="696">
        <v>3</v>
      </c>
    </row>
    <row r="16" spans="1:23" ht="15.5">
      <c r="A16" s="93">
        <v>6</v>
      </c>
      <c r="B16" s="703">
        <v>170301200010</v>
      </c>
      <c r="C16" s="95">
        <v>46</v>
      </c>
      <c r="D16" s="95"/>
      <c r="E16" s="95">
        <v>45</v>
      </c>
      <c r="F16" s="704"/>
      <c r="G16" s="725" t="s">
        <v>52</v>
      </c>
      <c r="H16" s="39">
        <f t="shared" ref="H16:V16" si="0">(H15*100)/100</f>
        <v>2.4</v>
      </c>
      <c r="I16" s="39">
        <f t="shared" si="0"/>
        <v>1.8</v>
      </c>
      <c r="J16" s="39">
        <f t="shared" si="0"/>
        <v>1.6</v>
      </c>
      <c r="K16" s="39">
        <f t="shared" si="0"/>
        <v>1.2</v>
      </c>
      <c r="L16" s="39">
        <f t="shared" si="0"/>
        <v>1.6</v>
      </c>
      <c r="M16" s="39"/>
      <c r="N16" s="39"/>
      <c r="O16" s="39"/>
      <c r="P16" s="39"/>
      <c r="Q16" s="39"/>
      <c r="R16" s="39"/>
      <c r="S16" s="39">
        <f t="shared" si="0"/>
        <v>1.8</v>
      </c>
      <c r="T16" s="39">
        <f t="shared" si="0"/>
        <v>3</v>
      </c>
      <c r="U16" s="39">
        <f t="shared" si="0"/>
        <v>3</v>
      </c>
      <c r="V16" s="39">
        <f t="shared" si="0"/>
        <v>3</v>
      </c>
    </row>
    <row r="17" spans="1:22">
      <c r="A17" s="93">
        <v>7</v>
      </c>
      <c r="B17" s="703">
        <v>170301200011</v>
      </c>
      <c r="C17" s="95">
        <v>46</v>
      </c>
      <c r="D17" s="95"/>
      <c r="E17" s="95">
        <v>45</v>
      </c>
      <c r="F17" s="745"/>
      <c r="G17" s="736"/>
      <c r="H17" s="712"/>
      <c r="I17" s="712"/>
      <c r="J17" s="746"/>
      <c r="K17" s="746"/>
      <c r="L17" s="890"/>
      <c r="M17" s="890"/>
      <c r="N17" s="746"/>
      <c r="O17" s="746"/>
      <c r="P17" s="746"/>
      <c r="Q17" s="746"/>
      <c r="R17" s="746"/>
      <c r="S17" s="890"/>
      <c r="T17" s="890"/>
      <c r="U17" s="689"/>
      <c r="V17" s="689"/>
    </row>
    <row r="18" spans="1:22">
      <c r="A18" s="93">
        <v>8</v>
      </c>
      <c r="B18" s="703">
        <v>170301200013</v>
      </c>
      <c r="C18" s="95">
        <v>45</v>
      </c>
      <c r="D18" s="95"/>
      <c r="E18" s="95">
        <v>43</v>
      </c>
      <c r="F18" s="745"/>
      <c r="G18" s="720"/>
      <c r="H18" s="720"/>
      <c r="I18" s="720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</row>
    <row r="19" spans="1:22">
      <c r="A19" s="93">
        <v>9</v>
      </c>
      <c r="B19" s="703">
        <v>170301200016</v>
      </c>
      <c r="C19" s="95">
        <v>40</v>
      </c>
      <c r="D19" s="95"/>
      <c r="E19" s="95">
        <v>44</v>
      </c>
      <c r="F19" s="704"/>
      <c r="G19" s="737"/>
      <c r="H19" s="720"/>
      <c r="I19" s="720"/>
      <c r="J19" s="689"/>
      <c r="K19" s="689"/>
      <c r="L19" s="689"/>
      <c r="M19" s="689"/>
      <c r="N19" s="689"/>
      <c r="O19" s="689"/>
      <c r="P19" s="689"/>
      <c r="Q19" s="689"/>
      <c r="R19" s="689"/>
      <c r="S19" s="689"/>
      <c r="T19" s="689"/>
      <c r="U19" s="689"/>
      <c r="V19" s="689"/>
    </row>
    <row r="20" spans="1:22">
      <c r="A20" s="93">
        <v>10</v>
      </c>
      <c r="B20" s="703">
        <v>170301200018</v>
      </c>
      <c r="C20" s="95">
        <v>46</v>
      </c>
      <c r="D20" s="95"/>
      <c r="E20" s="95">
        <v>46</v>
      </c>
      <c r="F20" s="704"/>
      <c r="G20" s="738"/>
      <c r="H20" s="887"/>
      <c r="I20" s="887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689"/>
      <c r="V20" s="689"/>
    </row>
    <row r="21" spans="1:22">
      <c r="A21" s="93">
        <v>11</v>
      </c>
      <c r="B21" s="703">
        <v>170301200019</v>
      </c>
      <c r="C21" s="95">
        <v>47</v>
      </c>
      <c r="D21" s="95"/>
      <c r="E21" s="95">
        <v>44</v>
      </c>
      <c r="F21" s="704"/>
      <c r="G21" s="738"/>
      <c r="H21" s="720"/>
      <c r="I21" s="720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</row>
    <row r="22" spans="1:22">
      <c r="A22" s="93">
        <v>12</v>
      </c>
      <c r="B22" s="703">
        <v>170301200020</v>
      </c>
      <c r="C22" s="95">
        <v>45</v>
      </c>
      <c r="D22" s="95"/>
      <c r="E22" s="95">
        <v>45</v>
      </c>
      <c r="F22" s="745"/>
      <c r="G22" s="720"/>
      <c r="H22" s="720"/>
      <c r="I22" s="720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</row>
    <row r="23" spans="1:22">
      <c r="A23" s="93">
        <v>13</v>
      </c>
      <c r="B23" s="703">
        <v>170301200021</v>
      </c>
      <c r="C23" s="95">
        <v>43</v>
      </c>
      <c r="D23" s="95"/>
      <c r="E23" s="95">
        <v>43</v>
      </c>
      <c r="F23" s="745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</row>
    <row r="24" spans="1:22">
      <c r="A24" s="93">
        <v>14</v>
      </c>
      <c r="B24" s="703">
        <v>170301200022</v>
      </c>
      <c r="C24" s="95">
        <v>45</v>
      </c>
      <c r="D24" s="95"/>
      <c r="E24" s="95">
        <v>44</v>
      </c>
      <c r="F24" s="745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</row>
    <row r="25" spans="1:22">
      <c r="A25" s="93">
        <v>15</v>
      </c>
      <c r="B25" s="703">
        <v>170301200023</v>
      </c>
      <c r="C25" s="95">
        <v>45</v>
      </c>
      <c r="D25" s="95"/>
      <c r="E25" s="95">
        <v>44</v>
      </c>
      <c r="F25" s="745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</row>
    <row r="26" spans="1:22">
      <c r="A26" s="93">
        <v>16</v>
      </c>
      <c r="B26" s="703">
        <v>170301200024</v>
      </c>
      <c r="C26" s="95">
        <v>42</v>
      </c>
      <c r="D26" s="95"/>
      <c r="E26" s="95">
        <v>43</v>
      </c>
      <c r="F26" s="745"/>
      <c r="G26" s="689"/>
      <c r="H26" s="689"/>
      <c r="I26" s="689"/>
      <c r="J26" s="689"/>
      <c r="K26" s="689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89"/>
    </row>
    <row r="27" spans="1:22">
      <c r="A27" s="93">
        <v>17</v>
      </c>
      <c r="B27" s="703">
        <v>170301200025</v>
      </c>
      <c r="C27" s="95">
        <v>42</v>
      </c>
      <c r="D27" s="95"/>
      <c r="E27" s="95">
        <v>42</v>
      </c>
      <c r="F27" s="745"/>
      <c r="G27" s="689"/>
      <c r="H27" s="689"/>
      <c r="I27" s="689"/>
      <c r="J27" s="689"/>
      <c r="K27" s="689"/>
      <c r="L27" s="689"/>
      <c r="M27" s="689"/>
      <c r="N27" s="689"/>
      <c r="O27" s="689"/>
      <c r="P27" s="689"/>
      <c r="Q27" s="689"/>
      <c r="R27" s="689"/>
      <c r="S27" s="689"/>
      <c r="T27" s="689"/>
      <c r="U27" s="689"/>
      <c r="V27" s="689"/>
    </row>
    <row r="28" spans="1:22">
      <c r="A28" s="93">
        <v>18</v>
      </c>
      <c r="B28" s="703">
        <v>170301200026</v>
      </c>
      <c r="C28" s="95">
        <v>47</v>
      </c>
      <c r="D28" s="95"/>
      <c r="E28" s="95">
        <v>48</v>
      </c>
      <c r="F28" s="745"/>
      <c r="G28" s="68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89"/>
      <c r="T28" s="689"/>
      <c r="U28" s="689"/>
      <c r="V28" s="689"/>
    </row>
    <row r="29" spans="1:22">
      <c r="A29" s="93">
        <v>19</v>
      </c>
      <c r="B29" s="703">
        <v>170301200027</v>
      </c>
      <c r="C29" s="95">
        <v>43</v>
      </c>
      <c r="D29" s="95"/>
      <c r="E29" s="95">
        <v>43</v>
      </c>
      <c r="F29" s="745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689"/>
      <c r="V29" s="689"/>
    </row>
    <row r="30" spans="1:22">
      <c r="A30" s="93">
        <v>20</v>
      </c>
      <c r="B30" s="703">
        <v>170301200029</v>
      </c>
      <c r="C30" s="95">
        <v>43</v>
      </c>
      <c r="D30" s="95"/>
      <c r="E30" s="95">
        <v>43</v>
      </c>
      <c r="F30" s="745"/>
      <c r="G30" s="689"/>
      <c r="H30" s="689"/>
      <c r="I30" s="689"/>
      <c r="J30" s="689"/>
      <c r="K30" s="689"/>
      <c r="L30" s="689"/>
      <c r="M30" s="689"/>
      <c r="N30" s="689"/>
      <c r="O30" s="689"/>
      <c r="P30" s="689"/>
      <c r="Q30" s="689"/>
      <c r="R30" s="689"/>
      <c r="S30" s="689"/>
      <c r="T30" s="689"/>
      <c r="U30" s="689"/>
      <c r="V30" s="689"/>
    </row>
    <row r="31" spans="1:22">
      <c r="A31" s="93">
        <v>21</v>
      </c>
      <c r="B31" s="703">
        <v>170301200030</v>
      </c>
      <c r="C31" s="95">
        <v>47</v>
      </c>
      <c r="D31" s="95"/>
      <c r="E31" s="95">
        <v>48</v>
      </c>
      <c r="F31" s="745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</row>
    <row r="32" spans="1:22">
      <c r="A32" s="93">
        <v>22</v>
      </c>
      <c r="B32" s="703">
        <v>170301200032</v>
      </c>
      <c r="C32" s="95">
        <v>43</v>
      </c>
      <c r="D32" s="95"/>
      <c r="E32" s="95">
        <v>43</v>
      </c>
      <c r="F32" s="745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</row>
    <row r="33" spans="1:22">
      <c r="A33" s="93">
        <v>23</v>
      </c>
      <c r="B33" s="703">
        <v>170301200033</v>
      </c>
      <c r="C33" s="95">
        <v>47</v>
      </c>
      <c r="D33" s="95"/>
      <c r="E33" s="95">
        <v>45</v>
      </c>
      <c r="F33" s="745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689"/>
      <c r="V33" s="689"/>
    </row>
  </sheetData>
  <mergeCells count="10">
    <mergeCell ref="L17:M17"/>
    <mergeCell ref="S17:T17"/>
    <mergeCell ref="H20:I20"/>
    <mergeCell ref="A1:F1"/>
    <mergeCell ref="G1:M1"/>
    <mergeCell ref="A2:F2"/>
    <mergeCell ref="A3:F3"/>
    <mergeCell ref="O3:W7"/>
    <mergeCell ref="A4:F4"/>
    <mergeCell ref="A5:F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topLeftCell="F7" zoomScale="86" zoomScaleNormal="86" workbookViewId="0">
      <selection activeCell="H14" sqref="H14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s="4" customFormat="1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s="4" customFormat="1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s="4" customFormat="1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s="4" customFormat="1" ht="32.65" customHeight="1">
      <c r="A4" s="839" t="s">
        <v>252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s="4" customFormat="1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(23/23)*100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s="4" customFormat="1" ht="49.15" customHeight="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(23/23)*100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s="4" customFormat="1" ht="42.75" customHeight="1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s="4" customFormat="1" ht="25.15" customHeight="1">
      <c r="A8" s="45"/>
      <c r="B8" s="131" t="s">
        <v>24</v>
      </c>
      <c r="C8" s="124" t="s">
        <v>253</v>
      </c>
      <c r="D8" s="124"/>
      <c r="E8" s="124" t="s">
        <v>254</v>
      </c>
      <c r="F8" s="124"/>
      <c r="G8" s="53" t="s">
        <v>27</v>
      </c>
      <c r="H8" s="32" t="s">
        <v>87</v>
      </c>
      <c r="I8" s="3"/>
    </row>
    <row r="9" spans="1:23" s="4" customFormat="1" ht="25.15" customHeight="1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s="4" customFormat="1" ht="25.15" customHeight="1">
      <c r="A11" s="45">
        <v>1</v>
      </c>
      <c r="B11" s="747">
        <v>170301200001</v>
      </c>
      <c r="C11" s="655">
        <v>42</v>
      </c>
      <c r="D11" s="141">
        <f>COUNTIF(C11:C33,"&gt;="&amp;D10)</f>
        <v>23</v>
      </c>
      <c r="E11" s="655">
        <v>34</v>
      </c>
      <c r="F11" s="142">
        <f>COUNTIF(E11:E33,"&gt;="&amp;F10)</f>
        <v>23</v>
      </c>
      <c r="G11" s="143" t="s">
        <v>46</v>
      </c>
      <c r="H11" s="99">
        <v>2</v>
      </c>
      <c r="I11" s="99">
        <v>3</v>
      </c>
      <c r="J11" s="99">
        <v>3</v>
      </c>
      <c r="K11" s="99">
        <v>2</v>
      </c>
      <c r="L11" s="99"/>
      <c r="M11" s="99">
        <v>3</v>
      </c>
      <c r="N11" s="99">
        <v>2</v>
      </c>
      <c r="O11" s="99"/>
      <c r="P11" s="99">
        <v>3</v>
      </c>
      <c r="Q11" s="99">
        <v>2</v>
      </c>
      <c r="R11" s="99">
        <v>3</v>
      </c>
      <c r="S11" s="99">
        <v>3</v>
      </c>
      <c r="T11" s="99">
        <v>3</v>
      </c>
      <c r="U11" s="99">
        <v>3</v>
      </c>
      <c r="V11" s="99">
        <v>3</v>
      </c>
      <c r="W11" s="98"/>
    </row>
    <row r="12" spans="1:23" s="4" customFormat="1" ht="25.15" customHeight="1">
      <c r="A12" s="45">
        <v>2</v>
      </c>
      <c r="B12" s="747">
        <v>170301200019</v>
      </c>
      <c r="C12" s="655">
        <v>43</v>
      </c>
      <c r="D12" s="147">
        <f>(23/23)*100</f>
        <v>100</v>
      </c>
      <c r="E12" s="655">
        <v>35</v>
      </c>
      <c r="F12" s="148">
        <f>(23/23)*100</f>
        <v>100</v>
      </c>
      <c r="G12" s="143" t="s">
        <v>47</v>
      </c>
      <c r="H12" s="99">
        <v>3</v>
      </c>
      <c r="I12" s="99">
        <v>2</v>
      </c>
      <c r="J12" s="99">
        <v>3</v>
      </c>
      <c r="K12" s="99">
        <v>3</v>
      </c>
      <c r="L12" s="99"/>
      <c r="M12" s="99">
        <v>3</v>
      </c>
      <c r="N12" s="99">
        <v>2</v>
      </c>
      <c r="O12" s="99"/>
      <c r="P12" s="99">
        <v>3</v>
      </c>
      <c r="Q12" s="99">
        <v>2</v>
      </c>
      <c r="R12" s="99">
        <v>2</v>
      </c>
      <c r="S12" s="99">
        <v>3</v>
      </c>
      <c r="T12" s="99">
        <v>2</v>
      </c>
      <c r="U12" s="99">
        <v>2</v>
      </c>
      <c r="V12" s="99">
        <v>3</v>
      </c>
      <c r="W12" s="98"/>
    </row>
    <row r="13" spans="1:23" s="4" customFormat="1" ht="25.15" customHeight="1">
      <c r="A13" s="45">
        <v>3</v>
      </c>
      <c r="B13" s="747">
        <v>170301200020</v>
      </c>
      <c r="C13" s="655">
        <v>43</v>
      </c>
      <c r="D13" s="141"/>
      <c r="E13" s="655">
        <v>35</v>
      </c>
      <c r="F13" s="149"/>
      <c r="G13" s="143" t="s">
        <v>48</v>
      </c>
      <c r="H13" s="99">
        <v>2</v>
      </c>
      <c r="I13" s="99">
        <v>2</v>
      </c>
      <c r="J13" s="99">
        <v>3</v>
      </c>
      <c r="K13" s="99">
        <v>2</v>
      </c>
      <c r="L13" s="99"/>
      <c r="M13" s="99">
        <v>3</v>
      </c>
      <c r="N13" s="99">
        <v>3</v>
      </c>
      <c r="O13" s="99"/>
      <c r="P13" s="99">
        <v>3</v>
      </c>
      <c r="Q13" s="99">
        <v>3</v>
      </c>
      <c r="R13" s="99">
        <v>2</v>
      </c>
      <c r="S13" s="99">
        <v>3</v>
      </c>
      <c r="T13" s="99">
        <v>3</v>
      </c>
      <c r="U13" s="99">
        <v>3</v>
      </c>
      <c r="V13" s="99">
        <v>2</v>
      </c>
      <c r="W13" s="98"/>
    </row>
    <row r="14" spans="1:23" s="4" customFormat="1" ht="35.65" customHeight="1">
      <c r="A14" s="45">
        <v>4</v>
      </c>
      <c r="B14" s="747">
        <v>170301200024</v>
      </c>
      <c r="C14" s="655">
        <v>36</v>
      </c>
      <c r="D14" s="141"/>
      <c r="E14" s="655">
        <v>35</v>
      </c>
      <c r="F14" s="149"/>
      <c r="G14" s="150" t="s">
        <v>49</v>
      </c>
      <c r="H14" s="99">
        <v>3</v>
      </c>
      <c r="I14" s="99">
        <v>2</v>
      </c>
      <c r="J14" s="99">
        <v>3</v>
      </c>
      <c r="K14" s="99">
        <v>2</v>
      </c>
      <c r="L14" s="748"/>
      <c r="M14" s="99">
        <v>3</v>
      </c>
      <c r="N14" s="99">
        <v>3</v>
      </c>
      <c r="O14" s="748"/>
      <c r="P14" s="99">
        <v>3</v>
      </c>
      <c r="Q14" s="99">
        <v>3</v>
      </c>
      <c r="R14" s="99">
        <v>2</v>
      </c>
      <c r="S14" s="99">
        <v>2</v>
      </c>
      <c r="T14" s="99">
        <v>3</v>
      </c>
      <c r="U14" s="99">
        <v>3</v>
      </c>
      <c r="V14" s="99">
        <v>3</v>
      </c>
      <c r="W14" s="98"/>
    </row>
    <row r="15" spans="1:23" s="4" customFormat="1" ht="35.65" customHeight="1">
      <c r="A15" s="45">
        <v>5</v>
      </c>
      <c r="B15" s="747">
        <v>170301200009</v>
      </c>
      <c r="C15" s="655">
        <v>34</v>
      </c>
      <c r="D15" s="141"/>
      <c r="E15" s="655">
        <v>31</v>
      </c>
      <c r="F15" s="149"/>
      <c r="G15" s="150" t="s">
        <v>51</v>
      </c>
      <c r="H15" s="66">
        <f>AVERAGE(H11:H14)</f>
        <v>2.5</v>
      </c>
      <c r="I15" s="66">
        <f>AVERAGE(I11:I14)</f>
        <v>2.25</v>
      </c>
      <c r="J15" s="66">
        <f>AVERAGE(J11:J14)</f>
        <v>3</v>
      </c>
      <c r="K15" s="66">
        <f>AVERAGE(K11:K14)</f>
        <v>2.25</v>
      </c>
      <c r="L15" s="66"/>
      <c r="M15" s="66">
        <f>AVERAGE(M11:M14)</f>
        <v>3</v>
      </c>
      <c r="N15" s="66">
        <f>AVERAGE(N11:N14)</f>
        <v>2.5</v>
      </c>
      <c r="O15" s="66"/>
      <c r="P15" s="66">
        <f t="shared" ref="P15:V15" si="0">AVERAGE(P11:P14)</f>
        <v>3</v>
      </c>
      <c r="Q15" s="66">
        <f t="shared" si="0"/>
        <v>2.5</v>
      </c>
      <c r="R15" s="66">
        <f t="shared" si="0"/>
        <v>2.25</v>
      </c>
      <c r="S15" s="66">
        <f t="shared" si="0"/>
        <v>2.75</v>
      </c>
      <c r="T15" s="66">
        <f t="shared" si="0"/>
        <v>2.75</v>
      </c>
      <c r="U15" s="66">
        <f t="shared" si="0"/>
        <v>2.75</v>
      </c>
      <c r="V15" s="66">
        <f t="shared" si="0"/>
        <v>2.75</v>
      </c>
      <c r="W15" s="98"/>
    </row>
    <row r="16" spans="1:23" s="4" customFormat="1" ht="37.9" customHeight="1">
      <c r="A16" s="45">
        <v>6</v>
      </c>
      <c r="B16" s="747">
        <v>170301200016</v>
      </c>
      <c r="C16" s="655">
        <v>33</v>
      </c>
      <c r="D16" s="141"/>
      <c r="E16" s="655">
        <v>29</v>
      </c>
      <c r="F16" s="149"/>
      <c r="G16" s="151" t="s">
        <v>52</v>
      </c>
      <c r="H16" s="67">
        <f>(100*H15)/100</f>
        <v>2.5</v>
      </c>
      <c r="I16" s="67">
        <f>(100*I15)/100</f>
        <v>2.25</v>
      </c>
      <c r="J16" s="67">
        <f>(100*J15)/100</f>
        <v>3</v>
      </c>
      <c r="K16" s="67">
        <f>(100*K15)/100</f>
        <v>2.25</v>
      </c>
      <c r="L16" s="67"/>
      <c r="M16" s="67">
        <f>(100*M15)/100</f>
        <v>3</v>
      </c>
      <c r="N16" s="67">
        <f>(100*N15)/100</f>
        <v>2.5</v>
      </c>
      <c r="O16" s="67"/>
      <c r="P16" s="67">
        <f t="shared" ref="P16:V16" si="1">(100*P15)/100</f>
        <v>3</v>
      </c>
      <c r="Q16" s="67">
        <f t="shared" si="1"/>
        <v>2.5</v>
      </c>
      <c r="R16" s="67">
        <f t="shared" si="1"/>
        <v>2.25</v>
      </c>
      <c r="S16" s="67">
        <f t="shared" si="1"/>
        <v>2.75</v>
      </c>
      <c r="T16" s="67">
        <f t="shared" si="1"/>
        <v>2.75</v>
      </c>
      <c r="U16" s="67">
        <f t="shared" si="1"/>
        <v>2.75</v>
      </c>
      <c r="V16" s="67">
        <f t="shared" si="1"/>
        <v>2.75</v>
      </c>
      <c r="W16" s="98"/>
    </row>
    <row r="17" spans="1:24" s="4" customFormat="1" ht="25.15" customHeight="1">
      <c r="A17" s="45">
        <v>7</v>
      </c>
      <c r="B17" s="747">
        <v>170301200025</v>
      </c>
      <c r="C17" s="655">
        <v>35</v>
      </c>
      <c r="D17" s="141"/>
      <c r="E17" s="655">
        <v>33</v>
      </c>
      <c r="F17" s="149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:24" s="4" customFormat="1" ht="40.9" customHeight="1">
      <c r="A18" s="45">
        <v>8</v>
      </c>
      <c r="B18" s="747">
        <v>170301200027</v>
      </c>
      <c r="C18" s="655">
        <v>36</v>
      </c>
      <c r="D18" s="141"/>
      <c r="E18" s="655">
        <v>33</v>
      </c>
      <c r="F18" s="141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4" s="4" customFormat="1" ht="25.15" customHeight="1">
      <c r="A19" s="45">
        <v>9</v>
      </c>
      <c r="B19" s="747">
        <v>170301200029</v>
      </c>
      <c r="C19" s="655">
        <v>30</v>
      </c>
      <c r="D19" s="141"/>
      <c r="E19" s="655">
        <v>36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</row>
    <row r="20" spans="1:24" s="4" customFormat="1" ht="25.15" customHeight="1">
      <c r="A20" s="45">
        <v>10</v>
      </c>
      <c r="B20" s="747">
        <v>170301200032</v>
      </c>
      <c r="C20" s="655">
        <v>31</v>
      </c>
      <c r="D20" s="141"/>
      <c r="E20" s="655">
        <v>35</v>
      </c>
      <c r="F20" s="141"/>
      <c r="G20" s="45"/>
      <c r="H20" s="98"/>
      <c r="I20" s="98"/>
      <c r="J20" s="98"/>
      <c r="W20" s="98"/>
    </row>
    <row r="21" spans="1:24" s="4" customFormat="1" ht="25.15" customHeight="1">
      <c r="A21" s="45">
        <v>11</v>
      </c>
      <c r="B21" s="747">
        <v>170301200002</v>
      </c>
      <c r="C21" s="655">
        <v>44</v>
      </c>
      <c r="D21" s="141"/>
      <c r="E21" s="655">
        <v>39</v>
      </c>
      <c r="F21" s="141"/>
      <c r="G21" s="45"/>
      <c r="I21" s="103"/>
      <c r="J21" s="104"/>
      <c r="K21" s="104"/>
    </row>
    <row r="22" spans="1:24" s="4" customFormat="1" ht="31.5" customHeight="1">
      <c r="A22" s="45">
        <v>12</v>
      </c>
      <c r="B22" s="747">
        <v>170301200004</v>
      </c>
      <c r="C22" s="655">
        <v>47</v>
      </c>
      <c r="D22" s="141"/>
      <c r="E22" s="655">
        <v>35</v>
      </c>
      <c r="F22" s="141"/>
      <c r="G22" s="45"/>
      <c r="H22" s="71"/>
      <c r="I22" s="835"/>
      <c r="J22" s="835"/>
      <c r="M22" s="55"/>
      <c r="N22" s="55"/>
      <c r="O22" s="55"/>
      <c r="P22" s="55"/>
      <c r="Q22" s="55"/>
    </row>
    <row r="23" spans="1:24" s="4" customFormat="1" ht="25.15" customHeight="1">
      <c r="A23" s="45">
        <v>13</v>
      </c>
      <c r="B23" s="747">
        <v>170301200010</v>
      </c>
      <c r="C23" s="655">
        <v>47</v>
      </c>
      <c r="D23" s="141"/>
      <c r="E23" s="655">
        <v>39</v>
      </c>
      <c r="F23" s="141"/>
      <c r="G23" s="45"/>
      <c r="H23" s="105"/>
      <c r="I23" s="106"/>
      <c r="J23" s="106"/>
      <c r="M23" s="55"/>
      <c r="N23" s="55"/>
      <c r="O23" s="55"/>
      <c r="P23" s="55"/>
      <c r="Q23" s="55"/>
    </row>
    <row r="24" spans="1:24" s="4" customFormat="1" ht="25.15" customHeight="1">
      <c r="A24" s="45">
        <v>14</v>
      </c>
      <c r="B24" s="747">
        <v>170301200011</v>
      </c>
      <c r="C24" s="655">
        <v>45</v>
      </c>
      <c r="D24" s="141"/>
      <c r="E24" s="655">
        <v>42</v>
      </c>
      <c r="F24" s="141"/>
      <c r="G24" s="45"/>
      <c r="H24" s="107"/>
      <c r="I24" s="98"/>
      <c r="J24" s="98"/>
      <c r="K24" s="98"/>
      <c r="L24" s="98"/>
      <c r="M24" s="98"/>
      <c r="N24" s="104"/>
      <c r="O24" s="104"/>
      <c r="P24" s="104"/>
      <c r="Q24" s="104"/>
      <c r="R24" s="104"/>
      <c r="S24" s="98"/>
      <c r="T24" s="98"/>
      <c r="U24" s="98"/>
      <c r="V24" s="98"/>
      <c r="W24" s="98"/>
      <c r="X24" s="98"/>
    </row>
    <row r="25" spans="1:24" s="4" customFormat="1" ht="25.15" customHeight="1">
      <c r="A25" s="45">
        <v>15</v>
      </c>
      <c r="B25" s="747">
        <v>170301200013</v>
      </c>
      <c r="C25" s="655">
        <v>43</v>
      </c>
      <c r="D25" s="650"/>
      <c r="E25" s="655">
        <v>38</v>
      </c>
      <c r="F25" s="141"/>
      <c r="G25" s="4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s="4" customFormat="1" ht="25.15" customHeight="1">
      <c r="A26" s="45">
        <v>16</v>
      </c>
      <c r="B26" s="747">
        <v>170301200021</v>
      </c>
      <c r="C26" s="655">
        <v>39</v>
      </c>
      <c r="D26" s="141"/>
      <c r="E26" s="655">
        <v>41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s="4" customFormat="1" ht="25.15" customHeight="1">
      <c r="A27" s="45">
        <v>17</v>
      </c>
      <c r="B27" s="747">
        <v>170301200022</v>
      </c>
      <c r="C27" s="655">
        <v>44</v>
      </c>
      <c r="D27" s="141"/>
      <c r="E27" s="655">
        <v>39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s="4" customFormat="1" ht="25.15" customHeight="1">
      <c r="A28" s="45">
        <v>18</v>
      </c>
      <c r="B28" s="747">
        <v>170301200023</v>
      </c>
      <c r="C28" s="655">
        <v>47</v>
      </c>
      <c r="D28" s="141"/>
      <c r="E28" s="655">
        <v>36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s="4" customFormat="1" ht="25.15" customHeight="1">
      <c r="A29" s="45">
        <v>19</v>
      </c>
      <c r="B29" s="747">
        <v>170301200033</v>
      </c>
      <c r="C29" s="655">
        <v>42</v>
      </c>
      <c r="D29" s="141"/>
      <c r="E29" s="655">
        <v>44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s="4" customFormat="1" ht="25.15" customHeight="1">
      <c r="A30" s="45">
        <v>20</v>
      </c>
      <c r="B30" s="747">
        <v>170301200003</v>
      </c>
      <c r="C30" s="655">
        <v>46</v>
      </c>
      <c r="D30" s="141"/>
      <c r="E30" s="655">
        <v>44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s="4" customFormat="1" ht="25.15" customHeight="1">
      <c r="A31" s="45">
        <v>21</v>
      </c>
      <c r="B31" s="747">
        <v>170301200018</v>
      </c>
      <c r="C31" s="655">
        <v>47</v>
      </c>
      <c r="D31" s="141"/>
      <c r="E31" s="655">
        <v>46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s="4" customFormat="1" ht="25.15" customHeight="1">
      <c r="A32" s="45">
        <v>22</v>
      </c>
      <c r="B32" s="747">
        <v>170301200026</v>
      </c>
      <c r="C32" s="655">
        <v>47</v>
      </c>
      <c r="D32" s="141"/>
      <c r="E32" s="655">
        <v>45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s="4" customFormat="1" ht="25.15" customHeight="1">
      <c r="A33" s="45">
        <v>23</v>
      </c>
      <c r="B33" s="747">
        <v>170301200030</v>
      </c>
      <c r="C33" s="655">
        <v>50</v>
      </c>
      <c r="D33" s="141"/>
      <c r="E33" s="655">
        <v>44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s="4" customFormat="1" ht="15.5">
      <c r="A34" s="81"/>
      <c r="B34" s="81"/>
      <c r="C34" s="81"/>
      <c r="D34" s="81"/>
      <c r="E34" s="81"/>
      <c r="F34" s="81"/>
      <c r="G34" s="81"/>
      <c r="H34"/>
      <c r="I34"/>
      <c r="W34" s="82"/>
    </row>
    <row r="35" spans="1:24" s="4" customFormat="1" ht="15.5">
      <c r="A35" s="81"/>
      <c r="B35" s="81"/>
      <c r="C35" s="81"/>
      <c r="D35" s="81"/>
      <c r="E35" s="81"/>
      <c r="F35" s="81"/>
      <c r="G35" s="81"/>
      <c r="H35"/>
      <c r="I35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1:24" s="4" customFormat="1">
      <c r="A36" s="81"/>
      <c r="B36" s="81"/>
      <c r="C36" s="81"/>
      <c r="D36" s="81"/>
      <c r="E36" s="81"/>
      <c r="F36" s="81"/>
      <c r="G36" s="81"/>
      <c r="H36"/>
      <c r="I36"/>
    </row>
    <row r="37" spans="1:24" s="4" customFormat="1">
      <c r="A37" s="81"/>
      <c r="B37" s="81"/>
      <c r="C37" s="81"/>
      <c r="D37" s="81"/>
      <c r="E37" s="81"/>
      <c r="F37" s="81"/>
      <c r="G37" s="81"/>
      <c r="H37"/>
      <c r="I37"/>
    </row>
    <row r="38" spans="1:24" s="4" customFormat="1">
      <c r="A38" s="81"/>
      <c r="B38" s="81"/>
      <c r="C38" s="81"/>
      <c r="D38" s="81"/>
      <c r="E38" s="81"/>
      <c r="F38" s="81"/>
      <c r="G38" s="81"/>
      <c r="H38"/>
      <c r="I38"/>
    </row>
    <row r="39" spans="1:24" s="4" customFormat="1">
      <c r="A39" s="81"/>
      <c r="B39" s="81"/>
      <c r="C39" s="81"/>
      <c r="D39" s="81"/>
      <c r="E39" s="81"/>
      <c r="F39" s="81"/>
      <c r="G39" s="81"/>
      <c r="H39"/>
      <c r="I39"/>
    </row>
    <row r="40" spans="1:24" s="4" customFormat="1">
      <c r="A40" s="81"/>
      <c r="B40" s="81"/>
      <c r="C40" s="81"/>
      <c r="D40" s="81"/>
      <c r="E40" s="81"/>
      <c r="F40" s="81"/>
      <c r="G40" s="81"/>
      <c r="H40"/>
      <c r="I40"/>
    </row>
    <row r="41" spans="1:24" s="82" customFormat="1" ht="15.5">
      <c r="A41" s="81"/>
      <c r="B41" s="81"/>
      <c r="C41" s="81"/>
      <c r="D41" s="81"/>
      <c r="E41" s="81"/>
      <c r="F41" s="81"/>
      <c r="G41" s="81"/>
      <c r="H41"/>
      <c r="I4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4" s="4" customFormat="1" ht="15.5">
      <c r="A42" s="81"/>
      <c r="B42" s="81"/>
      <c r="C42" s="81"/>
      <c r="D42" s="81"/>
      <c r="E42" s="81"/>
      <c r="F42" s="81"/>
      <c r="G42" s="81"/>
      <c r="H42"/>
      <c r="I42"/>
      <c r="W42" s="82"/>
    </row>
    <row r="43" spans="1:24" s="4" customFormat="1" ht="15.5">
      <c r="A43" s="81"/>
      <c r="B43" s="81"/>
      <c r="C43" s="81"/>
      <c r="D43" s="81"/>
      <c r="E43" s="81"/>
      <c r="F43" s="81"/>
      <c r="G43" s="81"/>
      <c r="H43"/>
      <c r="I43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1:24" s="4" customFormat="1">
      <c r="A44" s="81"/>
      <c r="B44" s="81"/>
      <c r="C44" s="81"/>
      <c r="D44" s="81"/>
      <c r="E44" s="81"/>
      <c r="F44" s="81"/>
      <c r="G44" s="81"/>
      <c r="H44"/>
      <c r="I44"/>
    </row>
    <row r="45" spans="1:24" s="4" customFormat="1">
      <c r="A45" s="45"/>
      <c r="B45" s="45"/>
      <c r="C45" s="45"/>
      <c r="D45" s="45"/>
      <c r="E45" s="45"/>
      <c r="F45" s="45"/>
      <c r="G45" s="81"/>
      <c r="H45"/>
      <c r="I45"/>
    </row>
    <row r="46" spans="1:24" s="4" customFormat="1">
      <c r="A46" s="45"/>
      <c r="B46" s="45"/>
      <c r="C46" s="45"/>
      <c r="D46" s="45"/>
      <c r="E46" s="45"/>
      <c r="F46" s="45"/>
      <c r="G46" s="45"/>
      <c r="H46"/>
      <c r="I46"/>
    </row>
  </sheetData>
  <mergeCells count="7">
    <mergeCell ref="O3:W7"/>
    <mergeCell ref="A4:E4"/>
    <mergeCell ref="I22:J22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topLeftCell="G10" zoomScale="86" zoomScaleNormal="86" workbookViewId="0">
      <selection activeCell="G14" sqref="G14:V17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s="4" customFormat="1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s="4" customFormat="1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s="4" customFormat="1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s="4" customFormat="1" ht="32.65" customHeight="1">
      <c r="A4" s="839" t="s">
        <v>255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s="4" customFormat="1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(23/23)*100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s="4" customFormat="1" ht="49.15" customHeight="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(23/23)*100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s="4" customFormat="1" ht="42.75" customHeight="1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s="4" customFormat="1" ht="25.15" customHeight="1">
      <c r="A8" s="45"/>
      <c r="B8" s="131" t="s">
        <v>24</v>
      </c>
      <c r="C8" s="124" t="s">
        <v>256</v>
      </c>
      <c r="D8" s="124"/>
      <c r="E8" s="124" t="s">
        <v>257</v>
      </c>
      <c r="F8" s="124"/>
      <c r="G8" s="53" t="s">
        <v>27</v>
      </c>
      <c r="H8" s="32" t="s">
        <v>87</v>
      </c>
      <c r="I8" s="3"/>
    </row>
    <row r="9" spans="1:23" s="4" customFormat="1" ht="25.15" customHeight="1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s="4" customFormat="1" ht="25.15" customHeight="1">
      <c r="A11" s="45">
        <v>1</v>
      </c>
      <c r="B11" s="747">
        <v>170301200001</v>
      </c>
      <c r="C11" s="655">
        <v>38</v>
      </c>
      <c r="D11" s="141">
        <f>COUNTIF(C11:C33,"&gt;="&amp;D10)</f>
        <v>23</v>
      </c>
      <c r="E11" s="655">
        <v>38</v>
      </c>
      <c r="F11" s="142">
        <f>COUNTIF(E11:E33,"&gt;="&amp;F10)</f>
        <v>23</v>
      </c>
      <c r="G11" s="143" t="s">
        <v>46</v>
      </c>
      <c r="H11" s="660">
        <v>2</v>
      </c>
      <c r="I11" s="660">
        <v>3</v>
      </c>
      <c r="J11" s="100"/>
      <c r="K11" s="100"/>
      <c r="L11" s="99"/>
      <c r="M11" s="660">
        <v>3</v>
      </c>
      <c r="N11" s="99"/>
      <c r="O11" s="660">
        <v>3</v>
      </c>
      <c r="P11" s="99"/>
      <c r="Q11" s="99"/>
      <c r="R11" s="99">
        <v>1</v>
      </c>
      <c r="S11" s="99"/>
      <c r="T11" s="99">
        <v>3</v>
      </c>
      <c r="U11" s="99">
        <v>2</v>
      </c>
      <c r="V11" s="99">
        <v>1</v>
      </c>
      <c r="W11" s="98"/>
    </row>
    <row r="12" spans="1:23" s="4" customFormat="1" ht="25.15" customHeight="1">
      <c r="A12" s="45">
        <v>2</v>
      </c>
      <c r="B12" s="747">
        <v>170301200009</v>
      </c>
      <c r="C12" s="655">
        <v>36</v>
      </c>
      <c r="D12" s="147">
        <f>(23/23)*100</f>
        <v>100</v>
      </c>
      <c r="E12" s="655">
        <v>36</v>
      </c>
      <c r="F12" s="148">
        <f>(23/23)*100</f>
        <v>100</v>
      </c>
      <c r="G12" s="143" t="s">
        <v>47</v>
      </c>
      <c r="H12" s="660">
        <v>3</v>
      </c>
      <c r="I12" s="660">
        <v>1</v>
      </c>
      <c r="J12" s="100"/>
      <c r="K12" s="100"/>
      <c r="L12" s="99"/>
      <c r="M12" s="660">
        <v>1</v>
      </c>
      <c r="N12" s="99"/>
      <c r="O12" s="660">
        <v>1</v>
      </c>
      <c r="P12" s="99"/>
      <c r="Q12" s="99"/>
      <c r="R12" s="99">
        <v>1</v>
      </c>
      <c r="S12" s="99"/>
      <c r="T12" s="99">
        <v>2</v>
      </c>
      <c r="U12" s="99">
        <v>1</v>
      </c>
      <c r="V12" s="99">
        <v>1</v>
      </c>
      <c r="W12" s="98"/>
    </row>
    <row r="13" spans="1:23" s="4" customFormat="1" ht="25.15" customHeight="1">
      <c r="A13" s="45">
        <v>3</v>
      </c>
      <c r="B13" s="747">
        <v>170301200021</v>
      </c>
      <c r="C13" s="655">
        <v>38</v>
      </c>
      <c r="D13" s="141"/>
      <c r="E13" s="655">
        <v>38</v>
      </c>
      <c r="F13" s="149"/>
      <c r="G13" s="143" t="s">
        <v>48</v>
      </c>
      <c r="H13" s="660">
        <v>1</v>
      </c>
      <c r="I13" s="660">
        <v>1</v>
      </c>
      <c r="J13" s="100"/>
      <c r="K13" s="100"/>
      <c r="L13" s="99"/>
      <c r="M13" s="660">
        <v>1</v>
      </c>
      <c r="N13" s="99"/>
      <c r="O13" s="660">
        <v>1</v>
      </c>
      <c r="P13" s="99"/>
      <c r="Q13" s="99"/>
      <c r="R13" s="99">
        <v>3</v>
      </c>
      <c r="S13" s="99"/>
      <c r="T13" s="99">
        <v>3</v>
      </c>
      <c r="U13" s="99">
        <v>1</v>
      </c>
      <c r="V13" s="99">
        <v>1</v>
      </c>
      <c r="W13" s="98"/>
    </row>
    <row r="14" spans="1:23" s="4" customFormat="1" ht="35.65" customHeight="1">
      <c r="A14" s="45">
        <v>4</v>
      </c>
      <c r="B14" s="747">
        <v>170301200024</v>
      </c>
      <c r="C14" s="655">
        <v>36</v>
      </c>
      <c r="D14" s="141"/>
      <c r="E14" s="655">
        <v>36</v>
      </c>
      <c r="F14" s="149"/>
      <c r="G14" s="150" t="s">
        <v>49</v>
      </c>
      <c r="H14" s="660">
        <v>3</v>
      </c>
      <c r="I14" s="660">
        <v>1</v>
      </c>
      <c r="J14" s="748"/>
      <c r="K14" s="748"/>
      <c r="L14" s="748"/>
      <c r="M14" s="660">
        <v>1</v>
      </c>
      <c r="N14" s="748"/>
      <c r="O14" s="660">
        <v>1</v>
      </c>
      <c r="P14" s="748"/>
      <c r="Q14" s="748"/>
      <c r="R14" s="99">
        <v>3</v>
      </c>
      <c r="S14" s="748"/>
      <c r="T14" s="99">
        <v>3</v>
      </c>
      <c r="U14" s="99">
        <v>2</v>
      </c>
      <c r="V14" s="99">
        <v>1</v>
      </c>
      <c r="W14" s="98"/>
    </row>
    <row r="15" spans="1:23" s="4" customFormat="1" ht="35.65" customHeight="1">
      <c r="A15" s="45">
        <v>5</v>
      </c>
      <c r="B15" s="747">
        <v>170301200025</v>
      </c>
      <c r="C15" s="655">
        <v>38</v>
      </c>
      <c r="D15" s="141"/>
      <c r="E15" s="655">
        <v>38</v>
      </c>
      <c r="F15" s="149"/>
      <c r="G15" s="150" t="s">
        <v>50</v>
      </c>
      <c r="H15" s="660">
        <v>2</v>
      </c>
      <c r="I15" s="660">
        <v>1</v>
      </c>
      <c r="J15" s="748"/>
      <c r="K15" s="748"/>
      <c r="L15" s="748"/>
      <c r="M15" s="660">
        <v>1</v>
      </c>
      <c r="N15" s="748"/>
      <c r="O15" s="660">
        <v>1</v>
      </c>
      <c r="P15" s="748"/>
      <c r="Q15" s="748"/>
      <c r="R15" s="748"/>
      <c r="S15" s="748"/>
      <c r="T15" s="99">
        <v>1</v>
      </c>
      <c r="U15" s="99">
        <v>1</v>
      </c>
      <c r="V15" s="99">
        <v>1</v>
      </c>
      <c r="W15" s="98"/>
    </row>
    <row r="16" spans="1:23" s="4" customFormat="1" ht="35.65" customHeight="1">
      <c r="A16" s="45">
        <v>6</v>
      </c>
      <c r="B16" s="747">
        <v>170301200029</v>
      </c>
      <c r="C16" s="655">
        <v>38</v>
      </c>
      <c r="D16" s="141"/>
      <c r="E16" s="655">
        <v>38</v>
      </c>
      <c r="F16" s="149"/>
      <c r="G16" s="150" t="s">
        <v>51</v>
      </c>
      <c r="H16" s="66">
        <f>AVERAGE(H11:H15)</f>
        <v>2.2000000000000002</v>
      </c>
      <c r="I16" s="66">
        <f>AVERAGE(I11:I15)</f>
        <v>1.4</v>
      </c>
      <c r="J16" s="66"/>
      <c r="K16" s="66"/>
      <c r="L16" s="66"/>
      <c r="M16" s="66">
        <f>AVERAGE(M11:M15)</f>
        <v>1.4</v>
      </c>
      <c r="N16" s="66"/>
      <c r="O16" s="66">
        <f>AVERAGE(O11:O15)</f>
        <v>1.4</v>
      </c>
      <c r="P16" s="66"/>
      <c r="Q16" s="66"/>
      <c r="R16" s="66">
        <f>AVERAGE(R11:R15)</f>
        <v>2</v>
      </c>
      <c r="S16" s="66"/>
      <c r="T16" s="66">
        <f>AVERAGE(T11:T15)</f>
        <v>2.4</v>
      </c>
      <c r="U16" s="66">
        <f>AVERAGE(U11:U15)</f>
        <v>1.4</v>
      </c>
      <c r="V16" s="66">
        <f>AVERAGE(V11:V15)</f>
        <v>1</v>
      </c>
      <c r="W16" s="98"/>
    </row>
    <row r="17" spans="1:24" s="4" customFormat="1" ht="37.9" customHeight="1">
      <c r="A17" s="45">
        <v>7</v>
      </c>
      <c r="B17" s="747">
        <v>170301200032</v>
      </c>
      <c r="C17" s="655">
        <v>38</v>
      </c>
      <c r="D17" s="141"/>
      <c r="E17" s="655">
        <v>38</v>
      </c>
      <c r="F17" s="149"/>
      <c r="G17" s="151" t="s">
        <v>52</v>
      </c>
      <c r="H17" s="67">
        <f>(100*H16)/100</f>
        <v>2.2000000000000002</v>
      </c>
      <c r="I17" s="67">
        <f>(100*I16)/100</f>
        <v>1.4</v>
      </c>
      <c r="J17" s="67"/>
      <c r="K17" s="67"/>
      <c r="L17" s="67"/>
      <c r="M17" s="67">
        <f>(100*M16)/100</f>
        <v>1.4</v>
      </c>
      <c r="N17" s="67"/>
      <c r="O17" s="67">
        <f>(100*O16)/100</f>
        <v>1.4</v>
      </c>
      <c r="P17" s="67"/>
      <c r="Q17" s="67"/>
      <c r="R17" s="67">
        <f>(100*R16)/100</f>
        <v>2</v>
      </c>
      <c r="S17" s="67"/>
      <c r="T17" s="67">
        <f>(100*T16)/100</f>
        <v>2.4</v>
      </c>
      <c r="U17" s="67">
        <f>(100*U16)/100</f>
        <v>1.4</v>
      </c>
      <c r="V17" s="67">
        <f>(100*V16)/100</f>
        <v>1</v>
      </c>
      <c r="W17" s="98"/>
    </row>
    <row r="18" spans="1:24" s="4" customFormat="1" ht="25.15" customHeight="1">
      <c r="A18" s="45">
        <v>8</v>
      </c>
      <c r="B18" s="747">
        <v>170301200016</v>
      </c>
      <c r="C18" s="655">
        <v>34</v>
      </c>
      <c r="D18" s="141"/>
      <c r="E18" s="655">
        <v>34</v>
      </c>
      <c r="F18" s="149"/>
      <c r="G18" s="101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4" s="4" customFormat="1" ht="40.9" customHeight="1">
      <c r="A19" s="45">
        <v>9</v>
      </c>
      <c r="B19" s="747">
        <v>170301200027</v>
      </c>
      <c r="C19" s="655">
        <v>34</v>
      </c>
      <c r="D19" s="141"/>
      <c r="E19" s="655">
        <v>34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4" s="4" customFormat="1" ht="25.15" customHeight="1">
      <c r="A20" s="45">
        <v>10</v>
      </c>
      <c r="B20" s="747">
        <v>170301200002</v>
      </c>
      <c r="C20" s="655">
        <v>43</v>
      </c>
      <c r="D20" s="141"/>
      <c r="E20" s="655">
        <v>43</v>
      </c>
      <c r="F20" s="141"/>
      <c r="G20" s="4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</row>
    <row r="21" spans="1:24" s="4" customFormat="1" ht="25.15" customHeight="1">
      <c r="A21" s="45">
        <v>11</v>
      </c>
      <c r="B21" s="747">
        <v>170301200004</v>
      </c>
      <c r="C21" s="655">
        <v>43</v>
      </c>
      <c r="D21" s="141"/>
      <c r="E21" s="655">
        <v>43</v>
      </c>
      <c r="F21" s="141"/>
      <c r="G21" s="45"/>
      <c r="H21" s="98"/>
      <c r="I21" s="98"/>
      <c r="J21" s="98"/>
      <c r="W21" s="98"/>
    </row>
    <row r="22" spans="1:24" s="4" customFormat="1" ht="25.15" customHeight="1">
      <c r="A22" s="45">
        <v>12</v>
      </c>
      <c r="B22" s="747">
        <v>170301200013</v>
      </c>
      <c r="C22" s="655">
        <v>41</v>
      </c>
      <c r="D22" s="141"/>
      <c r="E22" s="655">
        <v>41</v>
      </c>
      <c r="F22" s="141"/>
      <c r="G22" s="45"/>
      <c r="I22" s="103"/>
      <c r="J22" s="104"/>
      <c r="K22" s="104"/>
    </row>
    <row r="23" spans="1:24" s="4" customFormat="1" ht="31.5" customHeight="1">
      <c r="A23" s="45">
        <v>13</v>
      </c>
      <c r="B23" s="747">
        <v>170301200022</v>
      </c>
      <c r="C23" s="655">
        <v>44</v>
      </c>
      <c r="D23" s="141"/>
      <c r="E23" s="655">
        <v>44</v>
      </c>
      <c r="F23" s="141"/>
      <c r="G23" s="45"/>
      <c r="H23" s="71"/>
      <c r="I23" s="835"/>
      <c r="J23" s="835"/>
      <c r="M23" s="55"/>
      <c r="N23" s="55"/>
      <c r="O23" s="55"/>
      <c r="P23" s="55"/>
      <c r="Q23" s="55"/>
    </row>
    <row r="24" spans="1:24" s="4" customFormat="1" ht="25.15" customHeight="1">
      <c r="A24" s="45">
        <v>14</v>
      </c>
      <c r="B24" s="747">
        <v>170301200023</v>
      </c>
      <c r="C24" s="655">
        <v>43</v>
      </c>
      <c r="D24" s="141"/>
      <c r="E24" s="655">
        <v>43</v>
      </c>
      <c r="F24" s="141"/>
      <c r="G24" s="45"/>
      <c r="H24" s="105"/>
      <c r="I24" s="106"/>
      <c r="J24" s="106"/>
      <c r="M24" s="55"/>
      <c r="N24" s="55"/>
      <c r="O24" s="55"/>
      <c r="P24" s="55"/>
      <c r="Q24" s="55"/>
    </row>
    <row r="25" spans="1:24" s="4" customFormat="1" ht="25.15" customHeight="1">
      <c r="A25" s="45">
        <v>15</v>
      </c>
      <c r="B25" s="747">
        <v>170301200003</v>
      </c>
      <c r="C25" s="655">
        <v>46</v>
      </c>
      <c r="D25" s="141"/>
      <c r="E25" s="655">
        <v>46</v>
      </c>
      <c r="F25" s="141"/>
      <c r="G25" s="45"/>
      <c r="H25" s="107"/>
      <c r="I25" s="98"/>
      <c r="J25" s="98"/>
      <c r="K25" s="98"/>
      <c r="L25" s="98"/>
      <c r="M25" s="98"/>
      <c r="N25" s="104"/>
      <c r="O25" s="104"/>
      <c r="P25" s="104"/>
      <c r="Q25" s="104"/>
      <c r="R25" s="104"/>
      <c r="S25" s="98"/>
      <c r="T25" s="98"/>
      <c r="U25" s="98"/>
      <c r="V25" s="98"/>
      <c r="W25" s="98"/>
      <c r="X25" s="98"/>
    </row>
    <row r="26" spans="1:24" s="4" customFormat="1" ht="25.15" customHeight="1">
      <c r="A26" s="45">
        <v>16</v>
      </c>
      <c r="B26" s="747">
        <v>170301200010</v>
      </c>
      <c r="C26" s="655">
        <v>46</v>
      </c>
      <c r="D26" s="650"/>
      <c r="E26" s="655">
        <v>46</v>
      </c>
      <c r="F26" s="141"/>
      <c r="G26" s="4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s="4" customFormat="1" ht="25.15" customHeight="1">
      <c r="A27" s="45">
        <v>17</v>
      </c>
      <c r="B27" s="747">
        <v>170301200011</v>
      </c>
      <c r="C27" s="655">
        <v>46</v>
      </c>
      <c r="D27" s="141"/>
      <c r="E27" s="655">
        <v>46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s="4" customFormat="1" ht="25.15" customHeight="1">
      <c r="A28" s="45">
        <v>18</v>
      </c>
      <c r="B28" s="747">
        <v>170301200018</v>
      </c>
      <c r="C28" s="655">
        <v>46</v>
      </c>
      <c r="D28" s="141"/>
      <c r="E28" s="655">
        <v>46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s="4" customFormat="1" ht="25.15" customHeight="1">
      <c r="A29" s="45">
        <v>19</v>
      </c>
      <c r="B29" s="747">
        <v>170301200019</v>
      </c>
      <c r="C29" s="655">
        <v>46</v>
      </c>
      <c r="D29" s="141"/>
      <c r="E29" s="655">
        <v>46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s="4" customFormat="1" ht="25.15" customHeight="1">
      <c r="A30" s="45">
        <v>20</v>
      </c>
      <c r="B30" s="747">
        <v>170301200020</v>
      </c>
      <c r="C30" s="655">
        <v>46</v>
      </c>
      <c r="D30" s="141"/>
      <c r="E30" s="655">
        <v>46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s="4" customFormat="1" ht="25.15" customHeight="1">
      <c r="A31" s="45">
        <v>21</v>
      </c>
      <c r="B31" s="747">
        <v>170301200026</v>
      </c>
      <c r="C31" s="655">
        <v>48</v>
      </c>
      <c r="D31" s="141"/>
      <c r="E31" s="655">
        <v>48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s="4" customFormat="1" ht="25.15" customHeight="1">
      <c r="A32" s="45">
        <v>22</v>
      </c>
      <c r="B32" s="747">
        <v>170301200030</v>
      </c>
      <c r="C32" s="655">
        <v>46</v>
      </c>
      <c r="D32" s="141"/>
      <c r="E32" s="655">
        <v>46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s="4" customFormat="1" ht="25.15" customHeight="1">
      <c r="A33" s="45">
        <v>23</v>
      </c>
      <c r="B33" s="747">
        <v>170301200033</v>
      </c>
      <c r="C33" s="655">
        <v>46</v>
      </c>
      <c r="D33" s="141"/>
      <c r="E33" s="655">
        <v>46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s="4" customFormat="1" ht="15.5">
      <c r="A34" s="81"/>
      <c r="B34" s="81"/>
      <c r="C34" s="81"/>
      <c r="D34" s="81"/>
      <c r="E34" s="81"/>
      <c r="F34" s="81"/>
      <c r="G34" s="81"/>
      <c r="H34"/>
      <c r="I34"/>
      <c r="W34" s="82"/>
    </row>
    <row r="35" spans="1:24" s="4" customFormat="1" ht="15.5">
      <c r="A35" s="81"/>
      <c r="B35" s="81"/>
      <c r="C35" s="81"/>
      <c r="D35" s="81"/>
      <c r="E35" s="81"/>
      <c r="F35" s="81"/>
      <c r="G35" s="81"/>
      <c r="H35"/>
      <c r="I35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1:24" s="4" customFormat="1">
      <c r="A36" s="81"/>
      <c r="B36" s="81"/>
      <c r="C36" s="81"/>
      <c r="D36" s="81"/>
      <c r="E36" s="81"/>
      <c r="F36" s="81"/>
      <c r="G36" s="81"/>
      <c r="H36"/>
      <c r="I36"/>
    </row>
    <row r="37" spans="1:24" s="4" customFormat="1">
      <c r="A37" s="81"/>
      <c r="B37" s="81"/>
      <c r="C37" s="81"/>
      <c r="D37" s="81"/>
      <c r="E37" s="81"/>
      <c r="F37" s="81"/>
      <c r="G37" s="81"/>
      <c r="H37"/>
      <c r="I37"/>
    </row>
    <row r="38" spans="1:24" s="4" customFormat="1">
      <c r="A38" s="81"/>
      <c r="B38" s="81"/>
      <c r="C38" s="81"/>
      <c r="D38" s="81"/>
      <c r="E38" s="81"/>
      <c r="F38" s="81"/>
      <c r="G38" s="81"/>
      <c r="H38"/>
      <c r="I38"/>
    </row>
    <row r="39" spans="1:24" s="4" customFormat="1">
      <c r="A39" s="81"/>
      <c r="B39" s="81"/>
      <c r="C39" s="81"/>
      <c r="D39" s="81"/>
      <c r="E39" s="81"/>
      <c r="F39" s="81"/>
      <c r="G39" s="81"/>
      <c r="H39"/>
      <c r="I39"/>
    </row>
    <row r="40" spans="1:24" s="4" customFormat="1">
      <c r="A40" s="81"/>
      <c r="B40" s="81"/>
      <c r="C40" s="81"/>
      <c r="D40" s="81"/>
      <c r="E40" s="81"/>
      <c r="F40" s="81"/>
      <c r="G40" s="81"/>
      <c r="H40"/>
      <c r="I40"/>
    </row>
    <row r="41" spans="1:24" s="82" customFormat="1" ht="15.5">
      <c r="A41" s="81"/>
      <c r="B41" s="81"/>
      <c r="C41" s="81"/>
      <c r="D41" s="81"/>
      <c r="E41" s="81"/>
      <c r="F41" s="81"/>
      <c r="G41" s="81"/>
      <c r="H41"/>
      <c r="I4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4" s="4" customFormat="1" ht="15.5">
      <c r="A42" s="81"/>
      <c r="B42" s="81"/>
      <c r="C42" s="81"/>
      <c r="D42" s="81"/>
      <c r="E42" s="81"/>
      <c r="F42" s="81"/>
      <c r="G42" s="81"/>
      <c r="H42"/>
      <c r="I42"/>
      <c r="W42" s="82"/>
    </row>
    <row r="43" spans="1:24" s="4" customFormat="1" ht="15.5">
      <c r="A43" s="81"/>
      <c r="B43" s="81"/>
      <c r="C43" s="81"/>
      <c r="D43" s="81"/>
      <c r="E43" s="81"/>
      <c r="F43" s="81"/>
      <c r="G43" s="81"/>
      <c r="H43"/>
      <c r="I43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1:24" s="4" customFormat="1">
      <c r="A44" s="81"/>
      <c r="B44" s="81"/>
      <c r="C44" s="81"/>
      <c r="D44" s="81"/>
      <c r="E44" s="81"/>
      <c r="F44" s="81"/>
      <c r="G44" s="81"/>
      <c r="H44"/>
      <c r="I44"/>
    </row>
    <row r="45" spans="1:24" s="4" customFormat="1">
      <c r="A45" s="45"/>
      <c r="B45" s="45"/>
      <c r="C45" s="45"/>
      <c r="D45" s="45"/>
      <c r="E45" s="45"/>
      <c r="F45" s="45"/>
      <c r="G45" s="81"/>
      <c r="H45"/>
      <c r="I45"/>
    </row>
    <row r="46" spans="1:24" s="4" customFormat="1">
      <c r="A46" s="45"/>
      <c r="B46" s="45"/>
      <c r="C46" s="45"/>
      <c r="D46" s="45"/>
      <c r="E46" s="45"/>
      <c r="F46" s="45"/>
      <c r="G46" s="45"/>
      <c r="H46"/>
      <c r="I46"/>
    </row>
  </sheetData>
  <mergeCells count="7">
    <mergeCell ref="O3:W7"/>
    <mergeCell ref="A4:E4"/>
    <mergeCell ref="I23:J23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5"/>
  <sheetViews>
    <sheetView topLeftCell="F7" zoomScale="86" zoomScaleNormal="86" workbookViewId="0">
      <selection activeCell="G11" sqref="G11:V16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s="4" customFormat="1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s="4" customFormat="1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s="4" customFormat="1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s="4" customFormat="1" ht="32.65" customHeight="1">
      <c r="A4" s="839" t="s">
        <v>258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s="4" customFormat="1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(48/52)*100</f>
        <v>92.307692307692307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s="4" customFormat="1" ht="49.15" customHeight="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(48/52)*100</f>
        <v>92.307692307692307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s="4" customFormat="1" ht="42.75" customHeight="1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92.307692307692307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s="4" customFormat="1" ht="25.15" customHeight="1">
      <c r="A8" s="45"/>
      <c r="B8" s="131" t="s">
        <v>24</v>
      </c>
      <c r="C8" s="124" t="s">
        <v>256</v>
      </c>
      <c r="D8" s="124"/>
      <c r="E8" s="124" t="s">
        <v>256</v>
      </c>
      <c r="F8" s="124"/>
      <c r="G8" s="53" t="s">
        <v>27</v>
      </c>
      <c r="H8" s="32" t="s">
        <v>87</v>
      </c>
      <c r="I8" s="3"/>
    </row>
    <row r="9" spans="1:23" s="4" customFormat="1" ht="25.15" customHeight="1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s="4" customFormat="1" ht="25.15" customHeight="1">
      <c r="A11" s="45">
        <v>1</v>
      </c>
      <c r="B11" s="747">
        <v>170101120001</v>
      </c>
      <c r="C11" s="655">
        <v>40</v>
      </c>
      <c r="D11" s="141">
        <f>COUNTIF(C11:C62,"&gt;="&amp;D10)</f>
        <v>48</v>
      </c>
      <c r="E11" s="655">
        <v>42</v>
      </c>
      <c r="F11" s="142">
        <f>COUNTIF(E11:E62,"&gt;="&amp;F10)</f>
        <v>48</v>
      </c>
      <c r="G11" s="143" t="s">
        <v>46</v>
      </c>
      <c r="H11" s="660">
        <v>3</v>
      </c>
      <c r="I11" s="660"/>
      <c r="J11" s="100"/>
      <c r="K11" s="100"/>
      <c r="L11" s="99"/>
      <c r="M11" s="99"/>
      <c r="N11" s="44"/>
      <c r="O11" s="44"/>
      <c r="P11" s="99"/>
      <c r="Q11" s="99"/>
      <c r="R11" s="99"/>
      <c r="S11" s="99"/>
      <c r="T11" s="100">
        <v>3</v>
      </c>
      <c r="U11" s="100">
        <v>2</v>
      </c>
      <c r="V11" s="100">
        <v>1</v>
      </c>
      <c r="W11" s="98"/>
    </row>
    <row r="12" spans="1:23" s="4" customFormat="1" ht="25.15" customHeight="1">
      <c r="A12" s="45">
        <v>2</v>
      </c>
      <c r="B12" s="747">
        <v>170101120002</v>
      </c>
      <c r="C12" s="655">
        <v>42</v>
      </c>
      <c r="D12" s="147">
        <f>(48/52)*100</f>
        <v>92.307692307692307</v>
      </c>
      <c r="E12" s="655">
        <v>36</v>
      </c>
      <c r="F12" s="148">
        <f>(48/52)*100</f>
        <v>92.307692307692307</v>
      </c>
      <c r="G12" s="143" t="s">
        <v>47</v>
      </c>
      <c r="H12" s="660"/>
      <c r="I12" s="660">
        <v>3</v>
      </c>
      <c r="J12" s="100"/>
      <c r="K12" s="100"/>
      <c r="L12" s="99"/>
      <c r="M12" s="99"/>
      <c r="N12" s="44"/>
      <c r="O12" s="44"/>
      <c r="P12" s="99"/>
      <c r="Q12" s="99"/>
      <c r="R12" s="99"/>
      <c r="S12" s="99"/>
      <c r="T12" s="100">
        <v>2</v>
      </c>
      <c r="U12" s="100">
        <v>1</v>
      </c>
      <c r="V12" s="100">
        <v>1</v>
      </c>
      <c r="W12" s="98"/>
    </row>
    <row r="13" spans="1:23" s="4" customFormat="1" ht="35.65" customHeight="1">
      <c r="A13" s="45">
        <v>3</v>
      </c>
      <c r="B13" s="747">
        <v>170101120013</v>
      </c>
      <c r="C13" s="655">
        <v>41</v>
      </c>
      <c r="D13" s="141"/>
      <c r="E13" s="655">
        <v>37</v>
      </c>
      <c r="F13" s="149"/>
      <c r="G13" s="150" t="s">
        <v>48</v>
      </c>
      <c r="H13" s="660"/>
      <c r="I13" s="660"/>
      <c r="J13" s="748">
        <v>3</v>
      </c>
      <c r="K13" s="748"/>
      <c r="L13" s="748"/>
      <c r="M13" s="660"/>
      <c r="N13" s="748"/>
      <c r="O13" s="660"/>
      <c r="P13" s="748"/>
      <c r="Q13" s="748"/>
      <c r="R13" s="99"/>
      <c r="S13" s="748"/>
      <c r="T13" s="99">
        <v>3</v>
      </c>
      <c r="U13" s="99">
        <v>2</v>
      </c>
      <c r="V13" s="99">
        <v>1</v>
      </c>
      <c r="W13" s="98"/>
    </row>
    <row r="14" spans="1:23" s="4" customFormat="1" ht="37.9" customHeight="1">
      <c r="A14" s="45">
        <v>4</v>
      </c>
      <c r="B14" s="747">
        <v>170101120016</v>
      </c>
      <c r="C14" s="655">
        <v>35</v>
      </c>
      <c r="D14" s="141"/>
      <c r="E14" s="655">
        <v>39</v>
      </c>
      <c r="F14" s="149"/>
      <c r="G14" s="150" t="s">
        <v>49</v>
      </c>
      <c r="H14" s="660"/>
      <c r="I14" s="660"/>
      <c r="J14" s="748">
        <v>2</v>
      </c>
      <c r="K14" s="748"/>
      <c r="L14" s="748">
        <v>2</v>
      </c>
      <c r="M14" s="660"/>
      <c r="N14" s="748"/>
      <c r="O14" s="660"/>
      <c r="P14" s="748"/>
      <c r="Q14" s="748"/>
      <c r="R14" s="748"/>
      <c r="S14" s="748"/>
      <c r="T14" s="99">
        <v>1</v>
      </c>
      <c r="U14" s="99">
        <v>1</v>
      </c>
      <c r="V14" s="99">
        <v>1</v>
      </c>
      <c r="W14" s="98"/>
    </row>
    <row r="15" spans="1:23" s="4" customFormat="1" ht="25.15" customHeight="1">
      <c r="A15" s="45">
        <v>5</v>
      </c>
      <c r="B15" s="747">
        <v>170101120046</v>
      </c>
      <c r="C15" s="655">
        <v>42</v>
      </c>
      <c r="D15" s="141"/>
      <c r="E15" s="655">
        <v>36</v>
      </c>
      <c r="F15" s="149"/>
      <c r="G15" s="150" t="s">
        <v>51</v>
      </c>
      <c r="H15" s="66">
        <f>AVERAGE(H10:H14)</f>
        <v>3</v>
      </c>
      <c r="I15" s="66">
        <f>AVERAGE(I10:I14)</f>
        <v>3</v>
      </c>
      <c r="J15" s="66">
        <f>AVERAGE(J10:J14)</f>
        <v>2.5</v>
      </c>
      <c r="K15" s="66"/>
      <c r="L15" s="66">
        <f>AVERAGE(L10:L14)</f>
        <v>2</v>
      </c>
      <c r="N15" s="66"/>
      <c r="O15" s="66"/>
      <c r="P15" s="66"/>
      <c r="Q15" s="66"/>
      <c r="R15" s="66"/>
      <c r="S15" s="66"/>
      <c r="T15" s="66">
        <f>AVERAGE(T10:T14)</f>
        <v>2.25</v>
      </c>
      <c r="U15" s="66">
        <f>AVERAGE(U10:U14)</f>
        <v>1.5</v>
      </c>
      <c r="V15" s="66">
        <f>AVERAGE(V10:V14)</f>
        <v>1</v>
      </c>
    </row>
    <row r="16" spans="1:23" s="4" customFormat="1" ht="40.9" customHeight="1">
      <c r="A16" s="45">
        <v>6</v>
      </c>
      <c r="B16" s="747">
        <v>170101120048</v>
      </c>
      <c r="C16" s="655">
        <v>39</v>
      </c>
      <c r="D16" s="141"/>
      <c r="E16" s="655">
        <v>42</v>
      </c>
      <c r="F16" s="141"/>
      <c r="G16" s="151" t="s">
        <v>52</v>
      </c>
      <c r="H16" s="67">
        <f>($H7*H15)/100</f>
        <v>2.7692307692307692</v>
      </c>
      <c r="I16" s="67">
        <f t="shared" ref="I16:J16" si="0">($H7*I15)/100</f>
        <v>2.7692307692307692</v>
      </c>
      <c r="J16" s="67">
        <f t="shared" si="0"/>
        <v>2.3076923076923079</v>
      </c>
      <c r="K16" s="67"/>
      <c r="L16" s="67">
        <f>($H7*L15)/100</f>
        <v>1.846153846153846</v>
      </c>
      <c r="M16" s="67"/>
      <c r="N16" s="67"/>
      <c r="O16" s="67"/>
      <c r="P16" s="67"/>
      <c r="Q16" s="67"/>
      <c r="R16" s="67"/>
      <c r="S16" s="67"/>
      <c r="T16" s="67">
        <f t="shared" ref="T16:V16" si="1">($H7*T15)/100</f>
        <v>2.0769230769230766</v>
      </c>
      <c r="U16" s="67">
        <f t="shared" si="1"/>
        <v>1.3846153846153846</v>
      </c>
      <c r="V16" s="67">
        <f t="shared" si="1"/>
        <v>0.92307692307692302</v>
      </c>
    </row>
    <row r="17" spans="1:24" s="4" customFormat="1" ht="25.15" customHeight="1">
      <c r="A17" s="45">
        <v>7</v>
      </c>
      <c r="B17" s="747">
        <v>170101120056</v>
      </c>
      <c r="C17" s="655">
        <v>41</v>
      </c>
      <c r="D17" s="141"/>
      <c r="E17" s="655">
        <v>37</v>
      </c>
      <c r="F17" s="141"/>
      <c r="G17" s="4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4" s="4" customFormat="1" ht="25.15" customHeight="1">
      <c r="A18" s="45">
        <v>8</v>
      </c>
      <c r="B18" s="747">
        <v>170301120052</v>
      </c>
      <c r="C18" s="655">
        <v>41</v>
      </c>
      <c r="D18" s="141"/>
      <c r="E18" s="655">
        <v>40</v>
      </c>
      <c r="F18" s="141"/>
      <c r="G18" s="45"/>
      <c r="H18" s="98"/>
      <c r="I18" s="98"/>
      <c r="J18" s="98"/>
      <c r="W18" s="98"/>
    </row>
    <row r="19" spans="1:24" s="4" customFormat="1" ht="25.15" customHeight="1">
      <c r="A19" s="45">
        <v>9</v>
      </c>
      <c r="B19" s="747">
        <v>170301120075</v>
      </c>
      <c r="C19" s="655">
        <v>43</v>
      </c>
      <c r="D19" s="141"/>
      <c r="E19" s="655">
        <v>40</v>
      </c>
      <c r="F19" s="141"/>
      <c r="G19" s="45"/>
      <c r="I19" s="103"/>
      <c r="J19" s="104"/>
      <c r="K19" s="104"/>
    </row>
    <row r="20" spans="1:24" s="4" customFormat="1" ht="31.5" customHeight="1">
      <c r="A20" s="45">
        <v>10</v>
      </c>
      <c r="B20" s="747">
        <v>170301120078</v>
      </c>
      <c r="C20" s="655">
        <v>41</v>
      </c>
      <c r="D20" s="141"/>
      <c r="E20" s="655">
        <v>39</v>
      </c>
      <c r="F20" s="141"/>
      <c r="G20" s="45"/>
      <c r="H20" s="71"/>
      <c r="I20" s="835"/>
      <c r="J20" s="835"/>
      <c r="M20" s="55"/>
      <c r="N20" s="55"/>
      <c r="O20" s="55"/>
      <c r="P20" s="55"/>
      <c r="Q20" s="55"/>
    </row>
    <row r="21" spans="1:24" s="4" customFormat="1" ht="25.15" customHeight="1">
      <c r="A21" s="45">
        <v>11</v>
      </c>
      <c r="B21" s="747">
        <v>170301120079</v>
      </c>
      <c r="C21" s="655">
        <v>42</v>
      </c>
      <c r="D21" s="141"/>
      <c r="E21" s="655">
        <v>40</v>
      </c>
      <c r="F21" s="141"/>
      <c r="G21" s="45"/>
      <c r="H21" s="105"/>
      <c r="I21" s="106"/>
      <c r="J21" s="106"/>
      <c r="M21" s="55"/>
      <c r="N21" s="55"/>
      <c r="O21" s="55"/>
      <c r="P21" s="55"/>
      <c r="Q21" s="55"/>
    </row>
    <row r="22" spans="1:24" s="4" customFormat="1" ht="25.15" customHeight="1">
      <c r="A22" s="45">
        <v>12</v>
      </c>
      <c r="B22" s="747">
        <v>170301120080</v>
      </c>
      <c r="C22" s="655">
        <v>37</v>
      </c>
      <c r="D22" s="141"/>
      <c r="E22" s="655">
        <v>36</v>
      </c>
      <c r="F22" s="141"/>
      <c r="G22" s="45"/>
      <c r="H22" s="107"/>
      <c r="I22" s="98"/>
      <c r="J22" s="98"/>
      <c r="K22" s="98"/>
      <c r="L22" s="98"/>
      <c r="M22" s="98"/>
      <c r="N22" s="104"/>
      <c r="O22" s="104"/>
      <c r="P22" s="104"/>
      <c r="Q22" s="104"/>
      <c r="R22" s="104"/>
      <c r="S22" s="98"/>
      <c r="T22" s="98"/>
      <c r="U22" s="98"/>
      <c r="V22" s="98"/>
      <c r="W22" s="98"/>
      <c r="X22" s="98"/>
    </row>
    <row r="23" spans="1:24" s="4" customFormat="1" ht="25.15" customHeight="1">
      <c r="A23" s="45">
        <v>13</v>
      </c>
      <c r="B23" s="747">
        <v>170301120121</v>
      </c>
      <c r="C23" s="655">
        <v>40</v>
      </c>
      <c r="D23" s="650"/>
      <c r="E23" s="655">
        <v>40</v>
      </c>
      <c r="F23" s="141"/>
      <c r="G23" s="4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98"/>
      <c r="X23" s="98"/>
    </row>
    <row r="24" spans="1:24" s="4" customFormat="1" ht="25.15" customHeight="1">
      <c r="A24" s="45">
        <v>14</v>
      </c>
      <c r="B24" s="747">
        <v>170301120145</v>
      </c>
      <c r="C24" s="655">
        <v>41</v>
      </c>
      <c r="D24" s="141"/>
      <c r="E24" s="655">
        <v>34</v>
      </c>
      <c r="F24" s="141"/>
      <c r="G24" s="108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  <c r="X24" s="98"/>
    </row>
    <row r="25" spans="1:24" s="4" customFormat="1" ht="25.15" customHeight="1">
      <c r="A25" s="45">
        <v>15</v>
      </c>
      <c r="B25" s="747">
        <v>170301120152</v>
      </c>
      <c r="C25" s="655">
        <v>39</v>
      </c>
      <c r="D25" s="141"/>
      <c r="E25" s="655">
        <v>38</v>
      </c>
      <c r="F25" s="141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s="4" customFormat="1" ht="25.15" customHeight="1">
      <c r="A26" s="45">
        <v>16</v>
      </c>
      <c r="B26" s="747">
        <v>170301120163</v>
      </c>
      <c r="C26" s="655">
        <v>39</v>
      </c>
      <c r="D26" s="141"/>
      <c r="E26" s="655">
        <v>37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s="4" customFormat="1" ht="25.15" customHeight="1">
      <c r="A27" s="45">
        <v>17</v>
      </c>
      <c r="B27" s="747">
        <v>170301120170</v>
      </c>
      <c r="C27" s="655">
        <v>39</v>
      </c>
      <c r="D27" s="141"/>
      <c r="E27" s="655">
        <v>39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s="4" customFormat="1" ht="25.15" customHeight="1">
      <c r="A28" s="45">
        <v>18</v>
      </c>
      <c r="B28" s="747">
        <v>170101120020</v>
      </c>
      <c r="C28" s="655">
        <v>31</v>
      </c>
      <c r="D28" s="141"/>
      <c r="E28" s="655">
        <v>39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s="4" customFormat="1" ht="25.15" customHeight="1">
      <c r="A29" s="45">
        <v>19</v>
      </c>
      <c r="B29" s="747">
        <v>170301120040</v>
      </c>
      <c r="C29" s="655">
        <v>34</v>
      </c>
      <c r="D29" s="141"/>
      <c r="E29" s="655">
        <v>36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s="4" customFormat="1" ht="25.15" customHeight="1">
      <c r="A30" s="45">
        <v>20</v>
      </c>
      <c r="B30" s="747">
        <v>170301120057</v>
      </c>
      <c r="C30" s="655">
        <v>34</v>
      </c>
      <c r="D30" s="141"/>
      <c r="E30" s="655">
        <v>37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s="4" customFormat="1" ht="25.15" customHeight="1">
      <c r="A31" s="45">
        <v>21</v>
      </c>
      <c r="B31" s="747">
        <v>170301120162</v>
      </c>
      <c r="C31" s="655">
        <v>34</v>
      </c>
      <c r="D31" s="141"/>
      <c r="E31" s="655">
        <v>36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s="4" customFormat="1" ht="25.15" customHeight="1">
      <c r="A32" s="45">
        <v>22</v>
      </c>
      <c r="B32" s="747">
        <v>170301120174</v>
      </c>
      <c r="C32" s="655">
        <v>36</v>
      </c>
      <c r="D32" s="141"/>
      <c r="E32" s="655">
        <v>33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s="4" customFormat="1" ht="25.15" customHeight="1">
      <c r="A33" s="45">
        <v>23</v>
      </c>
      <c r="B33" s="747">
        <v>170101120003</v>
      </c>
      <c r="C33" s="655">
        <v>44</v>
      </c>
      <c r="D33" s="141"/>
      <c r="E33" s="655">
        <v>40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98"/>
    </row>
    <row r="34" spans="1:24" s="4" customFormat="1" ht="25.15" customHeight="1">
      <c r="A34" s="45">
        <v>24</v>
      </c>
      <c r="B34" s="747">
        <v>170101120011</v>
      </c>
      <c r="C34" s="655">
        <v>44</v>
      </c>
      <c r="D34" s="141"/>
      <c r="E34" s="655">
        <v>41</v>
      </c>
      <c r="F34" s="141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98"/>
      <c r="X34" s="98"/>
    </row>
    <row r="35" spans="1:24" s="4" customFormat="1" ht="25.15" customHeight="1">
      <c r="A35" s="45">
        <v>25</v>
      </c>
      <c r="B35" s="747">
        <v>170101120015</v>
      </c>
      <c r="C35" s="655">
        <v>45</v>
      </c>
      <c r="D35" s="141"/>
      <c r="E35" s="655">
        <v>40</v>
      </c>
      <c r="F35" s="141"/>
      <c r="G35" s="10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</row>
    <row r="36" spans="1:24" s="4" customFormat="1" ht="25.15" customHeight="1">
      <c r="A36" s="45">
        <v>26</v>
      </c>
      <c r="B36" s="747">
        <v>170101120019</v>
      </c>
      <c r="C36" s="655">
        <v>46</v>
      </c>
      <c r="D36" s="141"/>
      <c r="E36" s="655">
        <v>43</v>
      </c>
      <c r="F36" s="141"/>
      <c r="G36" s="10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1:24" s="4" customFormat="1" ht="25.15" customHeight="1">
      <c r="A37" s="45">
        <v>27</v>
      </c>
      <c r="B37" s="747">
        <v>170101120023</v>
      </c>
      <c r="C37" s="655">
        <v>44</v>
      </c>
      <c r="D37" s="141"/>
      <c r="E37" s="655">
        <v>40</v>
      </c>
      <c r="F37" s="141"/>
      <c r="G37" s="108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98"/>
      <c r="X37" s="98"/>
    </row>
    <row r="38" spans="1:24" s="4" customFormat="1" ht="25.15" customHeight="1">
      <c r="A38" s="45">
        <v>28</v>
      </c>
      <c r="B38" s="747">
        <v>170101120028</v>
      </c>
      <c r="C38" s="655">
        <v>43</v>
      </c>
      <c r="D38" s="141"/>
      <c r="E38" s="655">
        <v>44</v>
      </c>
      <c r="F38" s="141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98"/>
      <c r="X38" s="98"/>
    </row>
    <row r="39" spans="1:24" s="4" customFormat="1" ht="25.15" customHeight="1">
      <c r="A39" s="45">
        <v>29</v>
      </c>
      <c r="B39" s="747">
        <v>170101120029</v>
      </c>
      <c r="C39" s="655">
        <v>41</v>
      </c>
      <c r="D39" s="141"/>
      <c r="E39" s="655">
        <v>44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s="4" customFormat="1" ht="25.15" customHeight="1">
      <c r="A40" s="45">
        <v>30</v>
      </c>
      <c r="B40" s="747">
        <v>170101120038</v>
      </c>
      <c r="C40" s="655">
        <v>44</v>
      </c>
      <c r="D40" s="141"/>
      <c r="E40" s="655">
        <v>42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s="4" customFormat="1" ht="25.15" customHeight="1">
      <c r="A41" s="45">
        <v>31</v>
      </c>
      <c r="B41" s="747">
        <v>170101120039</v>
      </c>
      <c r="C41" s="655">
        <v>42</v>
      </c>
      <c r="D41" s="141"/>
      <c r="E41" s="655">
        <v>42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s="4" customFormat="1" ht="25.15" customHeight="1">
      <c r="A42" s="45">
        <v>32</v>
      </c>
      <c r="B42" s="747">
        <v>170101120064</v>
      </c>
      <c r="C42" s="655">
        <v>44</v>
      </c>
      <c r="D42" s="141"/>
      <c r="E42" s="655">
        <v>42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s="4" customFormat="1" ht="25.15" customHeight="1">
      <c r="A43" s="45">
        <v>33</v>
      </c>
      <c r="B43" s="747">
        <v>170101120067</v>
      </c>
      <c r="C43" s="655">
        <v>46</v>
      </c>
      <c r="D43" s="141"/>
      <c r="E43" s="655">
        <v>43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s="4" customFormat="1" ht="25.15" customHeight="1">
      <c r="A44" s="45">
        <v>34</v>
      </c>
      <c r="B44" s="747">
        <v>170101120071</v>
      </c>
      <c r="C44" s="655">
        <v>42</v>
      </c>
      <c r="D44" s="141"/>
      <c r="E44" s="655">
        <v>44</v>
      </c>
      <c r="F44" s="141"/>
      <c r="G44" s="108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98"/>
      <c r="X44" s="98"/>
    </row>
    <row r="45" spans="1:24" s="4" customFormat="1" ht="25.15" customHeight="1">
      <c r="A45" s="45">
        <v>35</v>
      </c>
      <c r="B45" s="747">
        <v>170301120006</v>
      </c>
      <c r="C45" s="655">
        <v>46</v>
      </c>
      <c r="D45" s="141"/>
      <c r="E45" s="655">
        <v>42</v>
      </c>
      <c r="F45" s="141"/>
      <c r="G45" s="108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98"/>
      <c r="X45" s="98"/>
    </row>
    <row r="46" spans="1:24" s="4" customFormat="1" ht="25.15" customHeight="1">
      <c r="A46" s="45">
        <v>36</v>
      </c>
      <c r="B46" s="747">
        <v>170301120019</v>
      </c>
      <c r="C46" s="655">
        <v>45</v>
      </c>
      <c r="D46" s="141"/>
      <c r="E46" s="655">
        <v>40</v>
      </c>
      <c r="F46" s="141"/>
      <c r="G46" s="108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8"/>
      <c r="X46" s="98"/>
    </row>
    <row r="47" spans="1:24" s="4" customFormat="1" ht="25.15" customHeight="1">
      <c r="A47" s="45">
        <v>37</v>
      </c>
      <c r="B47" s="747">
        <v>170301120035</v>
      </c>
      <c r="C47" s="655">
        <v>46</v>
      </c>
      <c r="D47" s="141"/>
      <c r="E47" s="655">
        <v>39</v>
      </c>
      <c r="F47" s="141"/>
      <c r="G47" s="108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98"/>
      <c r="X47" s="98"/>
    </row>
    <row r="48" spans="1:24" s="4" customFormat="1" ht="25.15" customHeight="1">
      <c r="A48" s="45">
        <v>38</v>
      </c>
      <c r="B48" s="747">
        <v>170301120036</v>
      </c>
      <c r="C48" s="655">
        <v>46</v>
      </c>
      <c r="D48" s="141"/>
      <c r="E48" s="655">
        <v>42</v>
      </c>
      <c r="F48" s="141"/>
      <c r="G48" s="101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98"/>
      <c r="X48" s="98"/>
    </row>
    <row r="49" spans="1:24" s="4" customFormat="1" ht="25.15" customHeight="1">
      <c r="A49" s="45">
        <v>39</v>
      </c>
      <c r="B49" s="747">
        <v>170301120050</v>
      </c>
      <c r="C49" s="655">
        <v>43</v>
      </c>
      <c r="D49" s="141"/>
      <c r="E49" s="655">
        <v>40</v>
      </c>
      <c r="F49" s="141"/>
      <c r="G49" s="107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</row>
    <row r="50" spans="1:24" s="4" customFormat="1" ht="25.15" customHeight="1">
      <c r="A50" s="45">
        <v>40</v>
      </c>
      <c r="B50" s="747">
        <v>170301120054</v>
      </c>
      <c r="C50" s="655">
        <v>46</v>
      </c>
      <c r="D50" s="650"/>
      <c r="E50" s="655">
        <v>46</v>
      </c>
      <c r="F50" s="141"/>
      <c r="G50" s="10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1:24" s="4" customFormat="1" ht="25.15" customHeight="1">
      <c r="A51" s="45">
        <v>41</v>
      </c>
      <c r="B51" s="747">
        <v>170301120058</v>
      </c>
      <c r="C51" s="655">
        <v>46</v>
      </c>
      <c r="D51" s="650"/>
      <c r="E51" s="655">
        <v>42</v>
      </c>
      <c r="F51" s="141"/>
      <c r="G51" s="108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98"/>
      <c r="X51" s="98"/>
    </row>
    <row r="52" spans="1:24" s="4" customFormat="1" ht="25.15" customHeight="1">
      <c r="A52" s="45">
        <v>42</v>
      </c>
      <c r="B52" s="747">
        <v>170301120060</v>
      </c>
      <c r="C52" s="655">
        <v>45</v>
      </c>
      <c r="D52" s="141"/>
      <c r="E52" s="655">
        <v>44</v>
      </c>
      <c r="F52" s="141"/>
      <c r="G52" s="108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98"/>
      <c r="X52" s="98"/>
    </row>
    <row r="53" spans="1:24" s="4" customFormat="1" ht="25.15" customHeight="1">
      <c r="A53" s="45">
        <v>43</v>
      </c>
      <c r="B53" s="747">
        <v>170301120065</v>
      </c>
      <c r="C53" s="655">
        <v>46</v>
      </c>
      <c r="D53" s="141"/>
      <c r="E53" s="655">
        <v>42</v>
      </c>
      <c r="F53" s="141"/>
      <c r="G53" s="108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98"/>
      <c r="X53" s="98"/>
    </row>
    <row r="54" spans="1:24" s="4" customFormat="1" ht="25.15" customHeight="1">
      <c r="A54" s="45">
        <v>44</v>
      </c>
      <c r="B54" s="747">
        <v>170301120069</v>
      </c>
      <c r="C54" s="655">
        <v>41</v>
      </c>
      <c r="D54" s="141"/>
      <c r="E54" s="655">
        <v>42</v>
      </c>
      <c r="F54" s="141"/>
      <c r="G54" s="108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98"/>
      <c r="X54" s="98"/>
    </row>
    <row r="55" spans="1:24" s="4" customFormat="1" ht="25.15" customHeight="1">
      <c r="A55" s="45">
        <v>45</v>
      </c>
      <c r="B55" s="747">
        <v>170301120071</v>
      </c>
      <c r="C55" s="655">
        <v>43</v>
      </c>
      <c r="D55" s="141"/>
      <c r="E55" s="655">
        <v>40</v>
      </c>
      <c r="F55" s="141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98"/>
      <c r="X55" s="98"/>
    </row>
    <row r="56" spans="1:24" s="4" customFormat="1" ht="25.15" customHeight="1">
      <c r="A56" s="45">
        <v>46</v>
      </c>
      <c r="B56" s="747">
        <v>170301120073</v>
      </c>
      <c r="C56" s="655">
        <v>46</v>
      </c>
      <c r="D56" s="141"/>
      <c r="E56" s="655">
        <v>41</v>
      </c>
      <c r="F56" s="141"/>
      <c r="G56" s="108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98"/>
      <c r="X56" s="98"/>
    </row>
    <row r="57" spans="1:24" s="4" customFormat="1" ht="25.15" customHeight="1">
      <c r="A57" s="45">
        <v>47</v>
      </c>
      <c r="B57" s="747">
        <v>170301120088</v>
      </c>
      <c r="C57" s="655">
        <v>44</v>
      </c>
      <c r="D57" s="141"/>
      <c r="E57" s="655">
        <v>41</v>
      </c>
      <c r="F57" s="141"/>
      <c r="G57" s="108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98"/>
      <c r="X57" s="98"/>
    </row>
    <row r="58" spans="1:24" s="4" customFormat="1" ht="25.15" customHeight="1">
      <c r="A58" s="45">
        <v>48</v>
      </c>
      <c r="B58" s="747">
        <v>170301120074</v>
      </c>
      <c r="C58" s="655">
        <v>46</v>
      </c>
      <c r="D58" s="141"/>
      <c r="E58" s="655">
        <v>47</v>
      </c>
      <c r="F58" s="141"/>
      <c r="G58" s="108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98"/>
      <c r="X58" s="98"/>
    </row>
    <row r="59" spans="1:24" s="4" customFormat="1" ht="25.15" customHeight="1">
      <c r="A59" s="45">
        <v>49</v>
      </c>
      <c r="B59" s="747">
        <v>170101120045</v>
      </c>
      <c r="C59" s="655">
        <v>23</v>
      </c>
      <c r="D59" s="141"/>
      <c r="E59" s="655">
        <v>0</v>
      </c>
      <c r="F59" s="141"/>
      <c r="G59" s="108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98"/>
      <c r="X59" s="98"/>
    </row>
    <row r="60" spans="1:24" s="4" customFormat="1" ht="25.15" customHeight="1">
      <c r="A60" s="45">
        <v>50</v>
      </c>
      <c r="B60" s="747">
        <v>170101120059</v>
      </c>
      <c r="C60" s="655">
        <v>0</v>
      </c>
      <c r="D60" s="141"/>
      <c r="E60" s="655">
        <v>0</v>
      </c>
      <c r="F60" s="141"/>
      <c r="G60" s="108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98"/>
      <c r="X60" s="98"/>
    </row>
    <row r="61" spans="1:24" s="4" customFormat="1" ht="25.15" customHeight="1">
      <c r="A61" s="45">
        <v>51</v>
      </c>
      <c r="B61" s="747">
        <v>170301120081</v>
      </c>
      <c r="C61" s="655">
        <v>1</v>
      </c>
      <c r="D61" s="141"/>
      <c r="E61" s="655">
        <v>0</v>
      </c>
      <c r="F61" s="141"/>
      <c r="G61" s="108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98"/>
      <c r="X61" s="98"/>
    </row>
    <row r="62" spans="1:24" s="4" customFormat="1" ht="25.15" customHeight="1">
      <c r="A62" s="45">
        <v>52</v>
      </c>
      <c r="B62" s="747">
        <v>170301120096</v>
      </c>
      <c r="C62" s="655">
        <v>6</v>
      </c>
      <c r="D62" s="141"/>
      <c r="E62" s="655">
        <v>4</v>
      </c>
      <c r="F62" s="141"/>
      <c r="G62" s="107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s="4" customFormat="1" ht="15.5">
      <c r="A63" s="81"/>
      <c r="B63" s="81"/>
      <c r="C63" s="81"/>
      <c r="D63" s="81"/>
      <c r="E63" s="81"/>
      <c r="F63" s="81"/>
      <c r="G63" s="81"/>
      <c r="H63"/>
      <c r="I63"/>
      <c r="W63" s="82"/>
    </row>
    <row r="64" spans="1:24" s="4" customFormat="1" ht="15.5">
      <c r="A64" s="81"/>
      <c r="B64" s="81"/>
      <c r="C64" s="81"/>
      <c r="D64" s="81"/>
      <c r="E64" s="81"/>
      <c r="F64" s="81"/>
      <c r="G64" s="81"/>
      <c r="H64"/>
      <c r="I64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</row>
    <row r="65" spans="1:23" s="4" customFormat="1">
      <c r="A65" s="81"/>
      <c r="B65" s="81"/>
      <c r="C65" s="81"/>
      <c r="D65" s="81"/>
      <c r="E65" s="81"/>
      <c r="F65" s="81"/>
      <c r="G65" s="81"/>
      <c r="H65"/>
      <c r="I65"/>
    </row>
    <row r="66" spans="1:23" s="4" customFormat="1">
      <c r="A66" s="81"/>
      <c r="B66" s="81"/>
      <c r="C66" s="81"/>
      <c r="D66" s="81"/>
      <c r="E66" s="81"/>
      <c r="F66" s="81"/>
      <c r="G66" s="81"/>
      <c r="H66"/>
      <c r="I66"/>
    </row>
    <row r="67" spans="1:23" s="4" customFormat="1">
      <c r="A67" s="81"/>
      <c r="B67" s="81"/>
      <c r="C67" s="81"/>
      <c r="D67" s="81"/>
      <c r="E67" s="81"/>
      <c r="F67" s="81"/>
      <c r="G67" s="81"/>
      <c r="H67"/>
      <c r="I67"/>
    </row>
    <row r="68" spans="1:23" s="4" customFormat="1">
      <c r="A68" s="81"/>
      <c r="B68" s="81"/>
      <c r="C68" s="81"/>
      <c r="D68" s="81"/>
      <c r="E68" s="81"/>
      <c r="F68" s="81"/>
      <c r="G68" s="81"/>
      <c r="H68"/>
      <c r="I68"/>
    </row>
    <row r="69" spans="1:23" s="4" customFormat="1">
      <c r="A69" s="81"/>
      <c r="B69" s="81"/>
      <c r="C69" s="81"/>
      <c r="D69" s="81"/>
      <c r="E69" s="81"/>
      <c r="F69" s="81"/>
      <c r="G69" s="81"/>
      <c r="H69"/>
      <c r="I69"/>
    </row>
    <row r="70" spans="1:23" s="82" customFormat="1" ht="15.5">
      <c r="A70" s="81"/>
      <c r="B70" s="81"/>
      <c r="C70" s="81"/>
      <c r="D70" s="81"/>
      <c r="E70" s="81"/>
      <c r="F70" s="81"/>
      <c r="G70" s="81"/>
      <c r="H70"/>
      <c r="I7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4" customFormat="1" ht="15.5">
      <c r="A71" s="81"/>
      <c r="B71" s="81"/>
      <c r="C71" s="81"/>
      <c r="D71" s="81"/>
      <c r="E71" s="81"/>
      <c r="F71" s="81"/>
      <c r="G71" s="81"/>
      <c r="H71"/>
      <c r="I71"/>
      <c r="W71" s="82"/>
    </row>
    <row r="72" spans="1:23" s="4" customFormat="1" ht="15.5">
      <c r="A72" s="81"/>
      <c r="B72" s="81"/>
      <c r="C72" s="81"/>
      <c r="D72" s="81"/>
      <c r="E72" s="81"/>
      <c r="F72" s="81"/>
      <c r="G72" s="81"/>
      <c r="H72"/>
      <c r="I7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</row>
    <row r="73" spans="1:23" s="4" customFormat="1">
      <c r="A73" s="81"/>
      <c r="B73" s="81"/>
      <c r="C73" s="81"/>
      <c r="D73" s="81"/>
      <c r="E73" s="81"/>
      <c r="F73" s="81"/>
      <c r="G73" s="81"/>
      <c r="H73"/>
      <c r="I73"/>
    </row>
    <row r="74" spans="1:23" s="4" customFormat="1">
      <c r="A74" s="45"/>
      <c r="B74" s="45"/>
      <c r="C74" s="45"/>
      <c r="D74" s="45"/>
      <c r="E74" s="45"/>
      <c r="F74" s="45"/>
      <c r="G74" s="81"/>
      <c r="H74"/>
      <c r="I74"/>
    </row>
    <row r="75" spans="1:23" s="4" customFormat="1">
      <c r="A75" s="45"/>
      <c r="B75" s="45"/>
      <c r="C75" s="45"/>
      <c r="D75" s="45"/>
      <c r="E75" s="45"/>
      <c r="F75" s="45"/>
      <c r="G75" s="45"/>
      <c r="H75"/>
      <c r="I75"/>
    </row>
  </sheetData>
  <mergeCells count="7">
    <mergeCell ref="O3:W7"/>
    <mergeCell ref="A4:E4"/>
    <mergeCell ref="I20:J20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topLeftCell="A7" zoomScale="86" zoomScaleNormal="86" workbookViewId="0">
      <selection activeCell="H17" sqref="H17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s="4" customFormat="1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s="4" customFormat="1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s="4" customFormat="1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s="4" customFormat="1" ht="32.65" customHeight="1">
      <c r="A4" s="839" t="s">
        <v>259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s="4" customFormat="1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(33/33)*100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s="4" customFormat="1" ht="49.15" customHeight="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(33/33)*100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s="4" customFormat="1" ht="42.75" customHeight="1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s="4" customFormat="1" ht="25.15" customHeight="1">
      <c r="A8" s="45"/>
      <c r="B8" s="131" t="s">
        <v>24</v>
      </c>
      <c r="C8" s="124" t="s">
        <v>94</v>
      </c>
      <c r="D8" s="124"/>
      <c r="E8" s="124" t="s">
        <v>260</v>
      </c>
      <c r="F8" s="124"/>
      <c r="G8" s="53" t="s">
        <v>27</v>
      </c>
      <c r="H8" s="32" t="s">
        <v>87</v>
      </c>
      <c r="I8" s="3"/>
    </row>
    <row r="9" spans="1:23" s="4" customFormat="1" ht="25.15" customHeight="1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s="4" customFormat="1" ht="25.15" customHeight="1">
      <c r="A11" s="45">
        <v>1</v>
      </c>
      <c r="B11" s="747">
        <v>170101120024</v>
      </c>
      <c r="C11" s="655">
        <v>38</v>
      </c>
      <c r="D11" s="141">
        <f>COUNTIF(C11:C43,"&gt;="&amp;D10)</f>
        <v>33</v>
      </c>
      <c r="E11" s="655">
        <v>39</v>
      </c>
      <c r="F11" s="142">
        <f>COUNTIF(E11:E43,"&gt;="&amp;F10)</f>
        <v>33</v>
      </c>
      <c r="G11" s="143" t="s">
        <v>46</v>
      </c>
      <c r="H11" s="99">
        <v>3</v>
      </c>
      <c r="I11" s="99"/>
      <c r="J11" s="99"/>
      <c r="K11" s="99"/>
      <c r="L11" s="99"/>
      <c r="M11" s="682"/>
      <c r="N11" s="682"/>
      <c r="O11" s="682"/>
      <c r="P11" s="682"/>
      <c r="Q11" s="682"/>
      <c r="R11" s="682"/>
      <c r="S11" s="682"/>
      <c r="T11" s="99">
        <v>3</v>
      </c>
      <c r="U11" s="99">
        <v>3</v>
      </c>
      <c r="V11" s="99">
        <v>3</v>
      </c>
      <c r="W11" s="98"/>
    </row>
    <row r="12" spans="1:23" s="4" customFormat="1" ht="25.15" customHeight="1">
      <c r="A12" s="45">
        <v>2</v>
      </c>
      <c r="B12" s="747">
        <v>170101120026</v>
      </c>
      <c r="C12" s="655">
        <v>38</v>
      </c>
      <c r="D12" s="147">
        <f>(33/33)*100</f>
        <v>100</v>
      </c>
      <c r="E12" s="655">
        <v>39</v>
      </c>
      <c r="F12" s="148">
        <f>(33/33)*100</f>
        <v>100</v>
      </c>
      <c r="G12" s="143" t="s">
        <v>47</v>
      </c>
      <c r="H12" s="99"/>
      <c r="I12" s="99">
        <v>3</v>
      </c>
      <c r="J12" s="99"/>
      <c r="K12" s="99"/>
      <c r="L12" s="99"/>
      <c r="M12" s="682"/>
      <c r="N12" s="682"/>
      <c r="O12" s="682"/>
      <c r="P12" s="682"/>
      <c r="Q12" s="682"/>
      <c r="R12" s="682"/>
      <c r="S12" s="682"/>
      <c r="T12" s="99">
        <v>3</v>
      </c>
      <c r="U12" s="99">
        <v>3</v>
      </c>
      <c r="V12" s="99">
        <v>3</v>
      </c>
      <c r="W12" s="98"/>
    </row>
    <row r="13" spans="1:23" s="4" customFormat="1" ht="25.15" customHeight="1">
      <c r="A13" s="45">
        <v>3</v>
      </c>
      <c r="B13" s="747">
        <v>170101121073</v>
      </c>
      <c r="C13" s="655">
        <v>38</v>
      </c>
      <c r="D13" s="141"/>
      <c r="E13" s="655">
        <v>39</v>
      </c>
      <c r="F13" s="149"/>
      <c r="G13" s="143" t="s">
        <v>48</v>
      </c>
      <c r="H13" s="99"/>
      <c r="I13" s="99">
        <v>3</v>
      </c>
      <c r="J13" s="99"/>
      <c r="K13" s="99"/>
      <c r="L13" s="99"/>
      <c r="M13" s="682"/>
      <c r="N13" s="682"/>
      <c r="O13" s="682"/>
      <c r="P13" s="682"/>
      <c r="Q13" s="682"/>
      <c r="R13" s="682"/>
      <c r="S13" s="682"/>
      <c r="T13" s="99">
        <v>3</v>
      </c>
      <c r="U13" s="99">
        <v>3</v>
      </c>
      <c r="V13" s="99">
        <v>3</v>
      </c>
      <c r="W13" s="98"/>
    </row>
    <row r="14" spans="1:23" s="4" customFormat="1" ht="35.65" customHeight="1">
      <c r="A14" s="45">
        <v>4</v>
      </c>
      <c r="B14" s="747">
        <v>170301120114</v>
      </c>
      <c r="C14" s="655">
        <v>38</v>
      </c>
      <c r="D14" s="141"/>
      <c r="E14" s="655">
        <v>39</v>
      </c>
      <c r="F14" s="149"/>
      <c r="G14" s="143" t="s">
        <v>49</v>
      </c>
      <c r="H14" s="99"/>
      <c r="I14" s="99"/>
      <c r="J14" s="99">
        <v>2</v>
      </c>
      <c r="K14" s="99"/>
      <c r="L14" s="99">
        <v>2</v>
      </c>
      <c r="M14" s="682"/>
      <c r="N14" s="682"/>
      <c r="O14" s="682"/>
      <c r="P14" s="682"/>
      <c r="Q14" s="682"/>
      <c r="R14" s="682"/>
      <c r="S14" s="682"/>
      <c r="T14" s="99">
        <v>3</v>
      </c>
      <c r="U14" s="99">
        <v>3</v>
      </c>
      <c r="V14" s="99">
        <v>3</v>
      </c>
      <c r="W14" s="98"/>
    </row>
    <row r="15" spans="1:23" s="4" customFormat="1" ht="37.9" customHeight="1">
      <c r="A15" s="45">
        <v>5</v>
      </c>
      <c r="B15" s="747">
        <v>170301120126</v>
      </c>
      <c r="C15" s="655">
        <v>38</v>
      </c>
      <c r="D15" s="141"/>
      <c r="E15" s="655">
        <v>39</v>
      </c>
      <c r="F15" s="149"/>
      <c r="G15" s="143" t="s">
        <v>50</v>
      </c>
      <c r="H15" s="99"/>
      <c r="I15" s="99"/>
      <c r="J15" s="99"/>
      <c r="K15" s="99">
        <v>3</v>
      </c>
      <c r="L15" s="99"/>
      <c r="M15" s="682"/>
      <c r="N15" s="682"/>
      <c r="O15" s="682"/>
      <c r="P15" s="682"/>
      <c r="Q15" s="682"/>
      <c r="R15" s="682"/>
      <c r="S15" s="682"/>
      <c r="T15" s="99">
        <v>3</v>
      </c>
      <c r="U15" s="99">
        <v>3</v>
      </c>
      <c r="V15" s="99">
        <v>3</v>
      </c>
      <c r="W15" s="98"/>
    </row>
    <row r="16" spans="1:23" s="4" customFormat="1" ht="25.15" customHeight="1">
      <c r="A16" s="45">
        <v>6</v>
      </c>
      <c r="B16" s="747">
        <v>170101120032</v>
      </c>
      <c r="C16" s="655">
        <v>34</v>
      </c>
      <c r="D16" s="141"/>
      <c r="E16" s="655">
        <v>35</v>
      </c>
      <c r="F16" s="149"/>
      <c r="G16" s="150" t="s">
        <v>51</v>
      </c>
      <c r="H16" s="66">
        <f>AVERAGE(H11:H15)</f>
        <v>3</v>
      </c>
      <c r="I16" s="66">
        <f>AVERAGE(I11:I15)</f>
        <v>3</v>
      </c>
      <c r="J16" s="66">
        <f>AVERAGE(J11:J15)</f>
        <v>2</v>
      </c>
      <c r="K16" s="66">
        <f>AVERAGE(K11:K15)</f>
        <v>3</v>
      </c>
      <c r="L16" s="66">
        <f>AVERAGE(L11:L15)</f>
        <v>2</v>
      </c>
      <c r="M16" s="66"/>
      <c r="N16" s="66"/>
      <c r="O16" s="66"/>
      <c r="P16" s="66"/>
      <c r="Q16" s="66"/>
      <c r="R16" s="66"/>
      <c r="S16" s="66"/>
      <c r="T16" s="66">
        <f>AVERAGE(T11:T15)</f>
        <v>3</v>
      </c>
      <c r="U16" s="66">
        <f>AVERAGE(U11:U15)</f>
        <v>3</v>
      </c>
      <c r="V16" s="66">
        <f>AVERAGE(V11:V15)</f>
        <v>3</v>
      </c>
    </row>
    <row r="17" spans="1:24" s="4" customFormat="1" ht="40.9" customHeight="1">
      <c r="A17" s="45">
        <v>7</v>
      </c>
      <c r="B17" s="747">
        <v>170301120055</v>
      </c>
      <c r="C17" s="655">
        <v>34</v>
      </c>
      <c r="D17" s="141"/>
      <c r="E17" s="655">
        <v>35</v>
      </c>
      <c r="F17" s="141"/>
      <c r="G17" s="151" t="s">
        <v>52</v>
      </c>
      <c r="H17" s="67">
        <f>($H7*H16)/100</f>
        <v>3</v>
      </c>
      <c r="I17" s="67">
        <f>(H7*I16)/100</f>
        <v>3</v>
      </c>
      <c r="J17" s="67">
        <f>($H7*J16)/100</f>
        <v>2</v>
      </c>
      <c r="K17" s="67">
        <f>(H7*K16)/100</f>
        <v>3</v>
      </c>
      <c r="L17" s="67">
        <f>(H7*L16)/100</f>
        <v>2</v>
      </c>
      <c r="M17" s="67"/>
      <c r="N17" s="67"/>
      <c r="O17" s="67"/>
      <c r="P17" s="67"/>
      <c r="Q17" s="67"/>
      <c r="R17" s="67"/>
      <c r="S17" s="67"/>
      <c r="T17" s="67">
        <f>(H7*T16)/100</f>
        <v>3</v>
      </c>
      <c r="U17" s="67">
        <f>(H7*U16)/100</f>
        <v>3</v>
      </c>
      <c r="V17" s="67">
        <f>(H7*V16)/100</f>
        <v>3</v>
      </c>
    </row>
    <row r="18" spans="1:24" s="4" customFormat="1" ht="25.15" customHeight="1">
      <c r="A18" s="45">
        <v>8</v>
      </c>
      <c r="B18" s="747">
        <v>170301120076</v>
      </c>
      <c r="C18" s="655">
        <v>34</v>
      </c>
      <c r="D18" s="141"/>
      <c r="E18" s="655">
        <v>35</v>
      </c>
      <c r="F18" s="141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4" s="4" customFormat="1" ht="25.15" customHeight="1">
      <c r="A19" s="45">
        <v>9</v>
      </c>
      <c r="B19" s="747">
        <v>170301120115</v>
      </c>
      <c r="C19" s="655">
        <v>34</v>
      </c>
      <c r="D19" s="141"/>
      <c r="E19" s="655">
        <v>35</v>
      </c>
      <c r="F19" s="141"/>
      <c r="G19" s="45"/>
      <c r="H19" s="98"/>
      <c r="I19" s="98"/>
      <c r="J19" s="98"/>
      <c r="W19" s="98"/>
    </row>
    <row r="20" spans="1:24" s="4" customFormat="1" ht="25.15" customHeight="1">
      <c r="A20" s="45">
        <v>10</v>
      </c>
      <c r="B20" s="747">
        <v>170301120125</v>
      </c>
      <c r="C20" s="655">
        <v>34</v>
      </c>
      <c r="D20" s="141"/>
      <c r="E20" s="655">
        <v>35</v>
      </c>
      <c r="F20" s="141"/>
      <c r="G20" s="45"/>
      <c r="I20" s="103"/>
      <c r="J20" s="104"/>
      <c r="K20" s="104"/>
    </row>
    <row r="21" spans="1:24" s="4" customFormat="1" ht="31.5" customHeight="1">
      <c r="A21" s="45">
        <v>11</v>
      </c>
      <c r="B21" s="747">
        <v>170301120158</v>
      </c>
      <c r="C21" s="655">
        <v>34</v>
      </c>
      <c r="D21" s="141"/>
      <c r="E21" s="655">
        <v>35</v>
      </c>
      <c r="F21" s="141"/>
      <c r="G21" s="45"/>
      <c r="H21" s="71"/>
      <c r="I21" s="835"/>
      <c r="J21" s="835"/>
      <c r="M21" s="55"/>
      <c r="N21" s="55"/>
      <c r="O21" s="55"/>
      <c r="P21" s="55"/>
      <c r="Q21" s="55"/>
    </row>
    <row r="22" spans="1:24" s="4" customFormat="1" ht="25.15" customHeight="1">
      <c r="A22" s="45">
        <v>12</v>
      </c>
      <c r="B22" s="747">
        <v>170301120173</v>
      </c>
      <c r="C22" s="655">
        <v>34</v>
      </c>
      <c r="D22" s="141"/>
      <c r="E22" s="655">
        <v>35</v>
      </c>
      <c r="F22" s="141"/>
      <c r="G22" s="45"/>
      <c r="H22" s="105"/>
      <c r="I22" s="106"/>
      <c r="J22" s="106"/>
      <c r="M22" s="55"/>
      <c r="N22" s="55"/>
      <c r="O22" s="55"/>
      <c r="P22" s="55"/>
      <c r="Q22" s="55"/>
    </row>
    <row r="23" spans="1:24" s="4" customFormat="1" ht="25.15" customHeight="1">
      <c r="A23" s="45">
        <v>13</v>
      </c>
      <c r="B23" s="747">
        <v>170101120017</v>
      </c>
      <c r="C23" s="655">
        <v>42</v>
      </c>
      <c r="D23" s="141"/>
      <c r="E23" s="655">
        <v>43</v>
      </c>
      <c r="F23" s="141"/>
      <c r="G23" s="45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  <c r="W23" s="98"/>
      <c r="X23" s="98"/>
    </row>
    <row r="24" spans="1:24" s="4" customFormat="1" ht="25.15" customHeight="1">
      <c r="A24" s="45">
        <v>14</v>
      </c>
      <c r="B24" s="747">
        <v>170101120034</v>
      </c>
      <c r="C24" s="655">
        <v>42</v>
      </c>
      <c r="D24" s="650"/>
      <c r="E24" s="655">
        <v>43</v>
      </c>
      <c r="F24" s="141"/>
      <c r="G24" s="4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  <c r="X24" s="98"/>
    </row>
    <row r="25" spans="1:24" s="4" customFormat="1" ht="25.15" customHeight="1">
      <c r="A25" s="45">
        <v>15</v>
      </c>
      <c r="B25" s="747">
        <v>170101120035</v>
      </c>
      <c r="C25" s="655">
        <v>42</v>
      </c>
      <c r="D25" s="141"/>
      <c r="E25" s="655">
        <v>43</v>
      </c>
      <c r="F25" s="141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s="4" customFormat="1" ht="25.15" customHeight="1">
      <c r="A26" s="45">
        <v>16</v>
      </c>
      <c r="B26" s="747">
        <v>170101120070</v>
      </c>
      <c r="C26" s="655">
        <v>42</v>
      </c>
      <c r="D26" s="141"/>
      <c r="E26" s="655">
        <v>43</v>
      </c>
      <c r="F26" s="141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s="4" customFormat="1" ht="25.15" customHeight="1">
      <c r="A27" s="45">
        <v>17</v>
      </c>
      <c r="B27" s="747">
        <v>170301120108</v>
      </c>
      <c r="C27" s="655">
        <v>43</v>
      </c>
      <c r="D27" s="141"/>
      <c r="E27" s="655">
        <v>45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s="4" customFormat="1" ht="25.15" customHeight="1">
      <c r="A28" s="45">
        <v>18</v>
      </c>
      <c r="B28" s="747">
        <v>170301120110</v>
      </c>
      <c r="C28" s="655">
        <v>42</v>
      </c>
      <c r="D28" s="141"/>
      <c r="E28" s="655">
        <v>43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s="4" customFormat="1" ht="25.15" customHeight="1">
      <c r="A29" s="45">
        <v>19</v>
      </c>
      <c r="B29" s="747">
        <v>170301120123</v>
      </c>
      <c r="C29" s="655">
        <v>42</v>
      </c>
      <c r="D29" s="141"/>
      <c r="E29" s="655">
        <v>43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s="4" customFormat="1" ht="25.15" customHeight="1">
      <c r="A30" s="45">
        <v>20</v>
      </c>
      <c r="B30" s="747">
        <v>170301120154</v>
      </c>
      <c r="C30" s="655">
        <v>41</v>
      </c>
      <c r="D30" s="141"/>
      <c r="E30" s="655">
        <v>43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s="4" customFormat="1" ht="25.15" customHeight="1">
      <c r="A31" s="45">
        <v>21</v>
      </c>
      <c r="B31" s="747">
        <v>170301120175</v>
      </c>
      <c r="C31" s="655">
        <v>41</v>
      </c>
      <c r="D31" s="141"/>
      <c r="E31" s="655">
        <v>43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s="4" customFormat="1" ht="25.15" customHeight="1">
      <c r="A32" s="45">
        <v>22</v>
      </c>
      <c r="B32" s="747">
        <v>170301121177</v>
      </c>
      <c r="C32" s="655">
        <v>43</v>
      </c>
      <c r="D32" s="141"/>
      <c r="E32" s="655">
        <v>45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s="4" customFormat="1" ht="25.15" customHeight="1">
      <c r="A33" s="45">
        <v>23</v>
      </c>
      <c r="B33" s="747">
        <v>170101120006</v>
      </c>
      <c r="C33" s="655">
        <v>46</v>
      </c>
      <c r="D33" s="141"/>
      <c r="E33" s="655">
        <v>47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s="4" customFormat="1" ht="25.15" customHeight="1">
      <c r="A34" s="45">
        <v>24</v>
      </c>
      <c r="B34" s="747">
        <v>170101120044</v>
      </c>
      <c r="C34" s="655">
        <v>46</v>
      </c>
      <c r="D34" s="141"/>
      <c r="E34" s="655">
        <v>47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98"/>
    </row>
    <row r="35" spans="1:24" s="4" customFormat="1" ht="25.15" customHeight="1">
      <c r="A35" s="45">
        <v>25</v>
      </c>
      <c r="B35" s="747">
        <v>170301120056</v>
      </c>
      <c r="C35" s="655">
        <v>46</v>
      </c>
      <c r="D35" s="141"/>
      <c r="E35" s="655">
        <v>47</v>
      </c>
      <c r="F35" s="141"/>
      <c r="G35" s="101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98"/>
      <c r="X35" s="98"/>
    </row>
    <row r="36" spans="1:24" s="4" customFormat="1" ht="25.15" customHeight="1">
      <c r="A36" s="45">
        <v>26</v>
      </c>
      <c r="B36" s="747">
        <v>170301120072</v>
      </c>
      <c r="C36" s="655">
        <v>46</v>
      </c>
      <c r="D36" s="141"/>
      <c r="E36" s="655">
        <v>47</v>
      </c>
      <c r="F36" s="141"/>
      <c r="G36" s="10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1:24" s="4" customFormat="1" ht="25.15" customHeight="1">
      <c r="A37" s="45">
        <v>27</v>
      </c>
      <c r="B37" s="747">
        <v>170301120101</v>
      </c>
      <c r="C37" s="655">
        <v>46</v>
      </c>
      <c r="D37" s="141"/>
      <c r="E37" s="655">
        <v>47</v>
      </c>
      <c r="F37" s="141"/>
      <c r="G37" s="10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 s="4" customFormat="1" ht="25.15" customHeight="1">
      <c r="A38" s="45">
        <v>28</v>
      </c>
      <c r="B38" s="747">
        <v>170301120113</v>
      </c>
      <c r="C38" s="655">
        <v>46</v>
      </c>
      <c r="D38" s="141"/>
      <c r="E38" s="655">
        <v>47</v>
      </c>
      <c r="F38" s="141"/>
      <c r="G38" s="10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98"/>
      <c r="X38" s="98"/>
    </row>
    <row r="39" spans="1:24" s="4" customFormat="1" ht="25.15" customHeight="1">
      <c r="A39" s="45">
        <v>29</v>
      </c>
      <c r="B39" s="747">
        <v>170301120116</v>
      </c>
      <c r="C39" s="655">
        <v>46</v>
      </c>
      <c r="D39" s="141"/>
      <c r="E39" s="655">
        <v>47</v>
      </c>
      <c r="F39" s="141"/>
      <c r="G39" s="108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98"/>
      <c r="X39" s="98"/>
    </row>
    <row r="40" spans="1:24" s="4" customFormat="1" ht="25.15" customHeight="1">
      <c r="A40" s="45">
        <v>30</v>
      </c>
      <c r="B40" s="747">
        <v>170301120128</v>
      </c>
      <c r="C40" s="655">
        <v>46</v>
      </c>
      <c r="D40" s="141"/>
      <c r="E40" s="655">
        <v>47</v>
      </c>
      <c r="F40" s="141"/>
      <c r="G40" s="108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98"/>
      <c r="X40" s="98"/>
    </row>
    <row r="41" spans="1:24" s="4" customFormat="1" ht="25.15" customHeight="1">
      <c r="A41" s="45">
        <v>31</v>
      </c>
      <c r="B41" s="747">
        <v>170301120134</v>
      </c>
      <c r="C41" s="655">
        <v>46</v>
      </c>
      <c r="D41" s="141"/>
      <c r="E41" s="655">
        <v>47</v>
      </c>
      <c r="F41" s="141"/>
      <c r="G41" s="108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98"/>
      <c r="X41" s="98"/>
    </row>
    <row r="42" spans="1:24" s="4" customFormat="1" ht="25.15" customHeight="1">
      <c r="A42" s="45">
        <v>32</v>
      </c>
      <c r="B42" s="747">
        <v>170301120135</v>
      </c>
      <c r="C42" s="655">
        <v>46</v>
      </c>
      <c r="D42" s="141"/>
      <c r="E42" s="655">
        <v>47</v>
      </c>
      <c r="F42" s="141"/>
      <c r="G42" s="108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98"/>
      <c r="X42" s="98"/>
    </row>
    <row r="43" spans="1:24" s="4" customFormat="1" ht="25.15" customHeight="1">
      <c r="A43" s="45">
        <v>33</v>
      </c>
      <c r="B43" s="747">
        <v>170301120147</v>
      </c>
      <c r="C43" s="655">
        <v>46</v>
      </c>
      <c r="D43" s="141"/>
      <c r="E43" s="655">
        <v>47</v>
      </c>
      <c r="F43" s="141"/>
      <c r="G43" s="108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98"/>
      <c r="X43" s="98"/>
    </row>
    <row r="44" spans="1:24" s="4" customFormat="1" ht="15.5">
      <c r="A44" s="81"/>
      <c r="B44" s="81"/>
      <c r="C44" s="81"/>
      <c r="D44" s="81"/>
      <c r="E44" s="81"/>
      <c r="F44" s="81"/>
      <c r="G44" s="81"/>
      <c r="H44"/>
      <c r="I44"/>
      <c r="W44" s="82"/>
    </row>
    <row r="45" spans="1:24" s="4" customFormat="1" ht="15.5">
      <c r="A45" s="81"/>
      <c r="B45" s="81"/>
      <c r="C45" s="81"/>
      <c r="D45" s="81"/>
      <c r="E45" s="81"/>
      <c r="F45" s="81"/>
      <c r="G45" s="81"/>
      <c r="H45"/>
      <c r="I45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1:24" s="4" customFormat="1">
      <c r="A46" s="81"/>
      <c r="B46" s="81"/>
      <c r="C46" s="81"/>
      <c r="D46" s="81"/>
      <c r="E46" s="81"/>
      <c r="F46" s="81"/>
      <c r="G46" s="81"/>
      <c r="H46"/>
      <c r="I46"/>
    </row>
    <row r="47" spans="1:24" s="4" customFormat="1">
      <c r="A47" s="81"/>
      <c r="B47" s="81"/>
      <c r="C47" s="81"/>
      <c r="D47" s="81"/>
      <c r="E47" s="81"/>
      <c r="F47" s="81"/>
      <c r="G47" s="81"/>
      <c r="H47"/>
      <c r="I47"/>
    </row>
    <row r="48" spans="1:24" s="4" customFormat="1">
      <c r="A48" s="81"/>
      <c r="B48" s="81"/>
      <c r="C48" s="81"/>
      <c r="D48" s="81"/>
      <c r="E48" s="81"/>
      <c r="F48" s="81"/>
      <c r="G48" s="81"/>
      <c r="H48"/>
      <c r="I48"/>
    </row>
    <row r="49" spans="1:23" s="4" customFormat="1">
      <c r="A49" s="81"/>
      <c r="B49" s="81"/>
      <c r="C49" s="81"/>
      <c r="D49" s="81"/>
      <c r="E49" s="81"/>
      <c r="F49" s="81"/>
      <c r="G49" s="81"/>
      <c r="H49"/>
      <c r="I49"/>
    </row>
    <row r="50" spans="1:23" s="4" customFormat="1">
      <c r="A50" s="81"/>
      <c r="B50" s="81"/>
      <c r="C50" s="81"/>
      <c r="D50" s="81"/>
      <c r="E50" s="81"/>
      <c r="F50" s="81"/>
      <c r="G50" s="81"/>
      <c r="H50"/>
      <c r="I50"/>
    </row>
    <row r="51" spans="1:23" s="82" customFormat="1" ht="15.5">
      <c r="A51" s="81"/>
      <c r="B51" s="81"/>
      <c r="C51" s="81"/>
      <c r="D51" s="81"/>
      <c r="E51" s="81"/>
      <c r="F51" s="81"/>
      <c r="G51" s="81"/>
      <c r="H51"/>
      <c r="I5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s="4" customFormat="1" ht="15.5">
      <c r="A52" s="81"/>
      <c r="B52" s="81"/>
      <c r="C52" s="81"/>
      <c r="D52" s="81"/>
      <c r="E52" s="81"/>
      <c r="F52" s="81"/>
      <c r="G52" s="81"/>
      <c r="H52"/>
      <c r="I52"/>
      <c r="W52" s="82"/>
    </row>
    <row r="53" spans="1:23" s="4" customFormat="1" ht="15.5">
      <c r="A53" s="81"/>
      <c r="B53" s="81"/>
      <c r="C53" s="81"/>
      <c r="D53" s="81"/>
      <c r="E53" s="81"/>
      <c r="F53" s="81"/>
      <c r="G53" s="81"/>
      <c r="H53"/>
      <c r="I53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1:23" s="4" customFormat="1">
      <c r="A54" s="81"/>
      <c r="B54" s="81"/>
      <c r="C54" s="81"/>
      <c r="D54" s="81"/>
      <c r="E54" s="81"/>
      <c r="F54" s="81"/>
      <c r="G54" s="81"/>
      <c r="H54"/>
      <c r="I54"/>
    </row>
    <row r="55" spans="1:23" s="4" customFormat="1">
      <c r="A55" s="45"/>
      <c r="B55" s="45"/>
      <c r="C55" s="45"/>
      <c r="D55" s="45"/>
      <c r="E55" s="45"/>
      <c r="F55" s="45"/>
      <c r="G55" s="81"/>
      <c r="H55"/>
      <c r="I55"/>
    </row>
    <row r="56" spans="1:23" s="4" customFormat="1">
      <c r="A56" s="45"/>
      <c r="B56" s="45"/>
      <c r="C56" s="45"/>
      <c r="D56" s="45"/>
      <c r="E56" s="45"/>
      <c r="F56" s="45"/>
      <c r="G56" s="45"/>
      <c r="H56"/>
      <c r="I5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C4" zoomScale="86" zoomScaleNormal="86" workbookViewId="0">
      <selection activeCell="J17" sqref="J17"/>
    </sheetView>
  </sheetViews>
  <sheetFormatPr defaultColWidth="5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7265625" style="4" customWidth="1"/>
    <col min="248" max="248" width="6" style="4" customWidth="1"/>
    <col min="249" max="257" width="5.7265625" style="4"/>
  </cols>
  <sheetData>
    <row r="1" spans="1:23" s="4" customFormat="1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s="4" customFormat="1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s="4" customFormat="1" ht="43.9" customHeight="1">
      <c r="A3" s="839" t="s">
        <v>83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s="4" customFormat="1" ht="32.65" customHeight="1">
      <c r="A4" s="839" t="s">
        <v>261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s="4" customFormat="1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149">
        <f>(29/29)*100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s="4" customFormat="1" ht="49.15" customHeight="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149">
        <f>(29/29)*100</f>
        <v>100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s="4" customFormat="1" ht="42.75" customHeight="1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s="4" customFormat="1" ht="25.15" customHeight="1">
      <c r="A8" s="45"/>
      <c r="B8" s="131" t="s">
        <v>24</v>
      </c>
      <c r="C8" s="124" t="s">
        <v>262</v>
      </c>
      <c r="D8" s="124"/>
      <c r="E8" s="124" t="s">
        <v>256</v>
      </c>
      <c r="F8" s="124"/>
      <c r="G8" s="53" t="s">
        <v>27</v>
      </c>
      <c r="H8" s="32" t="s">
        <v>87</v>
      </c>
      <c r="I8" s="3"/>
    </row>
    <row r="9" spans="1:23" s="4" customFormat="1" ht="25.15" customHeight="1">
      <c r="A9" s="45"/>
      <c r="B9" s="131" t="s">
        <v>28</v>
      </c>
      <c r="C9" s="124" t="s">
        <v>88</v>
      </c>
      <c r="D9" s="124"/>
      <c r="E9" s="124" t="s">
        <v>88</v>
      </c>
      <c r="F9" s="136"/>
      <c r="G9" s="45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s="4" customFormat="1" ht="25.15" customHeight="1">
      <c r="A11" s="45">
        <v>1</v>
      </c>
      <c r="B11" s="747">
        <v>170101120022</v>
      </c>
      <c r="C11" s="655">
        <v>36</v>
      </c>
      <c r="D11" s="141">
        <f>COUNTIF(C11:C39,"&gt;="&amp;D10)</f>
        <v>29</v>
      </c>
      <c r="E11" s="655">
        <v>34</v>
      </c>
      <c r="F11" s="142">
        <f>COUNTIF(E11:E39,"&gt;="&amp;F10)</f>
        <v>29</v>
      </c>
      <c r="G11" s="143" t="s">
        <v>46</v>
      </c>
      <c r="H11" s="99">
        <v>3</v>
      </c>
      <c r="I11" s="99"/>
      <c r="J11" s="99"/>
      <c r="K11" s="99"/>
      <c r="L11" s="99"/>
      <c r="M11" s="682"/>
      <c r="N11" s="682"/>
      <c r="O11" s="682"/>
      <c r="P11" s="682"/>
      <c r="Q11" s="682"/>
      <c r="R11" s="682"/>
      <c r="S11" s="682">
        <v>3</v>
      </c>
      <c r="T11" s="99">
        <v>3</v>
      </c>
      <c r="U11" s="99">
        <v>3</v>
      </c>
      <c r="V11" s="99">
        <v>3</v>
      </c>
      <c r="W11" s="98"/>
    </row>
    <row r="12" spans="1:23" s="4" customFormat="1" ht="25.15" customHeight="1">
      <c r="A12" s="45">
        <v>2</v>
      </c>
      <c r="B12" s="747">
        <v>170101120040</v>
      </c>
      <c r="C12" s="655">
        <v>36</v>
      </c>
      <c r="D12" s="147">
        <f>(29/29)*100</f>
        <v>100</v>
      </c>
      <c r="E12" s="655">
        <v>35</v>
      </c>
      <c r="F12" s="148">
        <f>(29/29)*100</f>
        <v>100</v>
      </c>
      <c r="G12" s="143" t="s">
        <v>47</v>
      </c>
      <c r="H12" s="99"/>
      <c r="I12" s="99">
        <v>3</v>
      </c>
      <c r="J12" s="99"/>
      <c r="K12" s="99"/>
      <c r="L12" s="99"/>
      <c r="M12" s="682"/>
      <c r="N12" s="682"/>
      <c r="O12" s="682"/>
      <c r="P12" s="682"/>
      <c r="Q12" s="682"/>
      <c r="R12" s="682"/>
      <c r="S12" s="682"/>
      <c r="T12" s="99">
        <v>3</v>
      </c>
      <c r="U12" s="99">
        <v>3</v>
      </c>
      <c r="V12" s="99">
        <v>3</v>
      </c>
      <c r="W12" s="98"/>
    </row>
    <row r="13" spans="1:23" s="4" customFormat="1" ht="25.15" customHeight="1">
      <c r="A13" s="45">
        <v>3</v>
      </c>
      <c r="B13" s="747">
        <v>170101120058</v>
      </c>
      <c r="C13" s="655">
        <v>36</v>
      </c>
      <c r="D13" s="141"/>
      <c r="E13" s="655">
        <v>35</v>
      </c>
      <c r="F13" s="149"/>
      <c r="G13" s="143" t="s">
        <v>48</v>
      </c>
      <c r="H13" s="99"/>
      <c r="I13" s="99">
        <v>3</v>
      </c>
      <c r="J13" s="99"/>
      <c r="K13" s="99"/>
      <c r="L13" s="99"/>
      <c r="M13" s="682"/>
      <c r="N13" s="682"/>
      <c r="O13" s="682"/>
      <c r="P13" s="682"/>
      <c r="Q13" s="682"/>
      <c r="R13" s="682"/>
      <c r="S13" s="682"/>
      <c r="T13" s="99">
        <v>3</v>
      </c>
      <c r="U13" s="99">
        <v>3</v>
      </c>
      <c r="V13" s="99">
        <v>3</v>
      </c>
      <c r="W13" s="98"/>
    </row>
    <row r="14" spans="1:23" s="4" customFormat="1" ht="35.65" customHeight="1">
      <c r="A14" s="45">
        <v>4</v>
      </c>
      <c r="B14" s="747">
        <v>170301120002</v>
      </c>
      <c r="C14" s="655">
        <v>34</v>
      </c>
      <c r="D14" s="141"/>
      <c r="E14" s="655">
        <v>36</v>
      </c>
      <c r="F14" s="149"/>
      <c r="G14" s="143" t="s">
        <v>49</v>
      </c>
      <c r="H14" s="99"/>
      <c r="I14" s="99"/>
      <c r="J14" s="99">
        <v>2</v>
      </c>
      <c r="K14" s="99"/>
      <c r="L14" s="99">
        <v>2</v>
      </c>
      <c r="M14" s="682"/>
      <c r="N14" s="682"/>
      <c r="O14" s="682"/>
      <c r="P14" s="682"/>
      <c r="Q14" s="682"/>
      <c r="R14" s="682"/>
      <c r="S14" s="682"/>
      <c r="T14" s="99">
        <v>3</v>
      </c>
      <c r="U14" s="99">
        <v>3</v>
      </c>
      <c r="V14" s="99">
        <v>3</v>
      </c>
      <c r="W14" s="98"/>
    </row>
    <row r="15" spans="1:23" s="4" customFormat="1" ht="35.65" customHeight="1">
      <c r="A15" s="45">
        <v>5</v>
      </c>
      <c r="B15" s="747">
        <v>170301120010</v>
      </c>
      <c r="C15" s="655">
        <v>36</v>
      </c>
      <c r="D15" s="141"/>
      <c r="E15" s="655">
        <v>34</v>
      </c>
      <c r="F15" s="149"/>
      <c r="G15" s="143" t="s">
        <v>50</v>
      </c>
      <c r="H15" s="99"/>
      <c r="I15" s="99"/>
      <c r="J15" s="99"/>
      <c r="K15" s="99">
        <v>1</v>
      </c>
      <c r="L15" s="99"/>
      <c r="M15" s="682"/>
      <c r="N15" s="682"/>
      <c r="O15" s="682"/>
      <c r="P15" s="682"/>
      <c r="Q15" s="682"/>
      <c r="R15" s="682"/>
      <c r="S15" s="682"/>
      <c r="T15" s="99"/>
      <c r="U15" s="99"/>
      <c r="V15" s="99"/>
      <c r="W15" s="98"/>
    </row>
    <row r="16" spans="1:23" s="4" customFormat="1" ht="35.65" customHeight="1">
      <c r="A16" s="45">
        <v>6</v>
      </c>
      <c r="B16" s="747">
        <v>170301120068</v>
      </c>
      <c r="C16" s="655">
        <v>36</v>
      </c>
      <c r="D16" s="141"/>
      <c r="E16" s="655">
        <v>36</v>
      </c>
      <c r="F16" s="149"/>
      <c r="G16" s="150" t="s">
        <v>51</v>
      </c>
      <c r="H16" s="66">
        <f>AVERAGE(H11:H15)</f>
        <v>3</v>
      </c>
      <c r="I16" s="66">
        <f>AVERAGE(I11:I15)</f>
        <v>3</v>
      </c>
      <c r="J16" s="66">
        <f>AVERAGE(J11:J15)</f>
        <v>2</v>
      </c>
      <c r="K16" s="66">
        <f>AVERAGE(K11:K15)</f>
        <v>1</v>
      </c>
      <c r="L16" s="66">
        <f>AVERAGE(L11:L15)</f>
        <v>2</v>
      </c>
      <c r="M16" s="66"/>
      <c r="N16" s="66"/>
      <c r="O16" s="66"/>
      <c r="P16" s="66"/>
      <c r="Q16" s="66"/>
      <c r="R16" s="66"/>
      <c r="S16" s="66">
        <f>AVERAGE(S11:S15)</f>
        <v>3</v>
      </c>
      <c r="T16" s="66">
        <f>AVERAGE(T11:T15)</f>
        <v>3</v>
      </c>
      <c r="U16" s="66">
        <f>AVERAGE(U11:U15)</f>
        <v>3</v>
      </c>
      <c r="V16" s="66">
        <f>AVERAGE(V11:V15)</f>
        <v>3</v>
      </c>
      <c r="W16" s="98"/>
    </row>
    <row r="17" spans="1:24" s="4" customFormat="1" ht="37.9" customHeight="1">
      <c r="A17" s="45">
        <v>7</v>
      </c>
      <c r="B17" s="747">
        <v>170301120095</v>
      </c>
      <c r="C17" s="655">
        <v>36</v>
      </c>
      <c r="D17" s="141"/>
      <c r="E17" s="655">
        <v>34</v>
      </c>
      <c r="F17" s="149"/>
      <c r="G17" s="151" t="s">
        <v>52</v>
      </c>
      <c r="H17" s="67">
        <f>($H7*H16)/100</f>
        <v>3</v>
      </c>
      <c r="I17" s="67">
        <f>(H7*I16)/100</f>
        <v>3</v>
      </c>
      <c r="J17" s="67">
        <f>($H7*J16)/100</f>
        <v>2</v>
      </c>
      <c r="K17" s="67">
        <f>(H7*K16)/100</f>
        <v>1</v>
      </c>
      <c r="L17" s="67">
        <f>($H7*L16)/100</f>
        <v>2</v>
      </c>
      <c r="M17" s="67"/>
      <c r="N17" s="67"/>
      <c r="O17" s="67"/>
      <c r="P17" s="67"/>
      <c r="Q17" s="67"/>
      <c r="R17" s="67"/>
      <c r="S17" s="67">
        <f>($H7*S16)/100</f>
        <v>3</v>
      </c>
      <c r="T17" s="67">
        <f>(H7*T16)/100</f>
        <v>3</v>
      </c>
      <c r="U17" s="67">
        <f>(H7*U16)/100</f>
        <v>3</v>
      </c>
      <c r="V17" s="67">
        <f>(H7*V16)/100</f>
        <v>3</v>
      </c>
      <c r="W17" s="98"/>
    </row>
    <row r="18" spans="1:24" s="4" customFormat="1" ht="25.15" customHeight="1">
      <c r="A18" s="45">
        <v>8</v>
      </c>
      <c r="B18" s="747">
        <v>170301120023</v>
      </c>
      <c r="C18" s="655">
        <v>32</v>
      </c>
      <c r="D18" s="141"/>
      <c r="E18" s="655">
        <v>32</v>
      </c>
      <c r="F18" s="149"/>
      <c r="G18" s="101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:24" s="4" customFormat="1" ht="40.9" customHeight="1">
      <c r="A19" s="45">
        <v>9</v>
      </c>
      <c r="B19" s="747">
        <v>170301120032</v>
      </c>
      <c r="C19" s="655">
        <v>32</v>
      </c>
      <c r="D19" s="141"/>
      <c r="E19" s="655">
        <v>34</v>
      </c>
      <c r="F19" s="141"/>
      <c r="G19" s="45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4" s="4" customFormat="1" ht="25.15" customHeight="1">
      <c r="A20" s="45">
        <v>10</v>
      </c>
      <c r="B20" s="747">
        <v>170301120039</v>
      </c>
      <c r="C20" s="655">
        <v>32</v>
      </c>
      <c r="D20" s="141"/>
      <c r="E20" s="655">
        <v>34</v>
      </c>
      <c r="F20" s="141"/>
      <c r="G20" s="45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</row>
    <row r="21" spans="1:24" s="4" customFormat="1" ht="25.15" customHeight="1">
      <c r="A21" s="45">
        <v>11</v>
      </c>
      <c r="B21" s="747">
        <v>170301120043</v>
      </c>
      <c r="C21" s="655">
        <v>34</v>
      </c>
      <c r="D21" s="141"/>
      <c r="E21" s="655">
        <v>32</v>
      </c>
      <c r="F21" s="141"/>
      <c r="G21" s="45"/>
      <c r="H21" s="98"/>
      <c r="I21" s="98"/>
      <c r="J21" s="98"/>
      <c r="W21" s="98"/>
    </row>
    <row r="22" spans="1:24" s="4" customFormat="1" ht="25.15" customHeight="1">
      <c r="A22" s="45">
        <v>12</v>
      </c>
      <c r="B22" s="747">
        <v>170301120046</v>
      </c>
      <c r="C22" s="655">
        <v>30</v>
      </c>
      <c r="D22" s="141"/>
      <c r="E22" s="655">
        <v>32</v>
      </c>
      <c r="F22" s="141"/>
      <c r="G22" s="45"/>
      <c r="I22" s="103"/>
      <c r="J22" s="104"/>
      <c r="K22" s="104"/>
    </row>
    <row r="23" spans="1:24" s="4" customFormat="1" ht="31.5" customHeight="1">
      <c r="A23" s="45">
        <v>13</v>
      </c>
      <c r="B23" s="747">
        <v>170301120066</v>
      </c>
      <c r="C23" s="655">
        <v>32</v>
      </c>
      <c r="D23" s="141"/>
      <c r="E23" s="655">
        <v>34</v>
      </c>
      <c r="F23" s="141"/>
      <c r="G23" s="45"/>
      <c r="H23" s="71"/>
      <c r="I23" s="835"/>
      <c r="J23" s="835"/>
      <c r="M23" s="55"/>
      <c r="N23" s="55"/>
      <c r="O23" s="55"/>
      <c r="P23" s="55"/>
      <c r="Q23" s="55"/>
    </row>
    <row r="24" spans="1:24" s="4" customFormat="1" ht="25.15" customHeight="1">
      <c r="A24" s="45">
        <v>14</v>
      </c>
      <c r="B24" s="747">
        <v>170301120082</v>
      </c>
      <c r="C24" s="655">
        <v>32</v>
      </c>
      <c r="D24" s="141"/>
      <c r="E24" s="655">
        <v>32</v>
      </c>
      <c r="F24" s="141"/>
      <c r="G24" s="45"/>
      <c r="H24" s="105"/>
      <c r="I24" s="106"/>
      <c r="J24" s="106"/>
      <c r="M24" s="55"/>
      <c r="N24" s="55"/>
      <c r="O24" s="55"/>
      <c r="P24" s="55"/>
      <c r="Q24" s="55"/>
    </row>
    <row r="25" spans="1:24" s="4" customFormat="1" ht="25.15" customHeight="1">
      <c r="A25" s="45">
        <v>15</v>
      </c>
      <c r="B25" s="747">
        <v>170101120036</v>
      </c>
      <c r="C25" s="655">
        <v>42</v>
      </c>
      <c r="D25" s="141"/>
      <c r="E25" s="655">
        <v>41</v>
      </c>
      <c r="F25" s="141"/>
      <c r="G25" s="45"/>
      <c r="H25" s="107"/>
      <c r="I25" s="98"/>
      <c r="J25" s="98"/>
      <c r="K25" s="98"/>
      <c r="L25" s="98"/>
      <c r="M25" s="98"/>
      <c r="N25" s="104"/>
      <c r="O25" s="104"/>
      <c r="P25" s="104"/>
      <c r="Q25" s="104"/>
      <c r="R25" s="104"/>
      <c r="S25" s="98"/>
      <c r="T25" s="98"/>
      <c r="U25" s="98"/>
      <c r="V25" s="98"/>
      <c r="W25" s="98"/>
      <c r="X25" s="98"/>
    </row>
    <row r="26" spans="1:24" s="4" customFormat="1" ht="25.15" customHeight="1">
      <c r="A26" s="45">
        <v>16</v>
      </c>
      <c r="B26" s="747">
        <v>170101120043</v>
      </c>
      <c r="C26" s="655">
        <v>42</v>
      </c>
      <c r="D26" s="650"/>
      <c r="E26" s="655">
        <v>41</v>
      </c>
      <c r="F26" s="141"/>
      <c r="G26" s="4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s="4" customFormat="1" ht="25.15" customHeight="1">
      <c r="A27" s="45">
        <v>17</v>
      </c>
      <c r="B27" s="747">
        <v>170301120061</v>
      </c>
      <c r="C27" s="655">
        <v>42</v>
      </c>
      <c r="D27" s="141"/>
      <c r="E27" s="655">
        <v>44</v>
      </c>
      <c r="F27" s="141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s="4" customFormat="1" ht="25.15" customHeight="1">
      <c r="A28" s="45">
        <v>18</v>
      </c>
      <c r="B28" s="747">
        <v>170301120097</v>
      </c>
      <c r="C28" s="655">
        <v>42</v>
      </c>
      <c r="D28" s="141"/>
      <c r="E28" s="655">
        <v>44</v>
      </c>
      <c r="F28" s="141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s="4" customFormat="1" ht="25.15" customHeight="1">
      <c r="A29" s="45">
        <v>19</v>
      </c>
      <c r="B29" s="747">
        <v>170101120007</v>
      </c>
      <c r="C29" s="655">
        <v>44</v>
      </c>
      <c r="D29" s="141"/>
      <c r="E29" s="655">
        <v>46</v>
      </c>
      <c r="F29" s="141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s="4" customFormat="1" ht="25.15" customHeight="1">
      <c r="A30" s="45">
        <v>20</v>
      </c>
      <c r="B30" s="747">
        <v>170101120012</v>
      </c>
      <c r="C30" s="655">
        <v>46</v>
      </c>
      <c r="D30" s="141"/>
      <c r="E30" s="655">
        <v>48</v>
      </c>
      <c r="F30" s="141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s="4" customFormat="1" ht="25.15" customHeight="1">
      <c r="A31" s="45">
        <v>21</v>
      </c>
      <c r="B31" s="747">
        <v>170101120021</v>
      </c>
      <c r="C31" s="655">
        <v>46</v>
      </c>
      <c r="D31" s="141"/>
      <c r="E31" s="655">
        <v>46</v>
      </c>
      <c r="F31" s="141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s="4" customFormat="1" ht="25.15" customHeight="1">
      <c r="A32" s="45">
        <v>22</v>
      </c>
      <c r="B32" s="747">
        <v>170301120015</v>
      </c>
      <c r="C32" s="655">
        <v>44</v>
      </c>
      <c r="D32" s="141"/>
      <c r="E32" s="655">
        <v>46</v>
      </c>
      <c r="F32" s="141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s="4" customFormat="1" ht="25.15" customHeight="1">
      <c r="A33" s="45">
        <v>23</v>
      </c>
      <c r="B33" s="747">
        <v>170301120024</v>
      </c>
      <c r="C33" s="655">
        <v>44</v>
      </c>
      <c r="D33" s="141"/>
      <c r="E33" s="655">
        <v>46</v>
      </c>
      <c r="F33" s="141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 s="4" customFormat="1" ht="25.15" customHeight="1">
      <c r="A34" s="45">
        <v>24</v>
      </c>
      <c r="B34" s="747">
        <v>170301120062</v>
      </c>
      <c r="C34" s="655">
        <v>46</v>
      </c>
      <c r="D34" s="141"/>
      <c r="E34" s="655">
        <v>46</v>
      </c>
      <c r="F34" s="141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98"/>
      <c r="X34" s="98"/>
    </row>
    <row r="35" spans="1:24" s="4" customFormat="1" ht="25.15" customHeight="1">
      <c r="A35" s="45">
        <v>25</v>
      </c>
      <c r="B35" s="747">
        <v>170301120098</v>
      </c>
      <c r="C35" s="655">
        <v>46</v>
      </c>
      <c r="D35" s="141"/>
      <c r="E35" s="655">
        <v>44</v>
      </c>
      <c r="F35" s="141"/>
      <c r="G35" s="108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98"/>
      <c r="X35" s="98"/>
    </row>
    <row r="36" spans="1:24" s="4" customFormat="1" ht="25.15" customHeight="1">
      <c r="A36" s="45">
        <v>26</v>
      </c>
      <c r="B36" s="747">
        <v>170301120138</v>
      </c>
      <c r="C36" s="655">
        <v>44</v>
      </c>
      <c r="D36" s="141"/>
      <c r="E36" s="655">
        <v>46</v>
      </c>
      <c r="F36" s="141"/>
      <c r="G36" s="108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98"/>
    </row>
    <row r="37" spans="1:24" s="4" customFormat="1" ht="25.15" customHeight="1">
      <c r="A37" s="45">
        <v>27</v>
      </c>
      <c r="B37" s="747">
        <v>170301120140</v>
      </c>
      <c r="C37" s="655">
        <v>44</v>
      </c>
      <c r="D37" s="141"/>
      <c r="E37" s="655">
        <v>46</v>
      </c>
      <c r="F37" s="141"/>
      <c r="G37" s="101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98"/>
      <c r="X37" s="98"/>
    </row>
    <row r="38" spans="1:24" s="4" customFormat="1" ht="25.15" customHeight="1">
      <c r="A38" s="45">
        <v>28</v>
      </c>
      <c r="B38" s="747">
        <v>170301120142</v>
      </c>
      <c r="C38" s="655">
        <v>46</v>
      </c>
      <c r="D38" s="141"/>
      <c r="E38" s="655">
        <v>48</v>
      </c>
      <c r="F38" s="141"/>
      <c r="G38" s="10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 s="4" customFormat="1" ht="25.15" customHeight="1">
      <c r="A39" s="45">
        <v>29</v>
      </c>
      <c r="B39" s="747">
        <v>170301120166</v>
      </c>
      <c r="C39" s="655">
        <v>46</v>
      </c>
      <c r="D39" s="141"/>
      <c r="E39" s="655">
        <v>46</v>
      </c>
      <c r="F39" s="141"/>
      <c r="G39" s="10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</row>
    <row r="40" spans="1:24" s="4" customFormat="1" ht="15.5">
      <c r="A40" s="81"/>
      <c r="B40" s="81"/>
      <c r="C40" s="81"/>
      <c r="D40" s="81"/>
      <c r="E40" s="81"/>
      <c r="F40" s="81"/>
      <c r="G40" s="81"/>
      <c r="H40"/>
      <c r="I40"/>
      <c r="W40" s="82"/>
    </row>
    <row r="41" spans="1:24" s="4" customFormat="1" ht="15.5">
      <c r="A41" s="81"/>
      <c r="B41" s="81"/>
      <c r="C41" s="81"/>
      <c r="D41" s="81"/>
      <c r="E41" s="81"/>
      <c r="F41" s="81"/>
      <c r="G41" s="81"/>
      <c r="H41"/>
      <c r="I4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4" s="4" customFormat="1">
      <c r="A42" s="81"/>
      <c r="B42" s="81"/>
      <c r="C42" s="81"/>
      <c r="D42" s="81"/>
      <c r="E42" s="81"/>
      <c r="F42" s="81"/>
      <c r="G42" s="81"/>
      <c r="H42"/>
      <c r="I42"/>
    </row>
    <row r="43" spans="1:24" s="4" customFormat="1">
      <c r="A43" s="81"/>
      <c r="B43" s="81"/>
      <c r="C43" s="81"/>
      <c r="D43" s="81"/>
      <c r="E43" s="81"/>
      <c r="F43" s="81"/>
      <c r="G43" s="81"/>
      <c r="H43"/>
      <c r="I43"/>
    </row>
    <row r="44" spans="1:24" s="4" customFormat="1">
      <c r="A44" s="81"/>
      <c r="B44" s="81"/>
      <c r="C44" s="81"/>
      <c r="D44" s="81"/>
      <c r="E44" s="81"/>
      <c r="F44" s="81"/>
      <c r="G44" s="81"/>
      <c r="H44"/>
      <c r="I44"/>
    </row>
    <row r="45" spans="1:24" s="4" customFormat="1">
      <c r="A45" s="81"/>
      <c r="B45" s="81"/>
      <c r="C45" s="81"/>
      <c r="D45" s="81"/>
      <c r="E45" s="81"/>
      <c r="F45" s="81"/>
      <c r="G45" s="81"/>
      <c r="H45"/>
      <c r="I45"/>
    </row>
    <row r="46" spans="1:24" s="4" customFormat="1">
      <c r="A46" s="81"/>
      <c r="B46" s="81"/>
      <c r="C46" s="81"/>
      <c r="D46" s="81"/>
      <c r="E46" s="81"/>
      <c r="F46" s="81"/>
      <c r="G46" s="81"/>
      <c r="H46"/>
      <c r="I46"/>
    </row>
    <row r="47" spans="1:24" s="82" customFormat="1" ht="15.5">
      <c r="A47" s="81"/>
      <c r="B47" s="81"/>
      <c r="C47" s="81"/>
      <c r="D47" s="81"/>
      <c r="E47" s="81"/>
      <c r="F47" s="81"/>
      <c r="G47" s="81"/>
      <c r="H47"/>
      <c r="I4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4" s="4" customFormat="1" ht="15.5">
      <c r="A48" s="81"/>
      <c r="B48" s="81"/>
      <c r="C48" s="81"/>
      <c r="D48" s="81"/>
      <c r="E48" s="81"/>
      <c r="F48" s="81"/>
      <c r="G48" s="81"/>
      <c r="H48"/>
      <c r="I48"/>
      <c r="W48" s="82"/>
    </row>
    <row r="49" spans="1:22" s="4" customFormat="1" ht="15.5">
      <c r="A49" s="81"/>
      <c r="B49" s="81"/>
      <c r="C49" s="81"/>
      <c r="D49" s="81"/>
      <c r="E49" s="81"/>
      <c r="F49" s="81"/>
      <c r="G49" s="81"/>
      <c r="H49"/>
      <c r="I49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</row>
    <row r="50" spans="1:22" s="4" customFormat="1">
      <c r="A50" s="81"/>
      <c r="B50" s="81"/>
      <c r="C50" s="81"/>
      <c r="D50" s="81"/>
      <c r="E50" s="81"/>
      <c r="F50" s="81"/>
      <c r="G50" s="81"/>
      <c r="H50"/>
      <c r="I50"/>
    </row>
    <row r="51" spans="1:22" s="4" customFormat="1">
      <c r="A51" s="45"/>
      <c r="B51" s="45"/>
      <c r="C51" s="45"/>
      <c r="D51" s="45"/>
      <c r="E51" s="45"/>
      <c r="F51" s="45"/>
      <c r="G51" s="81"/>
      <c r="H51"/>
      <c r="I51"/>
    </row>
    <row r="52" spans="1:22" s="4" customFormat="1">
      <c r="A52" s="45"/>
      <c r="B52" s="45"/>
      <c r="C52" s="45"/>
      <c r="D52" s="45"/>
      <c r="E52" s="45"/>
      <c r="F52" s="45"/>
      <c r="G52" s="45"/>
      <c r="H52"/>
      <c r="I52"/>
    </row>
  </sheetData>
  <mergeCells count="7">
    <mergeCell ref="O3:W7"/>
    <mergeCell ref="A4:E4"/>
    <mergeCell ref="I23:J23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topLeftCell="F4" zoomScale="86" zoomScaleNormal="86" workbookViewId="0">
      <selection activeCell="G11" sqref="G11:V14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ht="43.9" customHeight="1">
      <c r="A3" s="839" t="s">
        <v>263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32.65" customHeight="1">
      <c r="A4" s="839" t="s">
        <v>264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749">
        <f>23/23*100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49.15" customHeight="1"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750">
        <f>22/23*100</f>
        <v>95.652173913043484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42.75" customHeight="1"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97.826086956521749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ht="25.15" customHeight="1">
      <c r="B8" s="131" t="s">
        <v>24</v>
      </c>
      <c r="C8" s="124" t="s">
        <v>262</v>
      </c>
      <c r="D8" s="124"/>
      <c r="E8" s="124" t="s">
        <v>99</v>
      </c>
      <c r="F8" s="124"/>
      <c r="G8" s="53" t="s">
        <v>27</v>
      </c>
      <c r="H8" s="32" t="s">
        <v>87</v>
      </c>
      <c r="I8" s="3"/>
    </row>
    <row r="9" spans="1:23" ht="25.15" customHeight="1">
      <c r="B9" s="131" t="s">
        <v>28</v>
      </c>
      <c r="C9" s="124" t="s">
        <v>82</v>
      </c>
      <c r="D9" s="124"/>
      <c r="E9" s="124" t="s">
        <v>82</v>
      </c>
      <c r="F9" s="136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25.15" customHeight="1">
      <c r="A11" s="45">
        <v>1</v>
      </c>
      <c r="B11" s="747">
        <v>170301200001</v>
      </c>
      <c r="C11" s="655">
        <v>40</v>
      </c>
      <c r="D11" s="141">
        <f>COUNTIF(C11:C33,"&gt;="&amp;D10)</f>
        <v>23</v>
      </c>
      <c r="E11" s="655">
        <v>36</v>
      </c>
      <c r="F11" s="142">
        <f>COUNTIF(E11:E33,"&gt;="&amp;F10)</f>
        <v>22</v>
      </c>
      <c r="G11" s="143" t="s">
        <v>46</v>
      </c>
      <c r="H11" s="99">
        <v>3</v>
      </c>
      <c r="I11" s="99"/>
      <c r="J11" s="99"/>
      <c r="K11" s="682"/>
      <c r="L11" s="99"/>
      <c r="M11" s="682"/>
      <c r="N11" s="99"/>
      <c r="O11" s="99"/>
      <c r="P11" s="682"/>
      <c r="Q11" s="682"/>
      <c r="R11" s="682"/>
      <c r="S11" s="99"/>
      <c r="T11" s="99">
        <v>3</v>
      </c>
      <c r="U11" s="99">
        <v>3</v>
      </c>
      <c r="V11" s="99">
        <v>3</v>
      </c>
      <c r="W11" s="98"/>
    </row>
    <row r="12" spans="1:23" ht="25.15" customHeight="1">
      <c r="A12" s="45">
        <v>2</v>
      </c>
      <c r="B12" s="747">
        <v>170301200021</v>
      </c>
      <c r="C12" s="655">
        <v>38</v>
      </c>
      <c r="D12" s="147">
        <f>(23/23)*100</f>
        <v>100</v>
      </c>
      <c r="E12" s="655">
        <v>36</v>
      </c>
      <c r="F12" s="148">
        <f>(22/23)*100</f>
        <v>95.652173913043484</v>
      </c>
      <c r="G12" s="143" t="s">
        <v>49</v>
      </c>
      <c r="H12" s="99"/>
      <c r="I12" s="99"/>
      <c r="J12" s="99">
        <v>3</v>
      </c>
      <c r="K12" s="682"/>
      <c r="L12" s="99">
        <v>3</v>
      </c>
      <c r="M12" s="682"/>
      <c r="N12" s="99"/>
      <c r="O12" s="99"/>
      <c r="P12" s="682"/>
      <c r="Q12" s="682"/>
      <c r="R12" s="682"/>
      <c r="S12" s="99"/>
      <c r="T12" s="99">
        <v>3</v>
      </c>
      <c r="U12" s="99">
        <v>3</v>
      </c>
      <c r="V12" s="99">
        <v>3</v>
      </c>
      <c r="W12" s="98"/>
    </row>
    <row r="13" spans="1:23" ht="25.15" customHeight="1">
      <c r="A13" s="45">
        <v>3</v>
      </c>
      <c r="B13" s="747">
        <v>170301200025</v>
      </c>
      <c r="C13" s="655">
        <v>35</v>
      </c>
      <c r="D13" s="141"/>
      <c r="E13" s="655">
        <v>40</v>
      </c>
      <c r="F13" s="149"/>
      <c r="G13" s="150" t="s">
        <v>51</v>
      </c>
      <c r="H13" s="66">
        <f>AVERAGE(H11:H12)</f>
        <v>3</v>
      </c>
      <c r="I13" s="66"/>
      <c r="J13" s="66">
        <f>AVERAGE(J11:J12)</f>
        <v>3</v>
      </c>
      <c r="K13" s="66"/>
      <c r="L13" s="66">
        <f>AVERAGE(L11:L12)</f>
        <v>3</v>
      </c>
      <c r="M13" s="66"/>
      <c r="N13" s="66"/>
      <c r="O13" s="66"/>
      <c r="P13" s="66"/>
      <c r="Q13" s="66"/>
      <c r="R13" s="66"/>
      <c r="S13" s="66"/>
      <c r="T13" s="66">
        <f t="shared" ref="T13:V13" si="0">AVERAGE(T11:T12)</f>
        <v>3</v>
      </c>
      <c r="U13" s="66">
        <f t="shared" si="0"/>
        <v>3</v>
      </c>
      <c r="V13" s="66">
        <f t="shared" si="0"/>
        <v>3</v>
      </c>
      <c r="W13" s="98"/>
    </row>
    <row r="14" spans="1:23" ht="35.65" customHeight="1">
      <c r="A14" s="45">
        <v>4</v>
      </c>
      <c r="B14" s="747">
        <v>170301200027</v>
      </c>
      <c r="C14" s="655">
        <v>36</v>
      </c>
      <c r="D14" s="141"/>
      <c r="E14" s="655">
        <v>41</v>
      </c>
      <c r="F14" s="149"/>
      <c r="G14" s="151" t="s">
        <v>52</v>
      </c>
      <c r="H14" s="67">
        <f>($H7*H13)/100</f>
        <v>2.9347826086956523</v>
      </c>
      <c r="I14" s="67"/>
      <c r="J14" s="67">
        <f>($H7*J13)/100</f>
        <v>2.9347826086956523</v>
      </c>
      <c r="K14" s="67"/>
      <c r="L14" s="67">
        <f>($H7*L13)/100</f>
        <v>2.9347826086956523</v>
      </c>
      <c r="M14" s="67"/>
      <c r="N14" s="67"/>
      <c r="O14" s="67"/>
      <c r="P14" s="67"/>
      <c r="Q14" s="67"/>
      <c r="R14" s="67"/>
      <c r="S14" s="67"/>
      <c r="T14" s="67">
        <f>($H7*T13)/100</f>
        <v>2.9347826086956523</v>
      </c>
      <c r="U14" s="67">
        <f>($H7*U13)/100</f>
        <v>2.9347826086956523</v>
      </c>
      <c r="V14" s="67">
        <f>($H7*V13)/100</f>
        <v>2.9347826086956523</v>
      </c>
      <c r="W14" s="98"/>
    </row>
    <row r="15" spans="1:23" ht="37.9" customHeight="1">
      <c r="A15" s="45">
        <v>5</v>
      </c>
      <c r="B15" s="747">
        <v>170301200029</v>
      </c>
      <c r="C15" s="655">
        <v>37</v>
      </c>
      <c r="D15" s="141"/>
      <c r="E15" s="655">
        <v>38</v>
      </c>
      <c r="F15" s="14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98"/>
    </row>
    <row r="16" spans="1:23" ht="25.15" customHeight="1">
      <c r="A16" s="45">
        <v>6</v>
      </c>
      <c r="B16" s="747">
        <v>170301200032</v>
      </c>
      <c r="C16" s="655">
        <v>35</v>
      </c>
      <c r="D16" s="141"/>
      <c r="E16" s="655">
        <v>35</v>
      </c>
      <c r="F16" s="149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</row>
    <row r="17" spans="1:24" ht="40.9" customHeight="1">
      <c r="A17" s="45">
        <v>7</v>
      </c>
      <c r="B17" s="747">
        <v>170301200009</v>
      </c>
      <c r="C17" s="655">
        <v>34</v>
      </c>
      <c r="D17" s="141"/>
      <c r="E17" s="655">
        <v>33</v>
      </c>
      <c r="F17" s="141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4" ht="25.15" customHeight="1">
      <c r="A18" s="45">
        <v>8</v>
      </c>
      <c r="B18" s="747">
        <v>170301200002</v>
      </c>
      <c r="C18" s="655">
        <v>41</v>
      </c>
      <c r="D18" s="141"/>
      <c r="E18" s="655">
        <v>42</v>
      </c>
      <c r="F18" s="754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4" ht="25.15" customHeight="1">
      <c r="A19" s="45">
        <v>9</v>
      </c>
      <c r="B19" s="747">
        <v>170301200004</v>
      </c>
      <c r="C19" s="655">
        <v>44</v>
      </c>
      <c r="D19" s="141"/>
      <c r="E19" s="655">
        <v>38</v>
      </c>
      <c r="F19" s="754"/>
      <c r="H19" s="98"/>
      <c r="I19" s="98"/>
      <c r="J19" s="98"/>
      <c r="W19" s="98"/>
    </row>
    <row r="20" spans="1:24" ht="25.15" customHeight="1">
      <c r="A20" s="45">
        <v>10</v>
      </c>
      <c r="B20" s="747">
        <v>170301200010</v>
      </c>
      <c r="C20" s="655">
        <v>45</v>
      </c>
      <c r="D20" s="141"/>
      <c r="E20" s="655">
        <v>44</v>
      </c>
      <c r="F20" s="754"/>
      <c r="I20" s="103"/>
      <c r="J20" s="104"/>
      <c r="K20" s="104"/>
    </row>
    <row r="21" spans="1:24" ht="31.5" customHeight="1">
      <c r="A21" s="45">
        <v>11</v>
      </c>
      <c r="B21" s="747">
        <v>170301200011</v>
      </c>
      <c r="C21" s="655">
        <v>44</v>
      </c>
      <c r="D21" s="141"/>
      <c r="E21" s="655">
        <v>44</v>
      </c>
      <c r="F21" s="754"/>
      <c r="H21" s="71"/>
      <c r="I21" s="835"/>
      <c r="J21" s="835"/>
      <c r="M21" s="55"/>
      <c r="N21" s="55"/>
      <c r="O21" s="55"/>
      <c r="P21" s="55"/>
      <c r="Q21" s="55"/>
    </row>
    <row r="22" spans="1:24" ht="25.15" customHeight="1">
      <c r="A22" s="45">
        <v>12</v>
      </c>
      <c r="B22" s="747">
        <v>170301200013</v>
      </c>
      <c r="C22" s="655">
        <v>42</v>
      </c>
      <c r="D22" s="141"/>
      <c r="E22" s="655">
        <v>40</v>
      </c>
      <c r="F22" s="754"/>
      <c r="H22" s="105"/>
      <c r="I22" s="106"/>
      <c r="J22" s="106"/>
      <c r="M22" s="55"/>
      <c r="N22" s="55"/>
      <c r="O22" s="55"/>
      <c r="P22" s="55"/>
      <c r="Q22" s="55"/>
    </row>
    <row r="23" spans="1:24" ht="25.15" customHeight="1">
      <c r="A23" s="45">
        <v>13</v>
      </c>
      <c r="B23" s="747">
        <v>170301200020</v>
      </c>
      <c r="C23" s="655">
        <v>46</v>
      </c>
      <c r="D23" s="141"/>
      <c r="E23" s="655">
        <v>38</v>
      </c>
      <c r="F23" s="754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  <c r="W23" s="98"/>
      <c r="X23" s="98"/>
    </row>
    <row r="24" spans="1:24" ht="25.15" customHeight="1">
      <c r="A24" s="45">
        <v>14</v>
      </c>
      <c r="B24" s="747">
        <v>170301200022</v>
      </c>
      <c r="C24" s="655">
        <v>46</v>
      </c>
      <c r="D24" s="141"/>
      <c r="E24" s="655">
        <v>39</v>
      </c>
      <c r="F24" s="75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  <c r="X24" s="98"/>
    </row>
    <row r="25" spans="1:24" ht="25.15" customHeight="1">
      <c r="A25" s="45">
        <v>15</v>
      </c>
      <c r="B25" s="747">
        <v>170301200024</v>
      </c>
      <c r="C25" s="655">
        <v>36</v>
      </c>
      <c r="D25" s="650"/>
      <c r="E25" s="655">
        <v>42</v>
      </c>
      <c r="F25" s="755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ht="25.15" customHeight="1">
      <c r="A26" s="45">
        <v>16</v>
      </c>
      <c r="B26" s="747">
        <v>170301200033</v>
      </c>
      <c r="C26" s="655">
        <v>46</v>
      </c>
      <c r="D26" s="141"/>
      <c r="E26" s="655">
        <v>42</v>
      </c>
      <c r="F26" s="754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ht="25.15" customHeight="1">
      <c r="A27" s="45">
        <v>17</v>
      </c>
      <c r="B27" s="747">
        <v>170301200003</v>
      </c>
      <c r="C27" s="655">
        <v>47</v>
      </c>
      <c r="D27" s="141"/>
      <c r="E27" s="655">
        <v>44</v>
      </c>
      <c r="F27" s="754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ht="25.15" customHeight="1">
      <c r="A28" s="45">
        <v>18</v>
      </c>
      <c r="B28" s="747">
        <v>170301200018</v>
      </c>
      <c r="C28" s="655">
        <v>47</v>
      </c>
      <c r="D28" s="141"/>
      <c r="E28" s="655">
        <v>44</v>
      </c>
      <c r="F28" s="754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ht="25.15" customHeight="1">
      <c r="A29" s="45">
        <v>19</v>
      </c>
      <c r="B29" s="747">
        <v>170301200019</v>
      </c>
      <c r="C29" s="655">
        <v>47</v>
      </c>
      <c r="D29" s="141"/>
      <c r="E29" s="655">
        <v>47</v>
      </c>
      <c r="F29" s="754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ht="25.15" customHeight="1">
      <c r="A30" s="45">
        <v>20</v>
      </c>
      <c r="B30" s="747">
        <v>170301200023</v>
      </c>
      <c r="C30" s="655">
        <v>46</v>
      </c>
      <c r="D30" s="141"/>
      <c r="E30" s="655">
        <v>45</v>
      </c>
      <c r="F30" s="754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ht="25.15" customHeight="1">
      <c r="A31" s="45">
        <v>21</v>
      </c>
      <c r="B31" s="747">
        <v>170301200026</v>
      </c>
      <c r="C31" s="655">
        <v>47</v>
      </c>
      <c r="D31" s="141"/>
      <c r="E31" s="655">
        <v>46</v>
      </c>
      <c r="F31" s="754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  <c r="X31" s="98"/>
    </row>
    <row r="32" spans="1:24" ht="25.15" customHeight="1">
      <c r="A32" s="45">
        <v>22</v>
      </c>
      <c r="B32" s="747">
        <v>170301200030</v>
      </c>
      <c r="C32" s="655">
        <v>47</v>
      </c>
      <c r="D32" s="141"/>
      <c r="E32" s="655">
        <v>44</v>
      </c>
      <c r="F32" s="754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  <c r="X32" s="98"/>
    </row>
    <row r="33" spans="1:24" ht="25.15" customHeight="1">
      <c r="A33" s="45">
        <v>23</v>
      </c>
      <c r="B33" s="747">
        <v>170301200016</v>
      </c>
      <c r="C33" s="655">
        <v>34</v>
      </c>
      <c r="D33" s="141"/>
      <c r="E33" s="655">
        <v>23</v>
      </c>
      <c r="F33" s="754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98"/>
    </row>
    <row r="34" spans="1:24">
      <c r="A34" s="81"/>
      <c r="B34" s="81"/>
      <c r="C34" s="81"/>
      <c r="D34" s="81"/>
      <c r="E34" s="81"/>
      <c r="F34" s="81"/>
      <c r="G34" s="109"/>
      <c r="H34" s="110"/>
      <c r="I34" s="110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</row>
    <row r="35" spans="1:24" s="82" customFormat="1" ht="15.5">
      <c r="A35" s="81"/>
      <c r="B35" s="81"/>
      <c r="C35" s="756"/>
      <c r="D35" s="756"/>
      <c r="E35" s="756"/>
      <c r="F35" s="756"/>
      <c r="G35" s="81"/>
      <c r="H35"/>
      <c r="I3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4" ht="15.5">
      <c r="A36" s="81"/>
      <c r="B36" s="81"/>
      <c r="C36" s="81"/>
      <c r="D36" s="81"/>
      <c r="E36" s="81"/>
      <c r="F36" s="81"/>
      <c r="G36" s="81"/>
      <c r="H36"/>
      <c r="I36"/>
      <c r="W36" s="82"/>
    </row>
    <row r="37" spans="1:24" ht="15.5">
      <c r="A37" s="81"/>
      <c r="B37" s="81"/>
      <c r="C37" s="757"/>
      <c r="D37" s="757"/>
      <c r="E37" s="757"/>
      <c r="F37" s="757"/>
      <c r="G37" s="81"/>
      <c r="H37"/>
      <c r="I37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1:24">
      <c r="A38" s="81"/>
      <c r="B38" s="81"/>
      <c r="C38" s="81"/>
      <c r="D38" s="81"/>
      <c r="E38" s="81"/>
      <c r="F38" s="81"/>
      <c r="G38" s="81"/>
      <c r="H38"/>
      <c r="I38"/>
    </row>
    <row r="39" spans="1:24">
      <c r="A39" s="81"/>
      <c r="B39" s="81"/>
      <c r="C39" s="81"/>
      <c r="D39" s="81"/>
      <c r="E39" s="81"/>
      <c r="F39" s="81"/>
      <c r="G39" s="81"/>
      <c r="H39"/>
      <c r="I39"/>
    </row>
    <row r="40" spans="1:24">
      <c r="A40" s="81"/>
      <c r="B40" s="81"/>
      <c r="C40" s="81"/>
      <c r="D40" s="81"/>
      <c r="E40" s="81"/>
      <c r="F40" s="81"/>
      <c r="G40" s="81"/>
      <c r="H40"/>
      <c r="I40"/>
    </row>
    <row r="41" spans="1:24">
      <c r="A41" s="81"/>
      <c r="B41" s="81"/>
      <c r="C41" s="81"/>
      <c r="D41" s="81"/>
      <c r="E41" s="81"/>
      <c r="F41" s="81"/>
      <c r="G41" s="81"/>
      <c r="H41"/>
      <c r="I41"/>
    </row>
    <row r="42" spans="1:24" s="82" customFormat="1" ht="15.5">
      <c r="A42" s="81"/>
      <c r="B42" s="81"/>
      <c r="C42" s="81"/>
      <c r="D42" s="81"/>
      <c r="E42" s="81"/>
      <c r="F42" s="81"/>
      <c r="G42" s="81"/>
      <c r="H42"/>
      <c r="I4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4" ht="15.5">
      <c r="A43" s="81"/>
      <c r="B43" s="81"/>
      <c r="C43" s="81"/>
      <c r="D43" s="81"/>
      <c r="E43" s="81"/>
      <c r="F43" s="81"/>
      <c r="G43" s="81"/>
      <c r="H43"/>
      <c r="I43"/>
      <c r="W43" s="82"/>
    </row>
    <row r="44" spans="1:24" ht="15.5">
      <c r="A44" s="81"/>
      <c r="B44" s="81"/>
      <c r="C44" s="81"/>
      <c r="D44" s="81"/>
      <c r="E44" s="81"/>
      <c r="F44" s="81"/>
      <c r="G44" s="81"/>
      <c r="H44"/>
      <c r="I44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4">
      <c r="A45" s="81"/>
      <c r="B45" s="81"/>
      <c r="C45" s="81"/>
      <c r="D45" s="81"/>
      <c r="E45" s="81"/>
      <c r="F45" s="81"/>
      <c r="G45" s="81"/>
      <c r="H45"/>
      <c r="I45"/>
    </row>
    <row r="46" spans="1:24">
      <c r="A46" s="81"/>
      <c r="B46" s="81"/>
      <c r="C46" s="81"/>
      <c r="D46" s="81"/>
      <c r="E46" s="81"/>
      <c r="F46" s="81"/>
      <c r="G46" s="81"/>
      <c r="H46"/>
      <c r="I46"/>
    </row>
    <row r="47" spans="1:24">
      <c r="A47" s="81"/>
      <c r="B47" s="81"/>
      <c r="C47" s="81"/>
      <c r="D47" s="81"/>
      <c r="E47" s="81"/>
      <c r="F47" s="81"/>
      <c r="G47" s="81"/>
      <c r="H47"/>
      <c r="I47"/>
    </row>
    <row r="48" spans="1:24">
      <c r="A48" s="81"/>
      <c r="B48" s="81"/>
      <c r="C48" s="81"/>
      <c r="D48" s="81"/>
      <c r="E48" s="81"/>
      <c r="F48" s="81"/>
      <c r="G48" s="81"/>
      <c r="H48"/>
      <c r="I48"/>
    </row>
    <row r="49" spans="1:23">
      <c r="A49" s="81"/>
      <c r="B49" s="81"/>
      <c r="C49" s="81"/>
      <c r="D49" s="81"/>
      <c r="E49" s="81"/>
      <c r="F49" s="81"/>
      <c r="G49" s="81"/>
      <c r="H49"/>
      <c r="I49"/>
    </row>
    <row r="50" spans="1:23" s="82" customFormat="1" ht="15.5">
      <c r="A50" s="81"/>
      <c r="B50" s="81"/>
      <c r="C50" s="81"/>
      <c r="D50" s="81"/>
      <c r="E50" s="81"/>
      <c r="F50" s="81"/>
      <c r="G50" s="81"/>
      <c r="H50"/>
      <c r="I5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5">
      <c r="A51" s="81"/>
      <c r="B51" s="81"/>
      <c r="C51" s="81"/>
      <c r="D51" s="81"/>
      <c r="E51" s="81"/>
      <c r="F51" s="81"/>
      <c r="G51" s="81"/>
      <c r="H51"/>
      <c r="I51"/>
      <c r="W51" s="82"/>
    </row>
    <row r="52" spans="1:23" ht="15.5">
      <c r="A52" s="81"/>
      <c r="B52" s="81"/>
      <c r="C52" s="81"/>
      <c r="D52" s="81"/>
      <c r="E52" s="81"/>
      <c r="F52" s="81"/>
      <c r="G52" s="81"/>
      <c r="H52"/>
      <c r="I5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  <row r="53" spans="1:23">
      <c r="A53" s="81"/>
      <c r="B53" s="81"/>
      <c r="C53" s="81"/>
      <c r="D53" s="81"/>
      <c r="E53" s="81"/>
      <c r="F53" s="81"/>
      <c r="G53" s="81"/>
      <c r="H53"/>
      <c r="I53"/>
    </row>
    <row r="54" spans="1:23">
      <c r="G54" s="81"/>
      <c r="H54"/>
      <c r="I54"/>
    </row>
    <row r="55" spans="1:23">
      <c r="H55"/>
      <c r="I5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topLeftCell="F4" zoomScale="86" zoomScaleNormal="86" workbookViewId="0">
      <selection activeCell="R17" sqref="R17"/>
    </sheetView>
  </sheetViews>
  <sheetFormatPr defaultColWidth="5.7265625" defaultRowHeight="14.5"/>
  <cols>
    <col min="1" max="1" width="12.54296875" style="45" customWidth="1"/>
    <col min="2" max="2" width="20.7265625" style="45" customWidth="1"/>
    <col min="3" max="4" width="17.1796875" style="45" customWidth="1"/>
    <col min="5" max="6" width="25.7265625" style="45" customWidth="1"/>
    <col min="7" max="7" width="26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5429687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 customWidth="1"/>
    <col min="247" max="247" width="24.54296875" style="4" customWidth="1"/>
    <col min="248" max="248" width="6" style="4" customWidth="1"/>
    <col min="249" max="257" width="5.7265625" style="4"/>
  </cols>
  <sheetData>
    <row r="1" spans="1:23" s="4" customFormat="1" ht="20.25" customHeight="1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</row>
    <row r="2" spans="1:23" s="4" customFormat="1" ht="19.899999999999999" customHeight="1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</row>
    <row r="3" spans="1:23" s="4" customFormat="1" ht="43.9" customHeight="1">
      <c r="A3" s="839" t="s">
        <v>265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s="4" customFormat="1" ht="32.65" customHeight="1">
      <c r="A4" s="839" t="s">
        <v>266</v>
      </c>
      <c r="B4" s="839"/>
      <c r="C4" s="839"/>
      <c r="D4" s="839"/>
      <c r="E4" s="839"/>
      <c r="F4" s="123"/>
      <c r="G4" s="32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s="4" customFormat="1" ht="20.25" customHeight="1">
      <c r="A5" s="121" t="s">
        <v>85</v>
      </c>
      <c r="B5" s="121"/>
      <c r="C5" s="121"/>
      <c r="D5" s="121"/>
      <c r="E5" s="121"/>
      <c r="F5" s="123"/>
      <c r="G5" s="32" t="s">
        <v>14</v>
      </c>
      <c r="H5" s="749">
        <f>20/20*100</f>
        <v>100</v>
      </c>
      <c r="I5" s="3"/>
      <c r="K5" s="125" t="s">
        <v>15</v>
      </c>
      <c r="L5" s="125">
        <v>2</v>
      </c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s="4" customFormat="1" ht="49.15" customHeight="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750">
        <f>19/20*100</f>
        <v>95</v>
      </c>
      <c r="I6" s="3"/>
      <c r="K6" s="129" t="s">
        <v>19</v>
      </c>
      <c r="L6" s="129">
        <v>1</v>
      </c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s="4" customFormat="1" ht="42.75" customHeight="1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97.5</v>
      </c>
      <c r="I7" s="22">
        <v>0.6</v>
      </c>
      <c r="K7" s="133" t="s">
        <v>23</v>
      </c>
      <c r="L7" s="133">
        <v>0</v>
      </c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 s="4" customFormat="1" ht="25.15" customHeight="1">
      <c r="A8" s="45"/>
      <c r="B8" s="131" t="s">
        <v>24</v>
      </c>
      <c r="C8" s="124" t="s">
        <v>262</v>
      </c>
      <c r="D8" s="124"/>
      <c r="E8" s="124" t="s">
        <v>99</v>
      </c>
      <c r="F8" s="124"/>
      <c r="G8" s="53" t="s">
        <v>27</v>
      </c>
      <c r="H8" s="32" t="s">
        <v>87</v>
      </c>
      <c r="I8" s="3"/>
    </row>
    <row r="9" spans="1:23" s="4" customFormat="1" ht="25.15" customHeight="1">
      <c r="A9" s="45"/>
      <c r="B9" s="131" t="s">
        <v>28</v>
      </c>
      <c r="C9" s="124" t="s">
        <v>267</v>
      </c>
      <c r="D9" s="124"/>
      <c r="E9" s="124" t="s">
        <v>268</v>
      </c>
      <c r="F9" s="136"/>
      <c r="G9" s="45"/>
      <c r="H9" s="55"/>
      <c r="I9" s="55"/>
      <c r="W9" s="98"/>
    </row>
    <row r="10" spans="1:23" s="4" customFormat="1" ht="25.15" customHeight="1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s="4" customFormat="1" ht="25.15" customHeight="1">
      <c r="A11" s="45">
        <v>1</v>
      </c>
      <c r="B11" s="747">
        <v>170301120027</v>
      </c>
      <c r="C11" s="655">
        <v>42</v>
      </c>
      <c r="D11" s="141">
        <f>COUNTIF(C11:C30,"&gt;="&amp;D10)</f>
        <v>20</v>
      </c>
      <c r="E11" s="655">
        <v>34</v>
      </c>
      <c r="F11" s="142">
        <f>COUNTIF(E11:E30,"&gt;="&amp;F10)</f>
        <v>19</v>
      </c>
      <c r="G11" s="143" t="s">
        <v>46</v>
      </c>
      <c r="H11" s="99">
        <v>3</v>
      </c>
      <c r="I11" s="99"/>
      <c r="J11" s="99"/>
      <c r="K11" s="682"/>
      <c r="L11" s="99"/>
      <c r="M11" s="682"/>
      <c r="N11" s="99"/>
      <c r="O11" s="99"/>
      <c r="P11" s="682"/>
      <c r="Q11" s="682"/>
      <c r="R11" s="682"/>
      <c r="S11" s="99"/>
      <c r="T11" s="99">
        <v>3</v>
      </c>
      <c r="U11" s="99">
        <v>3</v>
      </c>
      <c r="V11" s="99">
        <v>3</v>
      </c>
      <c r="W11" s="98"/>
    </row>
    <row r="12" spans="1:23" s="4" customFormat="1" ht="25.15" customHeight="1">
      <c r="A12" s="45">
        <v>2</v>
      </c>
      <c r="B12" s="747">
        <v>170301120064</v>
      </c>
      <c r="C12" s="655">
        <v>41</v>
      </c>
      <c r="D12" s="147">
        <f>(20/20)*100</f>
        <v>100</v>
      </c>
      <c r="E12" s="655">
        <v>34</v>
      </c>
      <c r="F12" s="148">
        <f>(19/20)*100</f>
        <v>95</v>
      </c>
      <c r="G12" s="143" t="s">
        <v>49</v>
      </c>
      <c r="H12" s="99"/>
      <c r="I12" s="99"/>
      <c r="J12" s="99">
        <v>3</v>
      </c>
      <c r="K12" s="682"/>
      <c r="L12" s="99">
        <v>3</v>
      </c>
      <c r="M12" s="682"/>
      <c r="N12" s="99"/>
      <c r="O12" s="99"/>
      <c r="P12" s="682"/>
      <c r="Q12" s="682"/>
      <c r="R12" s="682"/>
      <c r="S12" s="99"/>
      <c r="T12" s="99">
        <v>3</v>
      </c>
      <c r="U12" s="99">
        <v>3</v>
      </c>
      <c r="V12" s="99">
        <v>3</v>
      </c>
      <c r="W12" s="98"/>
    </row>
    <row r="13" spans="1:23" s="4" customFormat="1" ht="25.15" customHeight="1">
      <c r="A13" s="45">
        <v>3</v>
      </c>
      <c r="B13" s="747">
        <v>170301120105</v>
      </c>
      <c r="C13" s="655">
        <v>45</v>
      </c>
      <c r="D13" s="141"/>
      <c r="E13" s="655">
        <v>34</v>
      </c>
      <c r="F13" s="149"/>
      <c r="G13" s="150" t="s">
        <v>51</v>
      </c>
      <c r="H13" s="66">
        <f>AVERAGE(H11:H12)</f>
        <v>3</v>
      </c>
      <c r="I13" s="66"/>
      <c r="J13" s="66">
        <f>AVERAGE(J11:J12)</f>
        <v>3</v>
      </c>
      <c r="K13" s="66"/>
      <c r="L13" s="66">
        <f>AVERAGE(L11:L12)</f>
        <v>3</v>
      </c>
      <c r="M13" s="66"/>
      <c r="N13" s="66"/>
      <c r="O13" s="66"/>
      <c r="P13" s="66"/>
      <c r="Q13" s="66"/>
      <c r="R13" s="66"/>
      <c r="S13" s="66"/>
      <c r="T13" s="66">
        <f t="shared" ref="T13:V13" si="0">AVERAGE(T11:T12)</f>
        <v>3</v>
      </c>
      <c r="U13" s="66">
        <f t="shared" si="0"/>
        <v>3</v>
      </c>
      <c r="V13" s="66">
        <f t="shared" si="0"/>
        <v>3</v>
      </c>
      <c r="W13" s="98"/>
    </row>
    <row r="14" spans="1:23" s="4" customFormat="1" ht="35.65" customHeight="1">
      <c r="A14" s="45">
        <v>4</v>
      </c>
      <c r="B14" s="747">
        <v>170301120129</v>
      </c>
      <c r="C14" s="655">
        <v>40</v>
      </c>
      <c r="D14" s="141"/>
      <c r="E14" s="655">
        <v>31</v>
      </c>
      <c r="F14" s="149"/>
      <c r="G14" s="151" t="s">
        <v>52</v>
      </c>
      <c r="H14" s="67">
        <f>($H7*H13)/100</f>
        <v>2.9249999999999998</v>
      </c>
      <c r="I14" s="67"/>
      <c r="J14" s="67">
        <f>($H7*J13)/100</f>
        <v>2.9249999999999998</v>
      </c>
      <c r="K14" s="67"/>
      <c r="L14" s="67">
        <f>($H7*L13)/100</f>
        <v>2.9249999999999998</v>
      </c>
      <c r="M14" s="67"/>
      <c r="N14" s="67"/>
      <c r="O14" s="67"/>
      <c r="P14" s="67"/>
      <c r="Q14" s="67"/>
      <c r="R14" s="67"/>
      <c r="S14" s="67"/>
      <c r="T14" s="67">
        <f>($H7*T13)/100</f>
        <v>2.9249999999999998</v>
      </c>
      <c r="U14" s="67">
        <f>($H7*U13)/100</f>
        <v>2.9249999999999998</v>
      </c>
      <c r="V14" s="67">
        <f>($H7*V13)/100</f>
        <v>2.9249999999999998</v>
      </c>
      <c r="W14" s="98"/>
    </row>
    <row r="15" spans="1:23" s="4" customFormat="1" ht="37.9" customHeight="1">
      <c r="A15" s="45">
        <v>5</v>
      </c>
      <c r="B15" s="747">
        <v>170301120130</v>
      </c>
      <c r="C15" s="655">
        <v>39</v>
      </c>
      <c r="D15" s="141"/>
      <c r="E15" s="655">
        <v>35</v>
      </c>
      <c r="F15" s="14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98"/>
    </row>
    <row r="16" spans="1:23" s="4" customFormat="1" ht="25.15" customHeight="1">
      <c r="A16" s="45">
        <v>6</v>
      </c>
      <c r="B16" s="747">
        <v>170301120153</v>
      </c>
      <c r="C16" s="655">
        <v>40</v>
      </c>
      <c r="D16" s="141"/>
      <c r="E16" s="655">
        <v>35</v>
      </c>
      <c r="F16" s="149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</row>
    <row r="17" spans="1:24" s="4" customFormat="1" ht="40.9" customHeight="1">
      <c r="A17" s="45">
        <v>7</v>
      </c>
      <c r="B17" s="747">
        <v>170301120155</v>
      </c>
      <c r="C17" s="655">
        <v>44</v>
      </c>
      <c r="D17" s="141"/>
      <c r="E17" s="655">
        <v>36</v>
      </c>
      <c r="F17" s="141"/>
      <c r="G17" s="4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4" s="4" customFormat="1" ht="25.15" customHeight="1">
      <c r="A18" s="45">
        <v>8</v>
      </c>
      <c r="B18" s="747">
        <v>170301120159</v>
      </c>
      <c r="C18" s="655">
        <v>43</v>
      </c>
      <c r="D18" s="141"/>
      <c r="E18" s="655">
        <v>37</v>
      </c>
      <c r="F18" s="754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4" s="4" customFormat="1" ht="25.15" customHeight="1">
      <c r="A19" s="45">
        <v>9</v>
      </c>
      <c r="B19" s="747">
        <v>170301120161</v>
      </c>
      <c r="C19" s="655">
        <v>43</v>
      </c>
      <c r="D19" s="141"/>
      <c r="E19" s="655">
        <v>34</v>
      </c>
      <c r="F19" s="754"/>
      <c r="G19" s="45"/>
      <c r="H19" s="98"/>
      <c r="I19" s="98"/>
      <c r="J19" s="98"/>
      <c r="W19" s="98"/>
    </row>
    <row r="20" spans="1:24" s="4" customFormat="1" ht="25.15" customHeight="1">
      <c r="A20" s="45">
        <v>10</v>
      </c>
      <c r="B20" s="747">
        <v>170301120169</v>
      </c>
      <c r="C20" s="655">
        <v>44</v>
      </c>
      <c r="D20" s="141"/>
      <c r="E20" s="655">
        <v>32</v>
      </c>
      <c r="F20" s="754"/>
      <c r="G20" s="45"/>
      <c r="I20" s="103"/>
      <c r="J20" s="104"/>
      <c r="K20" s="104"/>
    </row>
    <row r="21" spans="1:24" s="4" customFormat="1" ht="31.5" customHeight="1">
      <c r="A21" s="45">
        <v>11</v>
      </c>
      <c r="B21" s="747">
        <v>170301120051</v>
      </c>
      <c r="C21" s="655">
        <v>34</v>
      </c>
      <c r="D21" s="141"/>
      <c r="E21" s="655">
        <v>32</v>
      </c>
      <c r="F21" s="754"/>
      <c r="G21" s="45"/>
      <c r="H21" s="71"/>
      <c r="I21" s="835"/>
      <c r="J21" s="835"/>
      <c r="M21" s="55"/>
      <c r="N21" s="55"/>
      <c r="O21" s="55"/>
      <c r="P21" s="55"/>
      <c r="Q21" s="55"/>
    </row>
    <row r="22" spans="1:24" s="4" customFormat="1" ht="25.15" customHeight="1">
      <c r="A22" s="45">
        <v>12</v>
      </c>
      <c r="B22" s="747">
        <v>170301120122</v>
      </c>
      <c r="C22" s="655">
        <v>40</v>
      </c>
      <c r="D22" s="141"/>
      <c r="E22" s="655">
        <v>25</v>
      </c>
      <c r="F22" s="754"/>
      <c r="G22" s="45"/>
      <c r="H22" s="105"/>
      <c r="I22" s="106"/>
      <c r="J22" s="106"/>
      <c r="M22" s="55"/>
      <c r="N22" s="55"/>
      <c r="O22" s="55"/>
      <c r="P22" s="55"/>
      <c r="Q22" s="55"/>
    </row>
    <row r="23" spans="1:24" s="4" customFormat="1" ht="25.15" customHeight="1">
      <c r="A23" s="45">
        <v>13</v>
      </c>
      <c r="B23" s="747">
        <v>170301120132</v>
      </c>
      <c r="C23" s="655">
        <v>40</v>
      </c>
      <c r="D23" s="141"/>
      <c r="E23" s="655">
        <v>30</v>
      </c>
      <c r="F23" s="754"/>
      <c r="G23" s="45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  <c r="W23" s="98"/>
      <c r="X23" s="98"/>
    </row>
    <row r="24" spans="1:24" s="4" customFormat="1" ht="25.15" customHeight="1">
      <c r="A24" s="45">
        <v>14</v>
      </c>
      <c r="B24" s="747">
        <v>170301120009</v>
      </c>
      <c r="C24" s="655">
        <v>44</v>
      </c>
      <c r="D24" s="141"/>
      <c r="E24" s="655">
        <v>41</v>
      </c>
      <c r="F24" s="754"/>
      <c r="G24" s="4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  <c r="X24" s="98"/>
    </row>
    <row r="25" spans="1:24" s="4" customFormat="1" ht="25.15" customHeight="1">
      <c r="A25" s="45">
        <v>15</v>
      </c>
      <c r="B25" s="747">
        <v>170301120021</v>
      </c>
      <c r="C25" s="655">
        <v>42</v>
      </c>
      <c r="D25" s="650"/>
      <c r="E25" s="655">
        <v>39</v>
      </c>
      <c r="F25" s="755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  <c r="X25" s="98"/>
    </row>
    <row r="26" spans="1:24" s="4" customFormat="1" ht="25.15" customHeight="1">
      <c r="A26" s="45">
        <v>16</v>
      </c>
      <c r="B26" s="747">
        <v>170301120053</v>
      </c>
      <c r="C26" s="655">
        <v>46</v>
      </c>
      <c r="D26" s="141"/>
      <c r="E26" s="655">
        <v>42</v>
      </c>
      <c r="F26" s="754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  <c r="X26" s="98"/>
    </row>
    <row r="27" spans="1:24" s="4" customFormat="1" ht="25.15" customHeight="1">
      <c r="A27" s="45">
        <v>17</v>
      </c>
      <c r="B27" s="747">
        <v>170301120127</v>
      </c>
      <c r="C27" s="655">
        <v>47</v>
      </c>
      <c r="D27" s="141"/>
      <c r="E27" s="655">
        <v>36</v>
      </c>
      <c r="F27" s="754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  <c r="X27" s="98"/>
    </row>
    <row r="28" spans="1:24" s="4" customFormat="1" ht="25.15" customHeight="1">
      <c r="A28" s="45">
        <v>18</v>
      </c>
      <c r="B28" s="747">
        <v>170301120146</v>
      </c>
      <c r="C28" s="655">
        <v>46</v>
      </c>
      <c r="D28" s="141"/>
      <c r="E28" s="655">
        <v>35</v>
      </c>
      <c r="F28" s="754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  <c r="X28" s="98"/>
    </row>
    <row r="29" spans="1:24" s="4" customFormat="1" ht="25.15" customHeight="1">
      <c r="A29" s="45">
        <v>19</v>
      </c>
      <c r="B29" s="747">
        <v>170301120156</v>
      </c>
      <c r="C29" s="655">
        <v>46</v>
      </c>
      <c r="D29" s="141"/>
      <c r="E29" s="655">
        <v>36</v>
      </c>
      <c r="F29" s="754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  <c r="X29" s="98"/>
    </row>
    <row r="30" spans="1:24" s="4" customFormat="1" ht="25.15" customHeight="1">
      <c r="A30" s="45">
        <v>20</v>
      </c>
      <c r="B30" s="747">
        <v>170301120164</v>
      </c>
      <c r="C30" s="655">
        <v>46</v>
      </c>
      <c r="D30" s="141"/>
      <c r="E30" s="655">
        <v>36</v>
      </c>
      <c r="F30" s="754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  <c r="X30" s="98"/>
    </row>
    <row r="31" spans="1:24" s="4" customFormat="1">
      <c r="A31" s="81"/>
      <c r="B31" s="81"/>
      <c r="C31" s="81"/>
      <c r="D31" s="81"/>
      <c r="E31" s="81"/>
      <c r="F31" s="81"/>
      <c r="G31" s="109"/>
      <c r="H31" s="110"/>
      <c r="I31" s="110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</row>
    <row r="32" spans="1:24" s="82" customFormat="1" ht="15.5">
      <c r="A32" s="81"/>
      <c r="B32" s="81"/>
      <c r="C32" s="756"/>
      <c r="D32" s="756"/>
      <c r="E32" s="756"/>
      <c r="F32" s="756"/>
      <c r="G32" s="81"/>
      <c r="H32"/>
      <c r="I3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s="4" customFormat="1" ht="15.5">
      <c r="A33" s="81"/>
      <c r="B33" s="81"/>
      <c r="C33" s="81"/>
      <c r="D33" s="81"/>
      <c r="E33" s="81"/>
      <c r="F33" s="81"/>
      <c r="G33" s="81"/>
      <c r="H33"/>
      <c r="I33"/>
      <c r="W33" s="82"/>
    </row>
    <row r="34" spans="1:23" s="4" customFormat="1" ht="15.5">
      <c r="A34" s="81"/>
      <c r="B34" s="81"/>
      <c r="C34" s="757"/>
      <c r="D34" s="757"/>
      <c r="E34" s="757"/>
      <c r="F34" s="757"/>
      <c r="G34" s="81"/>
      <c r="H34"/>
      <c r="I34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1:23" s="4" customFormat="1">
      <c r="A35" s="81"/>
      <c r="B35" s="81"/>
      <c r="C35" s="81"/>
      <c r="D35" s="81"/>
      <c r="E35" s="81"/>
      <c r="F35" s="81"/>
      <c r="G35" s="81"/>
      <c r="H35"/>
      <c r="I35"/>
    </row>
    <row r="36" spans="1:23" s="4" customFormat="1">
      <c r="A36" s="81"/>
      <c r="B36" s="81"/>
      <c r="C36" s="81"/>
      <c r="D36" s="81"/>
      <c r="E36" s="81"/>
      <c r="F36" s="81"/>
      <c r="G36" s="81"/>
      <c r="H36"/>
      <c r="I36"/>
    </row>
    <row r="37" spans="1:23" s="4" customFormat="1">
      <c r="A37" s="81"/>
      <c r="B37" s="81"/>
      <c r="C37" s="81"/>
      <c r="D37" s="81"/>
      <c r="E37" s="81"/>
      <c r="F37" s="81"/>
      <c r="G37" s="81"/>
      <c r="H37"/>
      <c r="I37"/>
    </row>
    <row r="38" spans="1:23" s="4" customFormat="1">
      <c r="A38" s="81"/>
      <c r="B38" s="81"/>
      <c r="C38" s="81"/>
      <c r="D38" s="81"/>
      <c r="E38" s="81"/>
      <c r="F38" s="81"/>
      <c r="G38" s="81"/>
      <c r="H38"/>
      <c r="I38"/>
    </row>
    <row r="39" spans="1:23" s="82" customFormat="1" ht="15.5">
      <c r="A39" s="81"/>
      <c r="B39" s="81"/>
      <c r="C39" s="81"/>
      <c r="D39" s="81"/>
      <c r="E39" s="81"/>
      <c r="F39" s="81"/>
      <c r="G39" s="81"/>
      <c r="H39"/>
      <c r="I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s="4" customFormat="1" ht="15.5">
      <c r="A40" s="81"/>
      <c r="B40" s="81"/>
      <c r="C40" s="81"/>
      <c r="D40" s="81"/>
      <c r="E40" s="81"/>
      <c r="F40" s="81"/>
      <c r="G40" s="81"/>
      <c r="H40"/>
      <c r="I40"/>
      <c r="W40" s="82"/>
    </row>
    <row r="41" spans="1:23" s="4" customFormat="1" ht="15.5">
      <c r="A41" s="81"/>
      <c r="B41" s="81"/>
      <c r="C41" s="81"/>
      <c r="D41" s="81"/>
      <c r="E41" s="81"/>
      <c r="F41" s="81"/>
      <c r="G41" s="81"/>
      <c r="H41"/>
      <c r="I4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3" s="4" customFormat="1">
      <c r="A42" s="81"/>
      <c r="B42" s="81"/>
      <c r="C42" s="81"/>
      <c r="D42" s="81"/>
      <c r="E42" s="81"/>
      <c r="F42" s="81"/>
      <c r="G42" s="81"/>
      <c r="H42"/>
      <c r="I42"/>
    </row>
    <row r="43" spans="1:23" s="4" customFormat="1">
      <c r="A43" s="81"/>
      <c r="B43" s="81"/>
      <c r="C43" s="81"/>
      <c r="D43" s="81"/>
      <c r="E43" s="81"/>
      <c r="F43" s="81"/>
      <c r="G43" s="81"/>
      <c r="H43"/>
      <c r="I43"/>
    </row>
    <row r="44" spans="1:23" s="4" customFormat="1">
      <c r="A44" s="81"/>
      <c r="B44" s="81"/>
      <c r="C44" s="81"/>
      <c r="D44" s="81"/>
      <c r="E44" s="81"/>
      <c r="F44" s="81"/>
      <c r="G44" s="81"/>
      <c r="H44"/>
      <c r="I44"/>
    </row>
    <row r="45" spans="1:23" s="4" customFormat="1">
      <c r="A45" s="81"/>
      <c r="B45" s="81"/>
      <c r="C45" s="81"/>
      <c r="D45" s="81"/>
      <c r="E45" s="81"/>
      <c r="F45" s="81"/>
      <c r="G45" s="81"/>
      <c r="H45"/>
      <c r="I45"/>
    </row>
    <row r="46" spans="1:23" s="4" customFormat="1">
      <c r="A46" s="81"/>
      <c r="B46" s="81"/>
      <c r="C46" s="81"/>
      <c r="D46" s="81"/>
      <c r="E46" s="81"/>
      <c r="F46" s="81"/>
      <c r="G46" s="81"/>
      <c r="H46"/>
      <c r="I46"/>
    </row>
    <row r="47" spans="1:23" s="82" customFormat="1" ht="15.5">
      <c r="A47" s="81"/>
      <c r="B47" s="81"/>
      <c r="C47" s="81"/>
      <c r="D47" s="81"/>
      <c r="E47" s="81"/>
      <c r="F47" s="81"/>
      <c r="G47" s="81"/>
      <c r="H47"/>
      <c r="I4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s="4" customFormat="1" ht="15.5">
      <c r="A48" s="81"/>
      <c r="B48" s="81"/>
      <c r="C48" s="81"/>
      <c r="D48" s="81"/>
      <c r="E48" s="81"/>
      <c r="F48" s="81"/>
      <c r="G48" s="81"/>
      <c r="H48"/>
      <c r="I48"/>
      <c r="W48" s="82"/>
    </row>
    <row r="49" spans="1:22" s="4" customFormat="1" ht="15.5">
      <c r="A49" s="81"/>
      <c r="B49" s="81"/>
      <c r="C49" s="81"/>
      <c r="D49" s="81"/>
      <c r="E49" s="81"/>
      <c r="F49" s="81"/>
      <c r="G49" s="81"/>
      <c r="H49"/>
      <c r="I49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</row>
    <row r="50" spans="1:22" s="4" customFormat="1">
      <c r="A50" s="81"/>
      <c r="B50" s="81"/>
      <c r="C50" s="81"/>
      <c r="D50" s="81"/>
      <c r="E50" s="81"/>
      <c r="F50" s="81"/>
      <c r="G50" s="81"/>
      <c r="H50"/>
      <c r="I50"/>
    </row>
    <row r="51" spans="1:22" s="4" customFormat="1">
      <c r="A51" s="45"/>
      <c r="B51" s="45"/>
      <c r="C51" s="45"/>
      <c r="D51" s="45"/>
      <c r="E51" s="45"/>
      <c r="F51" s="45"/>
      <c r="G51" s="81"/>
      <c r="H51"/>
      <c r="I51"/>
    </row>
    <row r="52" spans="1:22" s="4" customFormat="1">
      <c r="A52" s="45"/>
      <c r="B52" s="45"/>
      <c r="C52" s="45"/>
      <c r="D52" s="45"/>
      <c r="E52" s="45"/>
      <c r="F52" s="45"/>
      <c r="G52" s="45"/>
      <c r="H52"/>
      <c r="I5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="86" zoomScaleNormal="86" workbookViewId="0">
      <selection activeCell="G11" sqref="G11:V16"/>
    </sheetView>
  </sheetViews>
  <sheetFormatPr defaultColWidth="9.1796875" defaultRowHeight="14.5"/>
  <cols>
    <col min="2" max="2" width="16.45312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269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270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749">
        <f>23/23*100</f>
        <v>100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750">
        <f>22/23*100</f>
        <v>95.652173913043484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97.826086956521749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208</v>
      </c>
      <c r="D8" s="124"/>
      <c r="E8" s="124" t="s">
        <v>99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82</v>
      </c>
      <c r="D9" s="124"/>
      <c r="E9" s="124" t="s">
        <v>82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747">
        <v>170301200001</v>
      </c>
      <c r="C11" s="655">
        <v>41</v>
      </c>
      <c r="D11" s="141">
        <f>COUNTIF(C11:C33,"&gt;="&amp;D10)</f>
        <v>23</v>
      </c>
      <c r="E11" s="655">
        <v>38</v>
      </c>
      <c r="F11" s="142">
        <f>COUNTIF(E11:E33,"&gt;="&amp;F10)</f>
        <v>22</v>
      </c>
      <c r="G11" s="143" t="s">
        <v>46</v>
      </c>
      <c r="H11" s="660">
        <v>3</v>
      </c>
      <c r="I11" s="660"/>
      <c r="J11" s="100"/>
      <c r="K11" s="100"/>
      <c r="L11" s="99"/>
      <c r="M11" s="99"/>
      <c r="N11" s="44"/>
      <c r="O11" s="44"/>
      <c r="P11" s="99"/>
      <c r="Q11" s="99"/>
      <c r="R11" s="99"/>
      <c r="S11" s="99"/>
      <c r="T11" s="100">
        <v>3</v>
      </c>
      <c r="U11" s="100">
        <v>2</v>
      </c>
      <c r="V11" s="100">
        <v>1</v>
      </c>
      <c r="W11" s="98"/>
    </row>
    <row r="12" spans="1:23" ht="15.5">
      <c r="A12" s="45">
        <v>2</v>
      </c>
      <c r="B12" s="747">
        <v>170301200009</v>
      </c>
      <c r="C12" s="655">
        <v>40</v>
      </c>
      <c r="D12" s="147">
        <f>(23/23)*100</f>
        <v>100</v>
      </c>
      <c r="E12" s="655">
        <v>34</v>
      </c>
      <c r="F12" s="148">
        <f>(22/23)*100</f>
        <v>95.652173913043484</v>
      </c>
      <c r="G12" s="143" t="s">
        <v>47</v>
      </c>
      <c r="H12" s="660"/>
      <c r="I12" s="660">
        <v>3</v>
      </c>
      <c r="J12" s="100"/>
      <c r="K12" s="100"/>
      <c r="L12" s="99"/>
      <c r="M12" s="99"/>
      <c r="N12" s="44"/>
      <c r="O12" s="44"/>
      <c r="P12" s="99"/>
      <c r="Q12" s="99"/>
      <c r="R12" s="99"/>
      <c r="S12" s="99"/>
      <c r="T12" s="100">
        <v>2</v>
      </c>
      <c r="U12" s="100">
        <v>1</v>
      </c>
      <c r="V12" s="100">
        <v>1</v>
      </c>
      <c r="W12" s="98"/>
    </row>
    <row r="13" spans="1:23" ht="15.5">
      <c r="A13" s="45">
        <v>3</v>
      </c>
      <c r="B13" s="747">
        <v>170301200032</v>
      </c>
      <c r="C13" s="655">
        <v>35</v>
      </c>
      <c r="D13" s="141"/>
      <c r="E13" s="655">
        <v>35</v>
      </c>
      <c r="F13" s="149"/>
      <c r="G13" s="150" t="s">
        <v>48</v>
      </c>
      <c r="H13" s="660"/>
      <c r="I13" s="660">
        <v>3</v>
      </c>
      <c r="J13" s="748"/>
      <c r="K13" s="748"/>
      <c r="L13" s="748"/>
      <c r="M13" s="660"/>
      <c r="N13" s="748"/>
      <c r="O13" s="660"/>
      <c r="P13" s="748"/>
      <c r="Q13" s="748"/>
      <c r="R13" s="99"/>
      <c r="S13" s="748"/>
      <c r="T13" s="99">
        <v>3</v>
      </c>
      <c r="U13" s="99">
        <v>2</v>
      </c>
      <c r="V13" s="99">
        <v>1</v>
      </c>
      <c r="W13" s="98"/>
    </row>
    <row r="14" spans="1:23" ht="15.5">
      <c r="A14" s="45">
        <v>4</v>
      </c>
      <c r="B14" s="747">
        <v>170301200004</v>
      </c>
      <c r="C14" s="655">
        <v>46</v>
      </c>
      <c r="D14" s="141"/>
      <c r="E14" s="655">
        <v>21</v>
      </c>
      <c r="F14" s="149"/>
      <c r="G14" s="150" t="s">
        <v>49</v>
      </c>
      <c r="H14" s="660"/>
      <c r="I14" s="660"/>
      <c r="J14" s="748">
        <v>3</v>
      </c>
      <c r="K14" s="748"/>
      <c r="L14" s="748">
        <v>1</v>
      </c>
      <c r="M14" s="660"/>
      <c r="N14" s="748"/>
      <c r="O14" s="660"/>
      <c r="P14" s="748"/>
      <c r="Q14" s="748"/>
      <c r="R14" s="748"/>
      <c r="S14" s="748"/>
      <c r="T14" s="99">
        <v>1</v>
      </c>
      <c r="U14" s="99">
        <v>1</v>
      </c>
      <c r="V14" s="99">
        <v>1</v>
      </c>
      <c r="W14" s="98"/>
    </row>
    <row r="15" spans="1:23" ht="15.5">
      <c r="A15" s="45">
        <v>5</v>
      </c>
      <c r="B15" s="747">
        <v>170301200016</v>
      </c>
      <c r="C15" s="655">
        <v>29</v>
      </c>
      <c r="D15" s="141"/>
      <c r="E15" s="655">
        <v>28</v>
      </c>
      <c r="F15" s="149"/>
      <c r="G15" s="150" t="s">
        <v>51</v>
      </c>
      <c r="H15" s="66">
        <f>AVERAGE(H11:H14)</f>
        <v>3</v>
      </c>
      <c r="I15" s="66">
        <f t="shared" ref="I15:L15" si="0">AVERAGE(I11:I14)</f>
        <v>3</v>
      </c>
      <c r="J15" s="66">
        <f t="shared" si="0"/>
        <v>3</v>
      </c>
      <c r="K15" s="66"/>
      <c r="L15" s="66">
        <f t="shared" si="0"/>
        <v>1</v>
      </c>
      <c r="M15" s="4"/>
      <c r="N15" s="66"/>
      <c r="O15" s="66"/>
      <c r="P15" s="66"/>
      <c r="Q15" s="66"/>
      <c r="R15" s="66"/>
      <c r="S15" s="66"/>
      <c r="T15" s="66">
        <f t="shared" ref="T15" si="1">AVERAGE(T11:T14)</f>
        <v>2.25</v>
      </c>
      <c r="U15" s="66">
        <f t="shared" ref="U15" si="2">AVERAGE(U11:U14)</f>
        <v>1.5</v>
      </c>
      <c r="V15" s="66">
        <f t="shared" ref="V15" si="3">AVERAGE(V11:V14)</f>
        <v>1</v>
      </c>
      <c r="W15" s="98"/>
    </row>
    <row r="16" spans="1:23" ht="15.5">
      <c r="A16" s="45">
        <v>6</v>
      </c>
      <c r="B16" s="747">
        <v>170301200002</v>
      </c>
      <c r="C16" s="655">
        <v>43</v>
      </c>
      <c r="D16" s="141"/>
      <c r="E16" s="655">
        <v>45</v>
      </c>
      <c r="F16" s="149"/>
      <c r="G16" s="151" t="s">
        <v>52</v>
      </c>
      <c r="H16" s="67">
        <f>($H7*H15)/100</f>
        <v>2.9347826086956523</v>
      </c>
      <c r="I16" s="67">
        <f t="shared" ref="I16:J16" si="4">($H7*I15)/100</f>
        <v>2.9347826086956523</v>
      </c>
      <c r="J16" s="67">
        <f t="shared" si="4"/>
        <v>2.9347826086956523</v>
      </c>
      <c r="K16" s="67"/>
      <c r="L16" s="67">
        <f>($H7*L15)/100</f>
        <v>0.97826086956521752</v>
      </c>
      <c r="M16" s="67"/>
      <c r="N16" s="67"/>
      <c r="O16" s="67"/>
      <c r="P16" s="67"/>
      <c r="Q16" s="67"/>
      <c r="R16" s="67"/>
      <c r="S16" s="67"/>
      <c r="T16" s="67">
        <f t="shared" ref="T16:V16" si="5">($H7*T15)/100</f>
        <v>2.2010869565217392</v>
      </c>
      <c r="U16" s="67">
        <f t="shared" si="5"/>
        <v>1.4673913043478262</v>
      </c>
      <c r="V16" s="67">
        <f t="shared" si="5"/>
        <v>0.97826086956521752</v>
      </c>
      <c r="W16" s="4"/>
    </row>
    <row r="17" spans="1:23">
      <c r="A17" s="45">
        <v>7</v>
      </c>
      <c r="B17" s="747">
        <v>170301200020</v>
      </c>
      <c r="C17" s="655">
        <v>43</v>
      </c>
      <c r="D17" s="141"/>
      <c r="E17" s="655">
        <v>44</v>
      </c>
      <c r="F17" s="141"/>
      <c r="G17" s="4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4"/>
    </row>
    <row r="18" spans="1:23">
      <c r="A18" s="45">
        <v>8</v>
      </c>
      <c r="B18" s="747">
        <v>170301200021</v>
      </c>
      <c r="C18" s="655">
        <v>41</v>
      </c>
      <c r="D18" s="141"/>
      <c r="E18" s="655">
        <v>45</v>
      </c>
      <c r="F18" s="754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>
      <c r="A19" s="45">
        <v>9</v>
      </c>
      <c r="B19" s="747">
        <v>170301200022</v>
      </c>
      <c r="C19" s="655">
        <v>35</v>
      </c>
      <c r="D19" s="141"/>
      <c r="E19" s="655">
        <v>46</v>
      </c>
      <c r="F19" s="754"/>
      <c r="G19" s="45"/>
      <c r="H19" s="98"/>
      <c r="I19" s="98"/>
      <c r="J19" s="9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8"/>
    </row>
    <row r="20" spans="1:23">
      <c r="A20" s="45">
        <v>10</v>
      </c>
      <c r="B20" s="747">
        <v>170301200023</v>
      </c>
      <c r="C20" s="655">
        <v>42</v>
      </c>
      <c r="D20" s="141"/>
      <c r="E20" s="655">
        <v>45</v>
      </c>
      <c r="F20" s="754"/>
      <c r="G20" s="45"/>
      <c r="H20" s="4"/>
      <c r="I20" s="103"/>
      <c r="J20" s="104"/>
      <c r="K20" s="10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747">
        <v>170301200024</v>
      </c>
      <c r="C21" s="655">
        <v>40</v>
      </c>
      <c r="D21" s="141"/>
      <c r="E21" s="655">
        <v>42</v>
      </c>
      <c r="F21" s="754"/>
      <c r="G21" s="45"/>
      <c r="H21" s="71"/>
      <c r="I21" s="835"/>
      <c r="J21" s="835"/>
      <c r="K21" s="4"/>
      <c r="L21" s="4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</row>
    <row r="22" spans="1:23">
      <c r="A22" s="45">
        <v>12</v>
      </c>
      <c r="B22" s="747">
        <v>170301200025</v>
      </c>
      <c r="C22" s="655">
        <v>39</v>
      </c>
      <c r="D22" s="141"/>
      <c r="E22" s="655">
        <v>46</v>
      </c>
      <c r="F22" s="754"/>
      <c r="G22" s="45"/>
      <c r="H22" s="105"/>
      <c r="I22" s="106"/>
      <c r="J22" s="106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47">
        <v>170301200027</v>
      </c>
      <c r="C23" s="655">
        <v>41</v>
      </c>
      <c r="D23" s="141"/>
      <c r="E23" s="655">
        <v>44</v>
      </c>
      <c r="F23" s="754"/>
      <c r="G23" s="45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  <c r="W23" s="98"/>
    </row>
    <row r="24" spans="1:23">
      <c r="A24" s="45">
        <v>14</v>
      </c>
      <c r="B24" s="747">
        <v>170301200029</v>
      </c>
      <c r="C24" s="655">
        <v>41</v>
      </c>
      <c r="D24" s="141"/>
      <c r="E24" s="655">
        <v>46</v>
      </c>
      <c r="F24" s="754"/>
      <c r="G24" s="45"/>
      <c r="H24" s="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</row>
    <row r="25" spans="1:23" ht="15.5">
      <c r="A25" s="45">
        <v>15</v>
      </c>
      <c r="B25" s="747">
        <v>170301200033</v>
      </c>
      <c r="C25" s="655">
        <v>39</v>
      </c>
      <c r="D25" s="650"/>
      <c r="E25" s="655">
        <v>46</v>
      </c>
      <c r="F25" s="755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47">
        <v>170301200003</v>
      </c>
      <c r="C26" s="655">
        <v>46</v>
      </c>
      <c r="D26" s="141"/>
      <c r="E26" s="655">
        <v>46</v>
      </c>
      <c r="F26" s="754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47">
        <v>170301200010</v>
      </c>
      <c r="C27" s="655">
        <v>45</v>
      </c>
      <c r="D27" s="141"/>
      <c r="E27" s="655">
        <v>46</v>
      </c>
      <c r="F27" s="754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47">
        <v>170301200011</v>
      </c>
      <c r="C28" s="655">
        <v>45</v>
      </c>
      <c r="D28" s="141"/>
      <c r="E28" s="655">
        <v>47</v>
      </c>
      <c r="F28" s="754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47">
        <v>170301200013</v>
      </c>
      <c r="C29" s="655">
        <v>44</v>
      </c>
      <c r="D29" s="141"/>
      <c r="E29" s="655">
        <v>47</v>
      </c>
      <c r="F29" s="754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47">
        <v>170301200018</v>
      </c>
      <c r="C30" s="655">
        <v>46</v>
      </c>
      <c r="D30" s="141"/>
      <c r="E30" s="655">
        <v>48</v>
      </c>
      <c r="F30" s="754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47">
        <v>170301200019</v>
      </c>
      <c r="C31" s="655">
        <v>46</v>
      </c>
      <c r="D31" s="141"/>
      <c r="E31" s="655">
        <v>48</v>
      </c>
      <c r="F31" s="754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47">
        <v>170301200026</v>
      </c>
      <c r="C32" s="655">
        <v>47</v>
      </c>
      <c r="D32" s="141"/>
      <c r="E32" s="655">
        <v>48</v>
      </c>
      <c r="F32" s="754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47">
        <v>170301200030</v>
      </c>
      <c r="C33" s="655">
        <v>46</v>
      </c>
      <c r="D33" s="141"/>
      <c r="E33" s="655">
        <v>47</v>
      </c>
      <c r="F33" s="754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C1" zoomScale="86" zoomScaleNormal="86" workbookViewId="0">
      <selection activeCell="J19" sqref="J19"/>
    </sheetView>
  </sheetViews>
  <sheetFormatPr defaultColWidth="9.1796875" defaultRowHeight="14.5"/>
  <cols>
    <col min="2" max="2" width="15.5429687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271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272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749">
        <f>23/23*100</f>
        <v>100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750">
        <f>22/23*100</f>
        <v>95.652173913043484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97.826086956521749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273</v>
      </c>
      <c r="D8" s="124"/>
      <c r="E8" s="124" t="s">
        <v>99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82</v>
      </c>
      <c r="D9" s="124"/>
      <c r="E9" s="124" t="s">
        <v>82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747">
        <v>170301200001</v>
      </c>
      <c r="C11" s="655">
        <v>40</v>
      </c>
      <c r="D11" s="141">
        <f>COUNTIF(C11:C33,"&gt;="&amp;D10)</f>
        <v>23</v>
      </c>
      <c r="E11" s="655">
        <v>36</v>
      </c>
      <c r="F11" s="142">
        <f>COUNTIF(E11:E33,"&gt;="&amp;F10)</f>
        <v>22</v>
      </c>
      <c r="G11" s="143" t="s">
        <v>46</v>
      </c>
      <c r="H11" s="660">
        <v>3</v>
      </c>
      <c r="I11" s="660"/>
      <c r="J11" s="100"/>
      <c r="K11" s="100"/>
      <c r="L11" s="99"/>
      <c r="M11" s="99"/>
      <c r="N11" s="44"/>
      <c r="O11" s="44"/>
      <c r="P11" s="99"/>
      <c r="Q11" s="99"/>
      <c r="R11" s="99"/>
      <c r="S11" s="99"/>
      <c r="T11" s="100">
        <v>3</v>
      </c>
      <c r="U11" s="100">
        <v>2</v>
      </c>
      <c r="V11" s="100">
        <v>1</v>
      </c>
      <c r="W11" s="98"/>
    </row>
    <row r="12" spans="1:23" ht="15.5">
      <c r="A12" s="45">
        <v>2</v>
      </c>
      <c r="B12" s="747">
        <v>170301200021</v>
      </c>
      <c r="C12" s="655">
        <v>38</v>
      </c>
      <c r="D12" s="147">
        <f>(23/23)*100</f>
        <v>100</v>
      </c>
      <c r="E12" s="655">
        <v>36</v>
      </c>
      <c r="F12" s="148">
        <f>(22/23)*100</f>
        <v>95.652173913043484</v>
      </c>
      <c r="G12" s="143" t="s">
        <v>47</v>
      </c>
      <c r="H12" s="660"/>
      <c r="I12" s="660">
        <v>3</v>
      </c>
      <c r="J12" s="100"/>
      <c r="K12" s="100"/>
      <c r="L12" s="99"/>
      <c r="M12" s="99"/>
      <c r="N12" s="44"/>
      <c r="O12" s="44"/>
      <c r="P12" s="99"/>
      <c r="Q12" s="99"/>
      <c r="R12" s="99"/>
      <c r="S12" s="99"/>
      <c r="T12" s="100">
        <v>2</v>
      </c>
      <c r="U12" s="100">
        <v>1</v>
      </c>
      <c r="V12" s="100">
        <v>1</v>
      </c>
      <c r="W12" s="98"/>
    </row>
    <row r="13" spans="1:23" ht="15.5">
      <c r="A13" s="45">
        <v>3</v>
      </c>
      <c r="B13" s="747">
        <v>170301200025</v>
      </c>
      <c r="C13" s="655">
        <v>35</v>
      </c>
      <c r="D13" s="141"/>
      <c r="E13" s="655">
        <v>40</v>
      </c>
      <c r="F13" s="149"/>
      <c r="G13" s="150" t="s">
        <v>48</v>
      </c>
      <c r="H13" s="660"/>
      <c r="I13" s="660">
        <v>3</v>
      </c>
      <c r="J13" s="748"/>
      <c r="K13" s="748"/>
      <c r="L13" s="748"/>
      <c r="M13" s="660"/>
      <c r="N13" s="748"/>
      <c r="O13" s="660"/>
      <c r="P13" s="748"/>
      <c r="Q13" s="748"/>
      <c r="R13" s="99"/>
      <c r="S13" s="748"/>
      <c r="T13" s="99">
        <v>3</v>
      </c>
      <c r="U13" s="99">
        <v>2</v>
      </c>
      <c r="V13" s="99">
        <v>1</v>
      </c>
      <c r="W13" s="98"/>
    </row>
    <row r="14" spans="1:23" ht="15.5">
      <c r="A14" s="45">
        <v>4</v>
      </c>
      <c r="B14" s="747">
        <v>170301200027</v>
      </c>
      <c r="C14" s="655">
        <v>36</v>
      </c>
      <c r="D14" s="141"/>
      <c r="E14" s="655">
        <v>41</v>
      </c>
      <c r="F14" s="149"/>
      <c r="G14" s="150" t="s">
        <v>49</v>
      </c>
      <c r="H14" s="660"/>
      <c r="I14" s="660"/>
      <c r="J14" s="748">
        <v>3</v>
      </c>
      <c r="K14" s="748"/>
      <c r="L14" s="748">
        <v>1</v>
      </c>
      <c r="M14" s="660"/>
      <c r="N14" s="748"/>
      <c r="O14" s="660"/>
      <c r="P14" s="748"/>
      <c r="Q14" s="748"/>
      <c r="R14" s="748"/>
      <c r="S14" s="748"/>
      <c r="T14" s="99">
        <v>1</v>
      </c>
      <c r="U14" s="99">
        <v>1</v>
      </c>
      <c r="V14" s="99">
        <v>1</v>
      </c>
      <c r="W14" s="98"/>
    </row>
    <row r="15" spans="1:23" ht="15.5">
      <c r="A15" s="45">
        <v>5</v>
      </c>
      <c r="B15" s="747">
        <v>170301200029</v>
      </c>
      <c r="C15" s="655">
        <v>37</v>
      </c>
      <c r="D15" s="141"/>
      <c r="E15" s="655">
        <v>38</v>
      </c>
      <c r="F15" s="149"/>
      <c r="G15" s="150" t="s">
        <v>51</v>
      </c>
      <c r="H15" s="66">
        <f>AVERAGE(H11:H14)</f>
        <v>3</v>
      </c>
      <c r="I15" s="66">
        <f t="shared" ref="I15:L15" si="0">AVERAGE(I11:I14)</f>
        <v>3</v>
      </c>
      <c r="J15" s="66">
        <f t="shared" si="0"/>
        <v>3</v>
      </c>
      <c r="K15" s="66"/>
      <c r="L15" s="66">
        <f t="shared" si="0"/>
        <v>1</v>
      </c>
      <c r="M15" s="4"/>
      <c r="N15" s="66"/>
      <c r="O15" s="66"/>
      <c r="P15" s="66"/>
      <c r="Q15" s="66"/>
      <c r="R15" s="66"/>
      <c r="S15" s="66"/>
      <c r="T15" s="66">
        <f t="shared" ref="T15:V15" si="1">AVERAGE(T11:T14)</f>
        <v>2.25</v>
      </c>
      <c r="U15" s="66">
        <f t="shared" si="1"/>
        <v>1.5</v>
      </c>
      <c r="V15" s="66">
        <f t="shared" si="1"/>
        <v>1</v>
      </c>
      <c r="W15" s="98"/>
    </row>
    <row r="16" spans="1:23" ht="15.5">
      <c r="A16" s="45">
        <v>6</v>
      </c>
      <c r="B16" s="747">
        <v>170301200032</v>
      </c>
      <c r="C16" s="655">
        <v>35</v>
      </c>
      <c r="D16" s="141"/>
      <c r="E16" s="655">
        <v>35</v>
      </c>
      <c r="F16" s="149"/>
      <c r="G16" s="151" t="s">
        <v>52</v>
      </c>
      <c r="H16" s="67">
        <f>($H7*H15)/100</f>
        <v>2.9347826086956523</v>
      </c>
      <c r="I16" s="67">
        <f t="shared" ref="I16:J16" si="2">($H7*I15)/100</f>
        <v>2.9347826086956523</v>
      </c>
      <c r="J16" s="67">
        <f t="shared" si="2"/>
        <v>2.9347826086956523</v>
      </c>
      <c r="K16" s="67"/>
      <c r="L16" s="67">
        <f>($H7*L15)/100</f>
        <v>0.97826086956521752</v>
      </c>
      <c r="M16" s="67"/>
      <c r="N16" s="67"/>
      <c r="O16" s="67"/>
      <c r="P16" s="67"/>
      <c r="Q16" s="67"/>
      <c r="R16" s="67"/>
      <c r="S16" s="67"/>
      <c r="T16" s="67">
        <f t="shared" ref="T16:V16" si="3">($H7*T15)/100</f>
        <v>2.2010869565217392</v>
      </c>
      <c r="U16" s="67">
        <f t="shared" si="3"/>
        <v>1.4673913043478262</v>
      </c>
      <c r="V16" s="67">
        <f t="shared" si="3"/>
        <v>0.97826086956521752</v>
      </c>
      <c r="W16" s="4"/>
    </row>
    <row r="17" spans="1:23">
      <c r="A17" s="45">
        <v>7</v>
      </c>
      <c r="B17" s="747">
        <v>170301200009</v>
      </c>
      <c r="C17" s="655">
        <v>34</v>
      </c>
      <c r="D17" s="141"/>
      <c r="E17" s="655">
        <v>33</v>
      </c>
      <c r="F17" s="141"/>
      <c r="G17" s="4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4"/>
    </row>
    <row r="18" spans="1:23">
      <c r="A18" s="45">
        <v>8</v>
      </c>
      <c r="B18" s="747">
        <v>170301200002</v>
      </c>
      <c r="C18" s="655">
        <v>41</v>
      </c>
      <c r="D18" s="141"/>
      <c r="E18" s="655">
        <v>42</v>
      </c>
      <c r="F18" s="754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>
      <c r="A19" s="45">
        <v>9</v>
      </c>
      <c r="B19" s="747">
        <v>170301200004</v>
      </c>
      <c r="C19" s="655">
        <v>44</v>
      </c>
      <c r="D19" s="141"/>
      <c r="E19" s="655">
        <v>38</v>
      </c>
      <c r="F19" s="754"/>
      <c r="G19" s="45"/>
      <c r="H19" s="98"/>
      <c r="I19" s="98"/>
      <c r="J19" s="9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8"/>
    </row>
    <row r="20" spans="1:23">
      <c r="A20" s="45">
        <v>10</v>
      </c>
      <c r="B20" s="747">
        <v>170301200010</v>
      </c>
      <c r="C20" s="655">
        <v>45</v>
      </c>
      <c r="D20" s="141"/>
      <c r="E20" s="655">
        <v>44</v>
      </c>
      <c r="F20" s="754"/>
      <c r="G20" s="45"/>
      <c r="H20" s="4"/>
      <c r="I20" s="103"/>
      <c r="J20" s="104"/>
      <c r="K20" s="10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747">
        <v>170301200011</v>
      </c>
      <c r="C21" s="655">
        <v>44</v>
      </c>
      <c r="D21" s="141"/>
      <c r="E21" s="655">
        <v>44</v>
      </c>
      <c r="F21" s="754"/>
      <c r="G21" s="45"/>
      <c r="H21" s="71"/>
      <c r="I21" s="835"/>
      <c r="J21" s="835"/>
      <c r="K21" s="4"/>
      <c r="L21" s="4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</row>
    <row r="22" spans="1:23">
      <c r="A22" s="45">
        <v>12</v>
      </c>
      <c r="B22" s="747">
        <v>170301200013</v>
      </c>
      <c r="C22" s="655">
        <v>42</v>
      </c>
      <c r="D22" s="141"/>
      <c r="E22" s="655">
        <v>40</v>
      </c>
      <c r="F22" s="754"/>
      <c r="G22" s="45"/>
      <c r="H22" s="105"/>
      <c r="I22" s="106"/>
      <c r="J22" s="106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47">
        <v>170301200020</v>
      </c>
      <c r="C23" s="655">
        <v>46</v>
      </c>
      <c r="D23" s="141"/>
      <c r="E23" s="655">
        <v>38</v>
      </c>
      <c r="F23" s="754"/>
      <c r="G23" s="45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  <c r="W23" s="98"/>
    </row>
    <row r="24" spans="1:23">
      <c r="A24" s="45">
        <v>14</v>
      </c>
      <c r="B24" s="747">
        <v>170301200022</v>
      </c>
      <c r="C24" s="655">
        <v>46</v>
      </c>
      <c r="D24" s="141"/>
      <c r="E24" s="655">
        <v>39</v>
      </c>
      <c r="F24" s="754"/>
      <c r="G24" s="45"/>
      <c r="H24" s="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</row>
    <row r="25" spans="1:23" ht="15.5">
      <c r="A25" s="45">
        <v>15</v>
      </c>
      <c r="B25" s="747">
        <v>170301200024</v>
      </c>
      <c r="C25" s="655">
        <v>36</v>
      </c>
      <c r="D25" s="650"/>
      <c r="E25" s="655">
        <v>42</v>
      </c>
      <c r="F25" s="755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47">
        <v>170301200033</v>
      </c>
      <c r="C26" s="655">
        <v>46</v>
      </c>
      <c r="D26" s="141"/>
      <c r="E26" s="655">
        <v>42</v>
      </c>
      <c r="F26" s="754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47">
        <v>170301200003</v>
      </c>
      <c r="C27" s="655">
        <v>47</v>
      </c>
      <c r="D27" s="141"/>
      <c r="E27" s="655">
        <v>44</v>
      </c>
      <c r="F27" s="754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47">
        <v>170301200018</v>
      </c>
      <c r="C28" s="655">
        <v>47</v>
      </c>
      <c r="D28" s="141"/>
      <c r="E28" s="655">
        <v>44</v>
      </c>
      <c r="F28" s="754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47">
        <v>170301200019</v>
      </c>
      <c r="C29" s="655">
        <v>47</v>
      </c>
      <c r="D29" s="141"/>
      <c r="E29" s="655">
        <v>47</v>
      </c>
      <c r="F29" s="754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47">
        <v>170301200023</v>
      </c>
      <c r="C30" s="655">
        <v>46</v>
      </c>
      <c r="D30" s="141"/>
      <c r="E30" s="655">
        <v>45</v>
      </c>
      <c r="F30" s="754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47">
        <v>170301200026</v>
      </c>
      <c r="C31" s="655">
        <v>47</v>
      </c>
      <c r="D31" s="141"/>
      <c r="E31" s="655">
        <v>46</v>
      </c>
      <c r="F31" s="754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47">
        <v>170301200030</v>
      </c>
      <c r="C32" s="655">
        <v>47</v>
      </c>
      <c r="D32" s="141"/>
      <c r="E32" s="655">
        <v>44</v>
      </c>
      <c r="F32" s="754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47">
        <v>170301200016</v>
      </c>
      <c r="C33" s="655">
        <v>34</v>
      </c>
      <c r="D33" s="141"/>
      <c r="E33" s="655">
        <v>23</v>
      </c>
      <c r="F33" s="754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="90" zoomScaleNormal="90" workbookViewId="0">
      <selection activeCell="H17" sqref="H17"/>
    </sheetView>
  </sheetViews>
  <sheetFormatPr defaultColWidth="8.7265625" defaultRowHeight="14.5"/>
  <cols>
    <col min="1" max="1" width="12.7265625" style="45" customWidth="1"/>
    <col min="2" max="2" width="20.7265625" style="45" customWidth="1"/>
    <col min="3" max="4" width="17.26953125" style="45" customWidth="1"/>
    <col min="5" max="5" width="25.7265625" style="45" customWidth="1"/>
    <col min="6" max="6" width="31.7265625" style="45" customWidth="1"/>
    <col min="7" max="7" width="54.26953125" style="45" customWidth="1"/>
    <col min="8" max="8" width="16.453125" style="4" customWidth="1"/>
    <col min="9" max="9" width="14.453125" style="4" customWidth="1"/>
    <col min="10" max="10" width="9.453125" style="4" customWidth="1"/>
    <col min="11" max="11" width="16.7265625" style="4" customWidth="1"/>
    <col min="12" max="12" width="12.453125" style="4" customWidth="1"/>
    <col min="13" max="13" width="9.54296875" style="4" customWidth="1"/>
    <col min="14" max="14" width="15.54296875" style="4" customWidth="1"/>
    <col min="15" max="246" width="8.7265625" style="4"/>
    <col min="247" max="247" width="24.7265625" style="4" customWidth="1"/>
    <col min="248" max="248" width="6" style="4" customWidth="1"/>
    <col min="249" max="256" width="5.7265625" style="4" customWidth="1"/>
    <col min="257" max="257" width="12.7265625" style="4" customWidth="1"/>
    <col min="258" max="258" width="20.7265625" style="4" customWidth="1"/>
    <col min="259" max="260" width="17.26953125" style="4" customWidth="1"/>
    <col min="261" max="261" width="25.7265625" style="4" customWidth="1"/>
    <col min="262" max="262" width="31.7265625" style="4" customWidth="1"/>
    <col min="263" max="263" width="54.26953125" style="4" customWidth="1"/>
    <col min="264" max="264" width="16.453125" style="4" customWidth="1"/>
    <col min="265" max="265" width="14.453125" style="4" customWidth="1"/>
    <col min="266" max="266" width="9.453125" style="4" customWidth="1"/>
    <col min="267" max="267" width="16.7265625" style="4" customWidth="1"/>
    <col min="268" max="268" width="12.453125" style="4" customWidth="1"/>
    <col min="269" max="269" width="9.54296875" style="4" customWidth="1"/>
    <col min="270" max="270" width="15.54296875" style="4" customWidth="1"/>
    <col min="271" max="502" width="8.7265625" style="4"/>
    <col min="503" max="503" width="24.7265625" style="4" customWidth="1"/>
    <col min="504" max="504" width="6" style="4" customWidth="1"/>
    <col min="505" max="512" width="5.7265625" style="4" customWidth="1"/>
    <col min="513" max="513" width="12.7265625" style="4" customWidth="1"/>
    <col min="514" max="514" width="20.7265625" style="4" customWidth="1"/>
    <col min="515" max="516" width="17.26953125" style="4" customWidth="1"/>
    <col min="517" max="517" width="25.7265625" style="4" customWidth="1"/>
    <col min="518" max="518" width="31.7265625" style="4" customWidth="1"/>
    <col min="519" max="519" width="54.26953125" style="4" customWidth="1"/>
    <col min="520" max="520" width="16.453125" style="4" customWidth="1"/>
    <col min="521" max="521" width="14.453125" style="4" customWidth="1"/>
    <col min="522" max="522" width="9.453125" style="4" customWidth="1"/>
    <col min="523" max="523" width="16.7265625" style="4" customWidth="1"/>
    <col min="524" max="524" width="12.453125" style="4" customWidth="1"/>
    <col min="525" max="525" width="9.54296875" style="4" customWidth="1"/>
    <col min="526" max="526" width="15.54296875" style="4" customWidth="1"/>
    <col min="527" max="758" width="8.7265625" style="4"/>
    <col min="759" max="759" width="24.7265625" style="4" customWidth="1"/>
    <col min="760" max="760" width="6" style="4" customWidth="1"/>
    <col min="761" max="768" width="5.7265625" style="4" customWidth="1"/>
    <col min="769" max="769" width="12.7265625" style="4" customWidth="1"/>
    <col min="770" max="770" width="20.7265625" style="4" customWidth="1"/>
    <col min="771" max="772" width="17.26953125" style="4" customWidth="1"/>
    <col min="773" max="773" width="25.7265625" style="4" customWidth="1"/>
    <col min="774" max="774" width="31.7265625" style="4" customWidth="1"/>
    <col min="775" max="775" width="54.26953125" style="4" customWidth="1"/>
    <col min="776" max="776" width="16.453125" style="4" customWidth="1"/>
    <col min="777" max="777" width="14.453125" style="4" customWidth="1"/>
    <col min="778" max="778" width="9.453125" style="4" customWidth="1"/>
    <col min="779" max="779" width="16.7265625" style="4" customWidth="1"/>
    <col min="780" max="780" width="12.453125" style="4" customWidth="1"/>
    <col min="781" max="781" width="9.54296875" style="4" customWidth="1"/>
    <col min="782" max="782" width="15.54296875" style="4" customWidth="1"/>
    <col min="783" max="1014" width="8.7265625" style="4"/>
    <col min="1015" max="1015" width="24.7265625" style="4" customWidth="1"/>
    <col min="1016" max="1016" width="6" style="4" customWidth="1"/>
    <col min="1017" max="1024" width="5.7265625" style="4" customWidth="1"/>
  </cols>
  <sheetData>
    <row r="1" spans="1:23">
      <c r="A1" s="834" t="s">
        <v>56</v>
      </c>
      <c r="B1" s="834"/>
      <c r="C1" s="834"/>
      <c r="D1" s="834"/>
      <c r="E1" s="834"/>
      <c r="F1" s="834"/>
      <c r="G1" s="836"/>
      <c r="H1" s="836"/>
      <c r="I1" s="836"/>
      <c r="J1" s="836"/>
      <c r="K1" s="836"/>
      <c r="L1" s="836"/>
      <c r="M1" s="836"/>
    </row>
    <row r="2" spans="1:23">
      <c r="A2" s="834" t="s">
        <v>1</v>
      </c>
      <c r="B2" s="834"/>
      <c r="C2" s="834"/>
      <c r="D2" s="834"/>
      <c r="E2" s="834"/>
      <c r="F2" s="834"/>
      <c r="G2" s="837" t="s">
        <v>2</v>
      </c>
      <c r="H2" s="837"/>
      <c r="I2" s="3"/>
    </row>
    <row r="3" spans="1:23" ht="42.75" customHeight="1">
      <c r="A3" s="838" t="s">
        <v>76</v>
      </c>
      <c r="B3" s="838"/>
      <c r="C3" s="838"/>
      <c r="D3" s="838"/>
      <c r="E3" s="838"/>
      <c r="F3" s="838"/>
      <c r="G3" s="837" t="s">
        <v>4</v>
      </c>
      <c r="H3" s="837"/>
      <c r="I3" s="5" t="s">
        <v>5</v>
      </c>
      <c r="K3" s="6" t="s">
        <v>6</v>
      </c>
      <c r="L3" s="6" t="s">
        <v>7</v>
      </c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8" t="s">
        <v>77</v>
      </c>
      <c r="B4" s="838"/>
      <c r="C4" s="838"/>
      <c r="D4" s="838"/>
      <c r="E4" s="838"/>
      <c r="F4" s="838"/>
      <c r="G4" s="1" t="s">
        <v>11</v>
      </c>
      <c r="H4" s="2"/>
      <c r="I4" s="3"/>
      <c r="K4" s="7" t="s">
        <v>12</v>
      </c>
      <c r="L4" s="7">
        <v>3</v>
      </c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834" t="s">
        <v>78</v>
      </c>
      <c r="B5" s="834"/>
      <c r="C5" s="834"/>
      <c r="D5" s="834"/>
      <c r="E5" s="834"/>
      <c r="F5" s="834"/>
      <c r="G5" s="1" t="s">
        <v>14</v>
      </c>
      <c r="H5" s="47">
        <f>D12</f>
        <v>79.166666666666657</v>
      </c>
      <c r="I5" s="3"/>
      <c r="K5" s="11" t="s">
        <v>15</v>
      </c>
      <c r="L5" s="11">
        <v>2</v>
      </c>
      <c r="N5" s="12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B6" s="48" t="s">
        <v>60</v>
      </c>
      <c r="C6" s="49" t="s">
        <v>16</v>
      </c>
      <c r="D6" s="49" t="s">
        <v>17</v>
      </c>
      <c r="E6" s="49" t="s">
        <v>18</v>
      </c>
      <c r="F6" s="49" t="s">
        <v>17</v>
      </c>
      <c r="G6" s="32" t="s">
        <v>18</v>
      </c>
      <c r="H6" s="47">
        <f>F12</f>
        <v>0</v>
      </c>
      <c r="I6" s="3"/>
      <c r="K6" s="17" t="s">
        <v>19</v>
      </c>
      <c r="L6" s="17">
        <v>1</v>
      </c>
      <c r="N6" s="18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21">
      <c r="B7" s="50" t="s">
        <v>20</v>
      </c>
      <c r="C7" s="51" t="s">
        <v>21</v>
      </c>
      <c r="D7" s="51"/>
      <c r="E7" s="52" t="s">
        <v>21</v>
      </c>
      <c r="F7" s="52"/>
      <c r="G7" s="53" t="s">
        <v>22</v>
      </c>
      <c r="H7" s="21">
        <f>AVERAGE(H5:H6)</f>
        <v>39.583333333333329</v>
      </c>
      <c r="I7" s="22">
        <v>0.6</v>
      </c>
      <c r="K7" s="23" t="s">
        <v>23</v>
      </c>
      <c r="L7" s="23">
        <v>0</v>
      </c>
      <c r="N7" s="2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B8" s="50" t="s">
        <v>24</v>
      </c>
      <c r="C8" s="52" t="s">
        <v>25</v>
      </c>
      <c r="D8" s="52"/>
      <c r="E8" s="52" t="s">
        <v>26</v>
      </c>
      <c r="F8" s="52"/>
      <c r="G8" s="53" t="s">
        <v>27</v>
      </c>
      <c r="H8" s="32" t="str">
        <f>IF(H7&gt;=60, "Achieved", "Not Achieved")</f>
        <v>Not Achieved</v>
      </c>
      <c r="I8" s="3"/>
    </row>
    <row r="9" spans="1:23">
      <c r="B9" s="50" t="s">
        <v>28</v>
      </c>
      <c r="C9" s="52" t="s">
        <v>29</v>
      </c>
      <c r="D9" s="52"/>
      <c r="E9" s="52" t="s">
        <v>29</v>
      </c>
      <c r="F9" s="54"/>
      <c r="H9" s="55"/>
      <c r="I9" s="55"/>
    </row>
    <row r="10" spans="1:23" ht="15.5">
      <c r="B10" s="50" t="s">
        <v>45</v>
      </c>
      <c r="C10" s="52">
        <v>50</v>
      </c>
      <c r="D10" s="56">
        <f>(0.55*50)</f>
        <v>27.500000000000004</v>
      </c>
      <c r="E10" s="52">
        <v>50</v>
      </c>
      <c r="F10" s="57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</row>
    <row r="11" spans="1:23" ht="15.5">
      <c r="A11" s="45">
        <v>1</v>
      </c>
      <c r="B11" s="34">
        <v>170301200001</v>
      </c>
      <c r="C11" s="62">
        <v>30</v>
      </c>
      <c r="D11" s="62">
        <f>COUNTIF(C11:C34,"&gt;="&amp;D10)</f>
        <v>19</v>
      </c>
      <c r="E11" s="62">
        <v>20</v>
      </c>
      <c r="F11" s="89">
        <f>COUNTIF(E11:E34,"&gt;="&amp;F10)</f>
        <v>0</v>
      </c>
      <c r="G11" s="31" t="s">
        <v>46</v>
      </c>
      <c r="H11" s="32">
        <v>2</v>
      </c>
      <c r="I11" s="32">
        <v>3</v>
      </c>
      <c r="J11" s="32">
        <v>1</v>
      </c>
      <c r="K11" s="32"/>
      <c r="L11" s="32"/>
      <c r="M11" s="32"/>
      <c r="N11" s="32"/>
      <c r="O11" s="32"/>
      <c r="P11" s="32"/>
      <c r="Q11" s="32"/>
      <c r="R11" s="32"/>
      <c r="S11" s="32">
        <v>3</v>
      </c>
      <c r="T11" s="32">
        <v>3</v>
      </c>
      <c r="U11" s="32">
        <v>2</v>
      </c>
      <c r="V11" s="32">
        <v>1</v>
      </c>
    </row>
    <row r="12" spans="1:23" ht="15.5">
      <c r="B12" s="34">
        <v>170301200002</v>
      </c>
      <c r="C12" s="62">
        <v>29</v>
      </c>
      <c r="D12" s="63">
        <f>(D11/COUNT(C11:C34))*100</f>
        <v>79.166666666666657</v>
      </c>
      <c r="E12" s="62">
        <v>11</v>
      </c>
      <c r="F12" s="90">
        <f>(F11/COUNT(E11:E34))*100</f>
        <v>0</v>
      </c>
      <c r="G12" s="31" t="s">
        <v>47</v>
      </c>
      <c r="H12" s="37">
        <v>1</v>
      </c>
      <c r="I12" s="37">
        <v>3</v>
      </c>
      <c r="J12" s="32">
        <v>2</v>
      </c>
      <c r="K12" s="32"/>
      <c r="L12" s="32"/>
      <c r="M12" s="32"/>
      <c r="N12" s="32"/>
      <c r="O12" s="32"/>
      <c r="P12" s="32"/>
      <c r="Q12" s="32"/>
      <c r="R12" s="32"/>
      <c r="S12" s="32">
        <v>2</v>
      </c>
      <c r="T12" s="32">
        <v>1</v>
      </c>
      <c r="U12" s="32">
        <v>2</v>
      </c>
      <c r="V12" s="32">
        <v>3</v>
      </c>
    </row>
    <row r="13" spans="1:23" ht="15.5">
      <c r="B13" s="34">
        <v>170301200003</v>
      </c>
      <c r="C13" s="62">
        <v>33</v>
      </c>
      <c r="D13" s="62"/>
      <c r="E13" s="62">
        <v>21</v>
      </c>
      <c r="F13" s="47"/>
      <c r="G13" s="31" t="s">
        <v>48</v>
      </c>
      <c r="H13" s="37">
        <v>2</v>
      </c>
      <c r="I13" s="37">
        <v>2</v>
      </c>
      <c r="J13" s="32">
        <v>1</v>
      </c>
      <c r="K13" s="32"/>
      <c r="L13" s="32"/>
      <c r="M13" s="32"/>
      <c r="N13" s="32"/>
      <c r="O13" s="32"/>
      <c r="P13" s="32"/>
      <c r="Q13" s="32"/>
      <c r="R13" s="32"/>
      <c r="S13" s="32">
        <v>1</v>
      </c>
      <c r="T13" s="32">
        <v>2</v>
      </c>
      <c r="U13" s="32">
        <v>3</v>
      </c>
      <c r="V13" s="32">
        <v>1</v>
      </c>
    </row>
    <row r="14" spans="1:23" ht="15.5">
      <c r="B14" s="34">
        <v>170301200004</v>
      </c>
      <c r="C14" s="62">
        <v>33</v>
      </c>
      <c r="D14" s="62"/>
      <c r="E14" s="62">
        <v>18</v>
      </c>
      <c r="F14" s="47"/>
      <c r="G14" s="31" t="s">
        <v>49</v>
      </c>
      <c r="H14" s="37">
        <v>2</v>
      </c>
      <c r="I14" s="37">
        <v>3</v>
      </c>
      <c r="J14" s="32">
        <v>2</v>
      </c>
      <c r="K14" s="32"/>
      <c r="L14" s="32"/>
      <c r="M14" s="32"/>
      <c r="N14" s="32"/>
      <c r="O14" s="32"/>
      <c r="P14" s="32"/>
      <c r="Q14" s="32"/>
      <c r="R14" s="32"/>
      <c r="S14" s="32">
        <v>1</v>
      </c>
      <c r="T14" s="32">
        <v>2</v>
      </c>
      <c r="U14" s="32">
        <v>2</v>
      </c>
      <c r="V14" s="32">
        <v>3</v>
      </c>
    </row>
    <row r="15" spans="1:23" ht="15.5">
      <c r="B15" s="34">
        <v>170301200009</v>
      </c>
      <c r="C15" s="62">
        <v>33</v>
      </c>
      <c r="D15" s="62"/>
      <c r="E15" s="62">
        <v>23</v>
      </c>
      <c r="F15" s="47"/>
      <c r="G15" s="31" t="s">
        <v>50</v>
      </c>
      <c r="H15" s="37">
        <v>1</v>
      </c>
      <c r="I15" s="37">
        <v>3</v>
      </c>
      <c r="J15" s="32">
        <v>3</v>
      </c>
      <c r="K15" s="32"/>
      <c r="L15" s="32"/>
      <c r="M15" s="32"/>
      <c r="N15" s="32"/>
      <c r="O15" s="32"/>
      <c r="P15" s="32"/>
      <c r="Q15" s="32"/>
      <c r="R15" s="32"/>
      <c r="S15" s="32">
        <v>1</v>
      </c>
      <c r="T15" s="32">
        <v>2</v>
      </c>
      <c r="U15" s="32">
        <v>3</v>
      </c>
      <c r="V15" s="32">
        <v>3</v>
      </c>
    </row>
    <row r="16" spans="1:23" ht="15.5">
      <c r="B16" s="34">
        <v>170301200010</v>
      </c>
      <c r="C16" s="62">
        <v>30</v>
      </c>
      <c r="D16" s="62"/>
      <c r="E16" s="62">
        <v>20</v>
      </c>
      <c r="F16" s="47"/>
      <c r="G16" s="65" t="s">
        <v>51</v>
      </c>
      <c r="H16" s="66">
        <f t="shared" ref="H16:V16" si="0">AVERAGE(H11:H15)</f>
        <v>1.6</v>
      </c>
      <c r="I16" s="66">
        <f t="shared" si="0"/>
        <v>2.8</v>
      </c>
      <c r="J16" s="66">
        <f t="shared" si="0"/>
        <v>1.8</v>
      </c>
      <c r="K16" s="66"/>
      <c r="L16" s="66"/>
      <c r="M16" s="66"/>
      <c r="N16" s="66"/>
      <c r="O16" s="66"/>
      <c r="P16" s="66"/>
      <c r="Q16" s="66"/>
      <c r="R16" s="66"/>
      <c r="S16" s="66">
        <f t="shared" si="0"/>
        <v>1.6</v>
      </c>
      <c r="T16" s="66">
        <f t="shared" si="0"/>
        <v>2</v>
      </c>
      <c r="U16" s="66">
        <f t="shared" si="0"/>
        <v>2.4</v>
      </c>
      <c r="V16" s="66">
        <f t="shared" si="0"/>
        <v>2.2000000000000002</v>
      </c>
    </row>
    <row r="17" spans="2:22" ht="15.5">
      <c r="B17" s="34">
        <v>170301200011</v>
      </c>
      <c r="C17" s="62">
        <v>29</v>
      </c>
      <c r="D17" s="62"/>
      <c r="E17" s="62">
        <v>20</v>
      </c>
      <c r="F17" s="47"/>
      <c r="G17" s="91" t="s">
        <v>52</v>
      </c>
      <c r="H17" s="67">
        <f>(H7*H16)/100</f>
        <v>0.6333333333333333</v>
      </c>
      <c r="I17" s="67">
        <f>(H7*I16)/100</f>
        <v>1.1083333333333332</v>
      </c>
      <c r="J17" s="67">
        <f>(H7*J16)/100</f>
        <v>0.71250000000000002</v>
      </c>
      <c r="K17" s="67"/>
      <c r="L17" s="67"/>
      <c r="M17" s="67"/>
      <c r="N17" s="67"/>
      <c r="O17" s="67"/>
      <c r="P17" s="67"/>
      <c r="Q17" s="67"/>
      <c r="R17" s="67"/>
      <c r="S17" s="67">
        <f>(H7*S16)/100</f>
        <v>0.6333333333333333</v>
      </c>
      <c r="T17" s="67">
        <f>(H7*T16)/100</f>
        <v>0.79166666666666652</v>
      </c>
      <c r="U17" s="67">
        <f>(H7*U16)/100</f>
        <v>0.94999999999999984</v>
      </c>
      <c r="V17" s="67">
        <f>(H7*V16)/100</f>
        <v>0.87083333333333324</v>
      </c>
    </row>
    <row r="18" spans="2:22">
      <c r="B18" s="34">
        <v>170301200013</v>
      </c>
      <c r="C18" s="62">
        <v>31</v>
      </c>
      <c r="D18" s="62"/>
      <c r="E18" s="62">
        <v>23</v>
      </c>
      <c r="F18" s="62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2:22">
      <c r="B19" s="34">
        <v>170301200014</v>
      </c>
      <c r="C19" s="62">
        <v>0</v>
      </c>
      <c r="D19" s="62"/>
      <c r="E19" s="62">
        <v>0</v>
      </c>
      <c r="F19" s="62"/>
    </row>
    <row r="20" spans="2:22">
      <c r="B20" s="34">
        <v>170301200016</v>
      </c>
      <c r="C20" s="62">
        <v>24</v>
      </c>
      <c r="D20" s="62"/>
      <c r="E20" s="62">
        <v>11</v>
      </c>
      <c r="F20" s="62"/>
    </row>
    <row r="21" spans="2:22">
      <c r="B21" s="34">
        <v>170301200018</v>
      </c>
      <c r="C21" s="62">
        <v>33</v>
      </c>
      <c r="D21" s="62"/>
      <c r="E21" s="62">
        <v>22</v>
      </c>
      <c r="F21" s="62"/>
    </row>
    <row r="22" spans="2:22">
      <c r="B22" s="34">
        <v>170301200019</v>
      </c>
      <c r="C22" s="62">
        <v>33</v>
      </c>
      <c r="D22" s="62"/>
      <c r="E22" s="62">
        <v>18</v>
      </c>
      <c r="F22" s="62"/>
      <c r="J22" s="55"/>
      <c r="K22" s="55"/>
    </row>
    <row r="23" spans="2:22">
      <c r="B23" s="34">
        <v>170301200020</v>
      </c>
      <c r="C23" s="62">
        <v>30</v>
      </c>
      <c r="D23" s="62"/>
      <c r="E23" s="62">
        <v>3</v>
      </c>
      <c r="F23" s="62"/>
      <c r="H23" s="70"/>
      <c r="I23" s="835"/>
      <c r="J23" s="835"/>
      <c r="M23" s="55"/>
      <c r="N23" s="55"/>
      <c r="O23" s="55"/>
      <c r="P23" s="55"/>
      <c r="Q23" s="55"/>
    </row>
    <row r="24" spans="2:22">
      <c r="B24" s="34">
        <v>170301200021</v>
      </c>
      <c r="C24" s="62">
        <v>28</v>
      </c>
      <c r="D24" s="62"/>
      <c r="E24" s="62">
        <v>19</v>
      </c>
      <c r="F24" s="62"/>
      <c r="H24" s="72"/>
      <c r="I24" s="73"/>
      <c r="J24" s="73"/>
      <c r="M24" s="55"/>
      <c r="N24" s="55"/>
      <c r="O24" s="55"/>
      <c r="P24" s="55"/>
      <c r="Q24" s="55"/>
    </row>
    <row r="25" spans="2:22">
      <c r="B25" s="34">
        <v>170301200022</v>
      </c>
      <c r="C25" s="62">
        <v>28</v>
      </c>
      <c r="D25" s="74"/>
      <c r="E25" s="62">
        <v>22</v>
      </c>
      <c r="F25" s="62"/>
      <c r="H25" s="45"/>
      <c r="N25" s="55"/>
      <c r="O25" s="55"/>
      <c r="P25" s="55"/>
      <c r="Q25" s="55"/>
      <c r="R25" s="55"/>
    </row>
    <row r="26" spans="2:22">
      <c r="B26" s="34">
        <v>170301200023</v>
      </c>
      <c r="C26" s="62">
        <v>32</v>
      </c>
      <c r="D26" s="62"/>
      <c r="E26" s="62">
        <v>22</v>
      </c>
      <c r="F26" s="62"/>
      <c r="I26" s="72"/>
      <c r="J26" s="72"/>
      <c r="K26" s="72"/>
      <c r="L26" s="72"/>
      <c r="M26" s="72"/>
      <c r="N26" s="72"/>
      <c r="O26" s="72"/>
      <c r="P26" s="72"/>
      <c r="Q26" s="75"/>
      <c r="R26" s="76"/>
      <c r="S26" s="76"/>
      <c r="T26" s="76"/>
      <c r="U26" s="72"/>
      <c r="V26" s="72"/>
    </row>
    <row r="27" spans="2:22" ht="15.5">
      <c r="B27" s="34">
        <v>170301200024</v>
      </c>
      <c r="C27" s="62">
        <v>28</v>
      </c>
      <c r="D27" s="62"/>
      <c r="E27" s="62">
        <v>14</v>
      </c>
      <c r="F27" s="62"/>
      <c r="G27" s="7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2:22" ht="15.5">
      <c r="B28" s="34">
        <v>170301200025</v>
      </c>
      <c r="C28" s="62">
        <v>28</v>
      </c>
      <c r="D28" s="62"/>
      <c r="E28" s="62">
        <v>13</v>
      </c>
      <c r="F28" s="62"/>
      <c r="G28" s="7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2:22" ht="15.5">
      <c r="B29" s="34">
        <v>170301200026</v>
      </c>
      <c r="C29" s="62">
        <v>33</v>
      </c>
      <c r="D29" s="62"/>
      <c r="E29" s="62">
        <v>22</v>
      </c>
      <c r="F29" s="62"/>
      <c r="G29" s="7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2:22" ht="15.5">
      <c r="B30" s="34">
        <v>170301200027</v>
      </c>
      <c r="C30" s="62">
        <v>26</v>
      </c>
      <c r="D30" s="62"/>
      <c r="E30" s="62">
        <v>15</v>
      </c>
      <c r="F30" s="62"/>
      <c r="G30" s="7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2:22" ht="15.5">
      <c r="B31" s="34">
        <v>170301200030</v>
      </c>
      <c r="C31" s="62">
        <v>33</v>
      </c>
      <c r="D31" s="62"/>
      <c r="E31" s="62">
        <v>21</v>
      </c>
      <c r="F31" s="62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2:22" ht="15.5">
      <c r="B32" s="34">
        <v>170301200032</v>
      </c>
      <c r="C32" s="62">
        <v>27</v>
      </c>
      <c r="D32" s="62"/>
      <c r="E32" s="62">
        <v>18</v>
      </c>
      <c r="F32" s="62"/>
      <c r="G32" s="7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5.5">
      <c r="B33" s="34">
        <v>170301200033</v>
      </c>
      <c r="C33" s="62">
        <v>33</v>
      </c>
      <c r="D33" s="62"/>
      <c r="E33" s="62">
        <v>16</v>
      </c>
      <c r="F33" s="62"/>
      <c r="G33" s="7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5.5">
      <c r="B34" s="34">
        <v>170301200029</v>
      </c>
      <c r="C34" s="62">
        <v>21</v>
      </c>
      <c r="D34" s="62"/>
      <c r="E34" s="62">
        <v>3</v>
      </c>
      <c r="F34" s="62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>
      <c r="A35" s="81"/>
      <c r="B35" s="81"/>
      <c r="C35" s="81"/>
      <c r="D35" s="81"/>
      <c r="E35" s="81"/>
      <c r="F35" s="81"/>
      <c r="G35" s="81"/>
    </row>
    <row r="36" spans="1:22" ht="15.5">
      <c r="A36" s="81"/>
      <c r="B36" s="81"/>
      <c r="C36" s="81"/>
      <c r="D36" s="81"/>
      <c r="E36" s="81"/>
      <c r="F36" s="81"/>
      <c r="G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>
      <c r="G37" s="81"/>
    </row>
    <row r="38" spans="1:22">
      <c r="G38" s="81"/>
    </row>
  </sheetData>
  <mergeCells count="10">
    <mergeCell ref="O3:W7"/>
    <mergeCell ref="A4:F4"/>
    <mergeCell ref="A5:F5"/>
    <mergeCell ref="I23:J23"/>
    <mergeCell ref="A1:F1"/>
    <mergeCell ref="G1:M1"/>
    <mergeCell ref="A2:F2"/>
    <mergeCell ref="G2:H2"/>
    <mergeCell ref="A3:F3"/>
    <mergeCell ref="G3:H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="86" zoomScaleNormal="86" workbookViewId="0">
      <selection activeCell="O20" sqref="O20"/>
    </sheetView>
  </sheetViews>
  <sheetFormatPr defaultColWidth="9.1796875" defaultRowHeight="14.5"/>
  <cols>
    <col min="2" max="2" width="18.54296875" customWidth="1"/>
    <col min="5" max="5" width="13" customWidth="1"/>
    <col min="6" max="6" width="13.453125" customWidth="1"/>
  </cols>
  <sheetData>
    <row r="1" spans="1:23">
      <c r="A1" s="839" t="s">
        <v>56</v>
      </c>
      <c r="B1" s="839"/>
      <c r="C1" s="839"/>
      <c r="D1" s="839"/>
      <c r="E1" s="839"/>
      <c r="F1" s="122"/>
      <c r="G1" s="836"/>
      <c r="H1" s="836"/>
      <c r="I1" s="836"/>
      <c r="J1" s="836"/>
      <c r="K1" s="836"/>
      <c r="L1" s="836"/>
      <c r="M1" s="836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839" t="s">
        <v>1</v>
      </c>
      <c r="B2" s="839"/>
      <c r="C2" s="839"/>
      <c r="D2" s="839"/>
      <c r="E2" s="839"/>
      <c r="F2" s="123"/>
      <c r="G2" s="32" t="s">
        <v>2</v>
      </c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59.9" customHeight="1">
      <c r="A3" s="839" t="s">
        <v>274</v>
      </c>
      <c r="B3" s="839"/>
      <c r="C3" s="839"/>
      <c r="D3" s="839"/>
      <c r="E3" s="839"/>
      <c r="F3" s="123"/>
      <c r="G3" s="32" t="s">
        <v>4</v>
      </c>
      <c r="H3" s="2"/>
      <c r="I3" s="5" t="s">
        <v>5</v>
      </c>
      <c r="J3" s="4"/>
      <c r="K3" s="6" t="s">
        <v>6</v>
      </c>
      <c r="L3" s="6" t="s">
        <v>7</v>
      </c>
      <c r="M3" s="4"/>
      <c r="N3" s="6" t="s">
        <v>8</v>
      </c>
      <c r="O3" s="833" t="s">
        <v>9</v>
      </c>
      <c r="P3" s="833"/>
      <c r="Q3" s="833"/>
      <c r="R3" s="833"/>
      <c r="S3" s="833"/>
      <c r="T3" s="833"/>
      <c r="U3" s="833"/>
      <c r="V3" s="833"/>
      <c r="W3" s="833"/>
    </row>
    <row r="4" spans="1:23" ht="21">
      <c r="A4" s="839" t="s">
        <v>275</v>
      </c>
      <c r="B4" s="839"/>
      <c r="C4" s="839"/>
      <c r="D4" s="839"/>
      <c r="E4" s="839"/>
      <c r="F4" s="123"/>
      <c r="G4" s="32" t="s">
        <v>11</v>
      </c>
      <c r="H4" s="2"/>
      <c r="I4" s="3"/>
      <c r="J4" s="4"/>
      <c r="K4" s="7" t="s">
        <v>12</v>
      </c>
      <c r="L4" s="7">
        <v>3</v>
      </c>
      <c r="M4" s="4"/>
      <c r="N4" s="8">
        <v>3</v>
      </c>
      <c r="O4" s="833"/>
      <c r="P4" s="833"/>
      <c r="Q4" s="833"/>
      <c r="R4" s="833"/>
      <c r="S4" s="833"/>
      <c r="T4" s="833"/>
      <c r="U4" s="833"/>
      <c r="V4" s="833"/>
      <c r="W4" s="833"/>
    </row>
    <row r="5" spans="1:23" ht="21">
      <c r="A5" s="121" t="s">
        <v>85</v>
      </c>
      <c r="B5" s="121"/>
      <c r="C5" s="121"/>
      <c r="D5" s="121"/>
      <c r="E5" s="121"/>
      <c r="F5" s="123"/>
      <c r="G5" s="32" t="s">
        <v>14</v>
      </c>
      <c r="H5" s="749">
        <f>23/23*100</f>
        <v>100</v>
      </c>
      <c r="I5" s="3"/>
      <c r="J5" s="4"/>
      <c r="K5" s="125" t="s">
        <v>15</v>
      </c>
      <c r="L5" s="125">
        <v>2</v>
      </c>
      <c r="M5" s="4"/>
      <c r="N5" s="126">
        <v>2</v>
      </c>
      <c r="O5" s="833"/>
      <c r="P5" s="833"/>
      <c r="Q5" s="833"/>
      <c r="R5" s="833"/>
      <c r="S5" s="833"/>
      <c r="T5" s="833"/>
      <c r="U5" s="833"/>
      <c r="V5" s="833"/>
      <c r="W5" s="833"/>
    </row>
    <row r="6" spans="1:23" ht="21">
      <c r="A6" s="45"/>
      <c r="B6" s="127" t="s">
        <v>60</v>
      </c>
      <c r="C6" s="128" t="s">
        <v>16</v>
      </c>
      <c r="D6" s="128" t="s">
        <v>17</v>
      </c>
      <c r="E6" s="128" t="s">
        <v>18</v>
      </c>
      <c r="F6" s="128" t="s">
        <v>17</v>
      </c>
      <c r="G6" s="32" t="s">
        <v>18</v>
      </c>
      <c r="H6" s="750">
        <f>23/23*100</f>
        <v>100</v>
      </c>
      <c r="I6" s="3"/>
      <c r="J6" s="4"/>
      <c r="K6" s="129" t="s">
        <v>19</v>
      </c>
      <c r="L6" s="129">
        <v>1</v>
      </c>
      <c r="M6" s="4"/>
      <c r="N6" s="130">
        <v>1</v>
      </c>
      <c r="O6" s="833"/>
      <c r="P6" s="833"/>
      <c r="Q6" s="833"/>
      <c r="R6" s="833"/>
      <c r="S6" s="833"/>
      <c r="T6" s="833"/>
      <c r="U6" s="833"/>
      <c r="V6" s="833"/>
      <c r="W6" s="833"/>
    </row>
    <row r="7" spans="1:23" ht="58">
      <c r="A7" s="45"/>
      <c r="B7" s="131" t="s">
        <v>20</v>
      </c>
      <c r="C7" s="132" t="s">
        <v>21</v>
      </c>
      <c r="D7" s="132"/>
      <c r="E7" s="124" t="s">
        <v>21</v>
      </c>
      <c r="F7" s="124"/>
      <c r="G7" s="53" t="s">
        <v>22</v>
      </c>
      <c r="H7" s="21">
        <f>AVERAGE(H5:H6)</f>
        <v>100</v>
      </c>
      <c r="I7" s="22">
        <v>0.6</v>
      </c>
      <c r="J7" s="4"/>
      <c r="K7" s="133" t="s">
        <v>23</v>
      </c>
      <c r="L7" s="133">
        <v>0</v>
      </c>
      <c r="M7" s="4"/>
      <c r="N7" s="134"/>
      <c r="O7" s="833"/>
      <c r="P7" s="833"/>
      <c r="Q7" s="833"/>
      <c r="R7" s="833"/>
      <c r="S7" s="833"/>
      <c r="T7" s="833"/>
      <c r="U7" s="833"/>
      <c r="V7" s="833"/>
      <c r="W7" s="833"/>
    </row>
    <row r="8" spans="1:23">
      <c r="A8" s="45"/>
      <c r="B8" s="131" t="s">
        <v>24</v>
      </c>
      <c r="C8" s="124" t="s">
        <v>262</v>
      </c>
      <c r="D8" s="124"/>
      <c r="E8" s="124" t="s">
        <v>99</v>
      </c>
      <c r="F8" s="124"/>
      <c r="G8" s="53" t="s">
        <v>27</v>
      </c>
      <c r="H8" s="32" t="s">
        <v>87</v>
      </c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5"/>
      <c r="B9" s="131" t="s">
        <v>28</v>
      </c>
      <c r="C9" s="124" t="s">
        <v>82</v>
      </c>
      <c r="D9" s="124"/>
      <c r="E9" s="124" t="s">
        <v>82</v>
      </c>
      <c r="F9" s="136"/>
      <c r="G9" s="4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8"/>
    </row>
    <row r="10" spans="1:23" ht="15.5">
      <c r="A10" s="45"/>
      <c r="B10" s="131" t="s">
        <v>45</v>
      </c>
      <c r="C10" s="124">
        <v>50</v>
      </c>
      <c r="D10" s="137">
        <f>(0.55*50)</f>
        <v>27.500000000000004</v>
      </c>
      <c r="E10" s="124">
        <v>50</v>
      </c>
      <c r="F10" s="138">
        <f>0.55*50</f>
        <v>27.500000000000004</v>
      </c>
      <c r="G10" s="58"/>
      <c r="H10" s="59" t="s">
        <v>30</v>
      </c>
      <c r="I10" s="59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/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98"/>
    </row>
    <row r="11" spans="1:23" ht="15.5">
      <c r="A11" s="45">
        <v>1</v>
      </c>
      <c r="B11" s="747">
        <v>170301200001</v>
      </c>
      <c r="C11" s="655">
        <v>39</v>
      </c>
      <c r="D11" s="141">
        <f>COUNTIF(C11:C33,"&gt;="&amp;D10)</f>
        <v>23</v>
      </c>
      <c r="E11" s="655">
        <v>38</v>
      </c>
      <c r="F11" s="142">
        <f>COUNTIF(E11:E33,"&gt;="&amp;F10)</f>
        <v>23</v>
      </c>
      <c r="G11" s="143" t="s">
        <v>46</v>
      </c>
      <c r="H11" s="99">
        <v>2</v>
      </c>
      <c r="I11" s="99">
        <v>3</v>
      </c>
      <c r="J11" s="99">
        <v>3</v>
      </c>
      <c r="K11" s="752">
        <v>2</v>
      </c>
      <c r="L11" s="751"/>
      <c r="M11" s="751"/>
      <c r="N11" s="751">
        <v>2</v>
      </c>
      <c r="O11" s="751"/>
      <c r="P11" s="751"/>
      <c r="Q11" s="751">
        <v>3</v>
      </c>
      <c r="R11" s="751"/>
      <c r="S11" s="751">
        <v>3</v>
      </c>
      <c r="T11" s="751">
        <v>3</v>
      </c>
      <c r="U11" s="751">
        <v>2</v>
      </c>
      <c r="V11" s="751">
        <v>2</v>
      </c>
      <c r="W11" s="98"/>
    </row>
    <row r="12" spans="1:23" ht="15.5">
      <c r="A12" s="45">
        <v>2</v>
      </c>
      <c r="B12" s="747">
        <v>170301200009</v>
      </c>
      <c r="C12" s="655">
        <v>34</v>
      </c>
      <c r="D12" s="147">
        <f>(23/23)*100</f>
        <v>100</v>
      </c>
      <c r="E12" s="655">
        <v>36</v>
      </c>
      <c r="F12" s="148">
        <f>(23/23)*100</f>
        <v>100</v>
      </c>
      <c r="G12" s="143" t="s">
        <v>47</v>
      </c>
      <c r="H12" s="99">
        <v>3</v>
      </c>
      <c r="I12" s="99">
        <v>3</v>
      </c>
      <c r="J12" s="99">
        <v>3</v>
      </c>
      <c r="K12" s="751">
        <v>3</v>
      </c>
      <c r="L12" s="753"/>
      <c r="M12" s="753"/>
      <c r="N12" s="753">
        <v>2</v>
      </c>
      <c r="O12" s="753"/>
      <c r="P12" s="753"/>
      <c r="Q12" s="753">
        <v>2</v>
      </c>
      <c r="R12" s="753"/>
      <c r="S12" s="753">
        <v>2</v>
      </c>
      <c r="T12" s="753">
        <v>2</v>
      </c>
      <c r="U12" s="753">
        <v>3</v>
      </c>
      <c r="V12" s="753">
        <v>3</v>
      </c>
      <c r="W12" s="98"/>
    </row>
    <row r="13" spans="1:23" ht="15.5">
      <c r="A13" s="45">
        <v>3</v>
      </c>
      <c r="B13" s="747">
        <v>170301200022</v>
      </c>
      <c r="C13" s="655">
        <v>41</v>
      </c>
      <c r="D13" s="141"/>
      <c r="E13" s="655">
        <v>34</v>
      </c>
      <c r="F13" s="149"/>
      <c r="G13" s="143" t="s">
        <v>48</v>
      </c>
      <c r="H13" s="99">
        <v>2</v>
      </c>
      <c r="I13" s="99">
        <v>2</v>
      </c>
      <c r="J13" s="99">
        <v>3</v>
      </c>
      <c r="K13" s="753">
        <v>3</v>
      </c>
      <c r="L13" s="753"/>
      <c r="M13" s="753"/>
      <c r="N13" s="753">
        <v>3</v>
      </c>
      <c r="O13" s="753"/>
      <c r="P13" s="753"/>
      <c r="Q13" s="753">
        <v>3</v>
      </c>
      <c r="R13" s="753"/>
      <c r="S13" s="753">
        <v>3</v>
      </c>
      <c r="T13" s="753">
        <v>3</v>
      </c>
      <c r="U13" s="753">
        <v>3</v>
      </c>
      <c r="V13" s="753">
        <v>3</v>
      </c>
      <c r="W13" s="98"/>
    </row>
    <row r="14" spans="1:23" ht="15.5">
      <c r="A14" s="45">
        <v>4</v>
      </c>
      <c r="B14" s="747">
        <v>170301200024</v>
      </c>
      <c r="C14" s="655">
        <v>36</v>
      </c>
      <c r="D14" s="141"/>
      <c r="E14" s="655">
        <v>36</v>
      </c>
      <c r="F14" s="149"/>
      <c r="G14" s="150" t="s">
        <v>51</v>
      </c>
      <c r="H14" s="66">
        <f>AVERAGE(H11:H13)</f>
        <v>2.3333333333333335</v>
      </c>
      <c r="I14" s="66">
        <f>AVERAGE(I11:I13)</f>
        <v>2.6666666666666665</v>
      </c>
      <c r="J14" s="66">
        <f>AVERAGE(J11:J13)</f>
        <v>3</v>
      </c>
      <c r="K14" s="66">
        <f>AVERAGE(K11:K13)</f>
        <v>2.6666666666666665</v>
      </c>
      <c r="L14" s="66"/>
      <c r="M14" s="66"/>
      <c r="N14" s="66">
        <f>AVERAGE(N11:N13)</f>
        <v>2.3333333333333335</v>
      </c>
      <c r="O14" s="66"/>
      <c r="P14" s="66"/>
      <c r="Q14" s="66">
        <f t="shared" ref="Q14:V14" si="0">AVERAGE(Q11:Q13)</f>
        <v>2.6666666666666665</v>
      </c>
      <c r="R14" s="66"/>
      <c r="S14" s="66">
        <f t="shared" si="0"/>
        <v>2.6666666666666665</v>
      </c>
      <c r="T14" s="66">
        <f t="shared" si="0"/>
        <v>2.6666666666666665</v>
      </c>
      <c r="U14" s="66">
        <f t="shared" si="0"/>
        <v>2.6666666666666665</v>
      </c>
      <c r="V14" s="66">
        <f t="shared" si="0"/>
        <v>2.6666666666666665</v>
      </c>
      <c r="W14" s="98"/>
    </row>
    <row r="15" spans="1:23" ht="15.5">
      <c r="A15" s="45">
        <v>5</v>
      </c>
      <c r="B15" s="747">
        <v>170301200025</v>
      </c>
      <c r="C15" s="655">
        <v>34</v>
      </c>
      <c r="D15" s="141"/>
      <c r="E15" s="655">
        <v>38</v>
      </c>
      <c r="F15" s="149"/>
      <c r="G15" s="151" t="s">
        <v>52</v>
      </c>
      <c r="H15" s="67">
        <f>(100*H14)/100</f>
        <v>2.3333333333333335</v>
      </c>
      <c r="I15" s="67">
        <f>(100*I14)/100</f>
        <v>2.6666666666666661</v>
      </c>
      <c r="J15" s="67">
        <f>(100*J14)/100</f>
        <v>3</v>
      </c>
      <c r="K15" s="67">
        <f>(100*K14)/100</f>
        <v>2.6666666666666661</v>
      </c>
      <c r="L15" s="67"/>
      <c r="M15" s="67"/>
      <c r="N15" s="67">
        <f>(100*N14)/100</f>
        <v>2.3333333333333335</v>
      </c>
      <c r="O15" s="67"/>
      <c r="P15" s="67"/>
      <c r="Q15" s="67">
        <f t="shared" ref="Q15:V15" si="1">(100*Q14)/100</f>
        <v>2.6666666666666661</v>
      </c>
      <c r="R15" s="67"/>
      <c r="S15" s="67">
        <f t="shared" si="1"/>
        <v>2.6666666666666661</v>
      </c>
      <c r="T15" s="67">
        <f t="shared" si="1"/>
        <v>2.6666666666666661</v>
      </c>
      <c r="U15" s="67">
        <f t="shared" si="1"/>
        <v>2.6666666666666661</v>
      </c>
      <c r="V15" s="67">
        <f t="shared" si="1"/>
        <v>2.6666666666666661</v>
      </c>
      <c r="W15" s="98"/>
    </row>
    <row r="16" spans="1:23">
      <c r="A16" s="45">
        <v>6</v>
      </c>
      <c r="B16" s="747">
        <v>170301200027</v>
      </c>
      <c r="C16" s="655">
        <v>36</v>
      </c>
      <c r="D16" s="141"/>
      <c r="E16" s="655">
        <v>37</v>
      </c>
      <c r="F16" s="149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4"/>
    </row>
    <row r="17" spans="1:23">
      <c r="A17" s="45">
        <v>7</v>
      </c>
      <c r="B17" s="747">
        <v>170301200029</v>
      </c>
      <c r="C17" s="655">
        <v>37</v>
      </c>
      <c r="D17" s="141"/>
      <c r="E17" s="655">
        <v>41</v>
      </c>
      <c r="F17" s="141"/>
      <c r="G17" s="45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4"/>
    </row>
    <row r="18" spans="1:23">
      <c r="A18" s="45">
        <v>8</v>
      </c>
      <c r="B18" s="747">
        <v>170301200032</v>
      </c>
      <c r="C18" s="655">
        <v>36</v>
      </c>
      <c r="D18" s="141"/>
      <c r="E18" s="655">
        <v>38</v>
      </c>
      <c r="F18" s="754"/>
      <c r="G18" s="45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>
      <c r="A19" s="45">
        <v>9</v>
      </c>
      <c r="B19" s="747">
        <v>170301200016</v>
      </c>
      <c r="C19" s="655">
        <v>33</v>
      </c>
      <c r="D19" s="141"/>
      <c r="E19" s="655">
        <v>30</v>
      </c>
      <c r="F19" s="754"/>
      <c r="G19" s="45"/>
      <c r="H19" s="98"/>
      <c r="I19" s="98"/>
      <c r="J19" s="9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98"/>
    </row>
    <row r="20" spans="1:23">
      <c r="A20" s="45">
        <v>10</v>
      </c>
      <c r="B20" s="747">
        <v>170301200002</v>
      </c>
      <c r="C20" s="655">
        <v>42</v>
      </c>
      <c r="D20" s="141"/>
      <c r="E20" s="655">
        <v>41</v>
      </c>
      <c r="F20" s="754"/>
      <c r="G20" s="45"/>
      <c r="H20" s="4"/>
      <c r="I20" s="103"/>
      <c r="J20" s="104"/>
      <c r="K20" s="10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5">
        <v>11</v>
      </c>
      <c r="B21" s="747">
        <v>170301200004</v>
      </c>
      <c r="C21" s="655">
        <v>45</v>
      </c>
      <c r="D21" s="141"/>
      <c r="E21" s="655">
        <v>43</v>
      </c>
      <c r="F21" s="754"/>
      <c r="G21" s="45"/>
      <c r="H21" s="71"/>
      <c r="I21" s="835"/>
      <c r="J21" s="835"/>
      <c r="K21" s="4"/>
      <c r="L21" s="4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</row>
    <row r="22" spans="1:23">
      <c r="A22" s="45">
        <v>12</v>
      </c>
      <c r="B22" s="747">
        <v>170301200011</v>
      </c>
      <c r="C22" s="655">
        <v>44</v>
      </c>
      <c r="D22" s="141"/>
      <c r="E22" s="655">
        <v>44</v>
      </c>
      <c r="F22" s="754"/>
      <c r="G22" s="45"/>
      <c r="H22" s="105"/>
      <c r="I22" s="106"/>
      <c r="J22" s="106"/>
      <c r="K22" s="4"/>
      <c r="L22" s="4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</row>
    <row r="23" spans="1:23">
      <c r="A23" s="45">
        <v>13</v>
      </c>
      <c r="B23" s="747">
        <v>170301200013</v>
      </c>
      <c r="C23" s="655">
        <v>39</v>
      </c>
      <c r="D23" s="141"/>
      <c r="E23" s="655">
        <v>43</v>
      </c>
      <c r="F23" s="754"/>
      <c r="G23" s="45"/>
      <c r="H23" s="107"/>
      <c r="I23" s="98"/>
      <c r="J23" s="98"/>
      <c r="K23" s="98"/>
      <c r="L23" s="98"/>
      <c r="M23" s="98"/>
      <c r="N23" s="104"/>
      <c r="O23" s="104"/>
      <c r="P23" s="104"/>
      <c r="Q23" s="104"/>
      <c r="R23" s="104"/>
      <c r="S23" s="98"/>
      <c r="T23" s="98"/>
      <c r="U23" s="98"/>
      <c r="V23" s="98"/>
      <c r="W23" s="98"/>
    </row>
    <row r="24" spans="1:23">
      <c r="A24" s="45">
        <v>14</v>
      </c>
      <c r="B24" s="747">
        <v>170301200020</v>
      </c>
      <c r="C24" s="655">
        <v>44</v>
      </c>
      <c r="D24" s="141"/>
      <c r="E24" s="655">
        <v>43</v>
      </c>
      <c r="F24" s="754"/>
      <c r="G24" s="45"/>
      <c r="H24" s="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98"/>
    </row>
    <row r="25" spans="1:23" ht="15.5">
      <c r="A25" s="45">
        <v>15</v>
      </c>
      <c r="B25" s="747">
        <v>170301200021</v>
      </c>
      <c r="C25" s="655">
        <v>39</v>
      </c>
      <c r="D25" s="650"/>
      <c r="E25" s="655">
        <v>41</v>
      </c>
      <c r="F25" s="755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98"/>
    </row>
    <row r="26" spans="1:23" ht="15.5">
      <c r="A26" s="45">
        <v>16</v>
      </c>
      <c r="B26" s="747">
        <v>170301200026</v>
      </c>
      <c r="C26" s="655">
        <v>46</v>
      </c>
      <c r="D26" s="141"/>
      <c r="E26" s="655">
        <v>44</v>
      </c>
      <c r="F26" s="754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98"/>
    </row>
    <row r="27" spans="1:23" ht="15.5">
      <c r="A27" s="45">
        <v>17</v>
      </c>
      <c r="B27" s="747">
        <v>170301200003</v>
      </c>
      <c r="C27" s="655">
        <v>46</v>
      </c>
      <c r="D27" s="141"/>
      <c r="E27" s="655">
        <v>48</v>
      </c>
      <c r="F27" s="754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98"/>
    </row>
    <row r="28" spans="1:23" ht="15.5">
      <c r="A28" s="45">
        <v>18</v>
      </c>
      <c r="B28" s="747">
        <v>170301200010</v>
      </c>
      <c r="C28" s="655">
        <v>46</v>
      </c>
      <c r="D28" s="141"/>
      <c r="E28" s="655">
        <v>47</v>
      </c>
      <c r="F28" s="754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98"/>
    </row>
    <row r="29" spans="1:23" ht="15.5">
      <c r="A29" s="45">
        <v>19</v>
      </c>
      <c r="B29" s="747">
        <v>170301200018</v>
      </c>
      <c r="C29" s="655">
        <v>46</v>
      </c>
      <c r="D29" s="141"/>
      <c r="E29" s="655">
        <v>48</v>
      </c>
      <c r="F29" s="754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8"/>
    </row>
    <row r="30" spans="1:23" ht="15.5">
      <c r="A30" s="45">
        <v>20</v>
      </c>
      <c r="B30" s="747">
        <v>170301200019</v>
      </c>
      <c r="C30" s="655">
        <v>46</v>
      </c>
      <c r="D30" s="141"/>
      <c r="E30" s="655">
        <v>45</v>
      </c>
      <c r="F30" s="754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98"/>
    </row>
    <row r="31" spans="1:23" ht="15.5">
      <c r="A31" s="45">
        <v>21</v>
      </c>
      <c r="B31" s="747">
        <v>170301200023</v>
      </c>
      <c r="C31" s="655">
        <v>44</v>
      </c>
      <c r="D31" s="141"/>
      <c r="E31" s="655">
        <v>46</v>
      </c>
      <c r="F31" s="754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98"/>
    </row>
    <row r="32" spans="1:23" ht="15.5">
      <c r="A32" s="45">
        <v>22</v>
      </c>
      <c r="B32" s="747">
        <v>170301200030</v>
      </c>
      <c r="C32" s="655">
        <v>47</v>
      </c>
      <c r="D32" s="141"/>
      <c r="E32" s="655">
        <v>48</v>
      </c>
      <c r="F32" s="754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98"/>
    </row>
    <row r="33" spans="1:23" ht="15.5">
      <c r="A33" s="45">
        <v>23</v>
      </c>
      <c r="B33" s="747">
        <v>170301200033</v>
      </c>
      <c r="C33" s="655">
        <v>46</v>
      </c>
      <c r="D33" s="141"/>
      <c r="E33" s="655">
        <v>44</v>
      </c>
      <c r="F33" s="754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90</vt:i4>
      </vt:variant>
    </vt:vector>
  </HeadingPairs>
  <TitlesOfParts>
    <vt:vector size="90" baseType="lpstr">
      <vt:lpstr>CCCS0302</vt:lpstr>
      <vt:lpstr>CCCS0303</vt:lpstr>
      <vt:lpstr>CCCS0406</vt:lpstr>
      <vt:lpstr>CCCS0407</vt:lpstr>
      <vt:lpstr>DECT0146</vt:lpstr>
      <vt:lpstr>CCCS1401</vt:lpstr>
      <vt:lpstr>CCCS0701</vt:lpstr>
      <vt:lpstr>CSCC0201</vt:lpstr>
      <vt:lpstr>CCCS0112</vt:lpstr>
      <vt:lpstr>DEST0402</vt:lpstr>
      <vt:lpstr>ADVANCED WEB PROGRAMMING </vt:lpstr>
      <vt:lpstr> COMPUTER ORGANIZATION</vt:lpstr>
      <vt:lpstr> COMPUTER NETWORKING</vt:lpstr>
      <vt:lpstr>OSI LAYER &amp; PROTOCOLS</vt:lpstr>
      <vt:lpstr>Hacktivism cyber warfare and cy</vt:lpstr>
      <vt:lpstr>DATA STRUCTURES  Using C</vt:lpstr>
      <vt:lpstr>ADVANCED GIS APPLICATION</vt:lpstr>
      <vt:lpstr>ANDROID APP DEVELOPMENT</vt:lpstr>
      <vt:lpstr> DESIGN OF STRUCTURES</vt:lpstr>
      <vt:lpstr> DESIGN THINKING</vt:lpstr>
      <vt:lpstr> GENDER, HUMAN RIGHTS AND ETHIC</vt:lpstr>
      <vt:lpstr> GEOMETRIC MODELLING</vt:lpstr>
      <vt:lpstr>MACHINE LEARNING USING PYTHON</vt:lpstr>
      <vt:lpstr>MANUFACTURING PROCESS-PROCESS P</vt:lpstr>
      <vt:lpstr>REVERSE ENGINEERING AND RAPID P</vt:lpstr>
      <vt:lpstr>THEORIES OF FAILURE ANALYSIS US</vt:lpstr>
      <vt:lpstr>AWS DEVELOPER (DVA-CO1)</vt:lpstr>
      <vt:lpstr>CONSTRUCTION MATERIALS</vt:lpstr>
      <vt:lpstr>COMPUTER AIDED ENGINEERING</vt:lpstr>
      <vt:lpstr>MINE ECONOMICS</vt:lpstr>
      <vt:lpstr> MINERAL DRESSING</vt:lpstr>
      <vt:lpstr> MINE MANAGEMENT</vt:lpstr>
      <vt:lpstr>MINE PLANNING AND DESIGN</vt:lpstr>
      <vt:lpstr>MINE PLANNING AND DESIGN PRACTI</vt:lpstr>
      <vt:lpstr>SOFTWARE APPLICATION IN MINES</vt:lpstr>
      <vt:lpstr>INTRODUCTION TO CYBERSECURITY </vt:lpstr>
      <vt:lpstr>INTRODUCTION TO IOT  </vt:lpstr>
      <vt:lpstr>CLIMATE CHANGE, SUSTAINABILITY </vt:lpstr>
      <vt:lpstr>MINE PLANNING AND DESIGN PRATIC</vt:lpstr>
      <vt:lpstr> MINOR PROJECT-II</vt:lpstr>
      <vt:lpstr> INDUSTRIAL INTERNSHIP  </vt:lpstr>
      <vt:lpstr>ADVANCED LINUX ADMINISTRATION  </vt:lpstr>
      <vt:lpstr>SOFTWARE ENGINEERING  </vt:lpstr>
      <vt:lpstr>INTRODUCTION TO CLOUD TECHNOLOG</vt:lpstr>
      <vt:lpstr>Wireless Network</vt:lpstr>
      <vt:lpstr> Information security </vt:lpstr>
      <vt:lpstr> Introduction to theory of Comp</vt:lpstr>
      <vt:lpstr>Design and Analysis of Algorith</vt:lpstr>
      <vt:lpstr>Advanced Database Management</vt:lpstr>
      <vt:lpstr>Operating System Programming </vt:lpstr>
      <vt:lpstr>DATA STRUCTURE &amp; ALGORITHMS USI</vt:lpstr>
      <vt:lpstr> DATA ANALYSIS AND VISUALISATIO</vt:lpstr>
      <vt:lpstr>IT INFRASTRUCTURE MANAGEMENT</vt:lpstr>
      <vt:lpstr>ML AI </vt:lpstr>
      <vt:lpstr>CLOUD TECHNOLOGY CUSE1233</vt:lpstr>
      <vt:lpstr>CLOUD TECHNOLOGY DECD0601</vt:lpstr>
      <vt:lpstr>DATA SCIENCE AND MACHINE LEARNI</vt:lpstr>
      <vt:lpstr>GAMING AND IMMERSIVE LAERNING</vt:lpstr>
      <vt:lpstr>PYTHON FOR DATA SCIENCE &amp; MACHI</vt:lpstr>
      <vt:lpstr>MATLAB FOR ELECTRONICS</vt:lpstr>
      <vt:lpstr>MINOR PROJECT-1 </vt:lpstr>
      <vt:lpstr>SUMMER INTERNSHIP-1</vt:lpstr>
      <vt:lpstr>SOFTWARE TECHNOLOGY</vt:lpstr>
      <vt:lpstr>PROGRAMMING FOR PROBLEM SOLVING</vt:lpstr>
      <vt:lpstr>COMPUTER FUNDAMENTAL &amp; ORGANIZA</vt:lpstr>
      <vt:lpstr> Operating System Building Bloc</vt:lpstr>
      <vt:lpstr> INTRODUCTION TO INTERNET TECHN</vt:lpstr>
      <vt:lpstr> Introduction to Programming In</vt:lpstr>
      <vt:lpstr>DATA STRUCTURES &amp; ALGORITHMS  </vt:lpstr>
      <vt:lpstr>Information Security-I   </vt:lpstr>
      <vt:lpstr>GAMING USING ARVR </vt:lpstr>
      <vt:lpstr> CRYPTOGRAPHY FUNDAMENTALS </vt:lpstr>
      <vt:lpstr>CORE JAVA</vt:lpstr>
      <vt:lpstr>Fundamentals of storage</vt:lpstr>
      <vt:lpstr>Fundamentals of Data Center</vt:lpstr>
      <vt:lpstr>COMPUTER NETWORK PROGRAMMING</vt:lpstr>
      <vt:lpstr>ADVANCE JAVA</vt:lpstr>
      <vt:lpstr>PRINCIPLES OF VIRTUALIZATION</vt:lpstr>
      <vt:lpstr>MINOR PROJECT-III</vt:lpstr>
      <vt:lpstr> PYTHON PROGRAMMING</vt:lpstr>
      <vt:lpstr> IT DATA SECURITY </vt:lpstr>
      <vt:lpstr> PROJECT   </vt:lpstr>
      <vt:lpstr> AWS SOLUTION ARCHITECT (SAA-CO</vt:lpstr>
      <vt:lpstr> ML FOR HYPERSPECTRAL IMAGING  </vt:lpstr>
      <vt:lpstr> WEB PROGRAMMING USING ANGULARJ</vt:lpstr>
      <vt:lpstr>GAME ANIMATION</vt:lpstr>
      <vt:lpstr>BINARY DEPLOYMENT AND CROSS-PLA</vt:lpstr>
      <vt:lpstr>LINUX ADMINISTRATION</vt:lpstr>
      <vt:lpstr>ADVANCED HACKING TECHNIQUES</vt:lpstr>
      <vt:lpstr> SYSTEM AND NETWORK SECURITY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Saneev Kumar Das</dc:creator>
  <dc:description/>
  <cp:lastModifiedBy>HP</cp:lastModifiedBy>
  <cp:revision>11</cp:revision>
  <dcterms:created xsi:type="dcterms:W3CDTF">2015-06-05T18:17:20Z</dcterms:created>
  <dcterms:modified xsi:type="dcterms:W3CDTF">2023-01-27T11:06:40Z</dcterms:modified>
  <dc:language>en-IN</dc:language>
</cp:coreProperties>
</file>