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 firstSheet="29"/>
  </bookViews>
  <sheets>
    <sheet name="INT To Compo" sheetId="1" r:id="rId1"/>
    <sheet name="I TO H EV" sheetId="2" r:id="rId2"/>
    <sheet name="J&amp;F" sheetId="3" r:id="rId3"/>
    <sheet name="JP &amp; T" sheetId="4" r:id="rId4"/>
    <sheet name="Machineris" sheetId="5" r:id="rId5"/>
    <sheet name="PRODUCT DESIGN CATIA" sheetId="6" r:id="rId6"/>
    <sheet name="PRODUCT VALIDATION SIMULIA" sheetId="7" r:id="rId7"/>
    <sheet name="PROJECT LIFECYCLE MANAGEMENT EN" sheetId="8" r:id="rId8"/>
    <sheet name="QUALITY CONTROL &amp; RELIABILITY E" sheetId="9" r:id="rId9"/>
    <sheet name="QCFCS" sheetId="10" r:id="rId10"/>
    <sheet name="MECHANICS OF SOLID " sheetId="11" r:id="rId11"/>
    <sheet name="METAL TRANSFER &amp; WELD METALLURG" sheetId="12" r:id="rId12"/>
    <sheet name="RENEWABLE SYSTEM  " sheetId="13" r:id="rId13"/>
    <sheet name="REVERSE ENGINEERING AND RAPID P" sheetId="14" r:id="rId14"/>
    <sheet name="STRENGTH OF MATERIAL " sheetId="15" r:id="rId15"/>
    <sheet name="MANUFACTURING PROCESS-ppht" sheetId="16" r:id="rId16"/>
    <sheet name="MAINTENANCE OF AUTOMOBILE" sheetId="17" r:id="rId17"/>
    <sheet name="MANUFACTURING TECHNOLOGY-I " sheetId="18" r:id="rId18"/>
    <sheet name="MANUFACTURING TECHNOLOGY-II" sheetId="19" r:id="rId19"/>
    <sheet name="MATERIAL IN PRODUCT DESIGN AND " sheetId="20" r:id="rId20"/>
    <sheet name="MECHANICS OF MACHINES" sheetId="21" r:id="rId21"/>
    <sheet name="Subsystems of Automobile" sheetId="22" r:id="rId22"/>
    <sheet name="System Engineering Dymola" sheetId="23" r:id="rId23"/>
    <sheet name="Testing of Welded Joints " sheetId="24" r:id="rId24"/>
    <sheet name="Theories of Failure Analysis us" sheetId="25" r:id="rId25"/>
    <sheet name="Theory of machines   " sheetId="26" r:id="rId26"/>
    <sheet name="Thermodynamics" sheetId="27" r:id="rId27"/>
    <sheet name="Thermal Engineering" sheetId="28" r:id="rId28"/>
    <sheet name="WSSACIHS" sheetId="29" r:id="rId29"/>
    <sheet name="WORKSHOP PRACTICE  " sheetId="30" r:id="rId30"/>
    <sheet name="WORKSHOP TECHNOLOGY " sheetId="31" r:id="rId31"/>
    <sheet name="WORKSHOP TECHNOLOGY PRACTICE" sheetId="32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36" roundtripDataSignature="AMtx7mjkLQFWFyYiFFDiQMDs6hIYIF/jlg=="/>
    </ext>
  </extLst>
</workbook>
</file>

<file path=xl/calcChain.xml><?xml version="1.0" encoding="utf-8"?>
<calcChain xmlns="http://schemas.openxmlformats.org/spreadsheetml/2006/main">
  <c r="I16" i="11" l="1"/>
  <c r="J16" i="11"/>
  <c r="K16" i="11"/>
  <c r="T16" i="11"/>
  <c r="U16" i="11"/>
  <c r="V16" i="11"/>
  <c r="H16" i="11"/>
  <c r="X16" i="9" l="1"/>
  <c r="Y16" i="9"/>
  <c r="W16" i="9"/>
  <c r="L16" i="9"/>
  <c r="M16" i="9"/>
  <c r="N16" i="9"/>
  <c r="O16" i="9"/>
  <c r="K16" i="9"/>
  <c r="L15" i="9"/>
  <c r="M15" i="9"/>
  <c r="N15" i="9"/>
  <c r="O15" i="9"/>
  <c r="O16" i="32"/>
  <c r="W16" i="32"/>
  <c r="X16" i="32"/>
  <c r="Y16" i="32"/>
  <c r="K16" i="32"/>
  <c r="H5" i="32"/>
  <c r="N16" i="31"/>
  <c r="W16" i="31"/>
  <c r="X16" i="31"/>
  <c r="Y16" i="31"/>
  <c r="K16" i="31"/>
  <c r="I6" i="31"/>
  <c r="H5" i="31"/>
  <c r="H6" i="31" s="1"/>
  <c r="N16" i="30"/>
  <c r="W16" i="30"/>
  <c r="X16" i="30"/>
  <c r="Y16" i="30"/>
  <c r="K16" i="30"/>
  <c r="I6" i="30"/>
  <c r="H5" i="30"/>
  <c r="H6" i="30" s="1"/>
  <c r="N16" i="29"/>
  <c r="O16" i="29"/>
  <c r="W16" i="29"/>
  <c r="X16" i="29"/>
  <c r="Y16" i="29"/>
  <c r="K16" i="29"/>
  <c r="I6" i="29"/>
  <c r="H5" i="29"/>
  <c r="H6" i="29" s="1"/>
  <c r="L16" i="28"/>
  <c r="M16" i="28"/>
  <c r="N16" i="28"/>
  <c r="W16" i="28"/>
  <c r="X16" i="28"/>
  <c r="Y16" i="28"/>
  <c r="K16" i="28"/>
  <c r="I6" i="28"/>
  <c r="H5" i="28"/>
  <c r="H6" i="28" s="1"/>
  <c r="L16" i="27"/>
  <c r="O16" i="27"/>
  <c r="W16" i="27"/>
  <c r="X16" i="27"/>
  <c r="Y16" i="27"/>
  <c r="K16" i="27"/>
  <c r="I6" i="27"/>
  <c r="H5" i="27"/>
  <c r="H6" i="27" s="1"/>
  <c r="L16" i="26"/>
  <c r="W16" i="26"/>
  <c r="X16" i="26"/>
  <c r="Y16" i="26"/>
  <c r="K16" i="26"/>
  <c r="I6" i="26"/>
  <c r="H5" i="26"/>
  <c r="H6" i="26" s="1"/>
  <c r="L16" i="25"/>
  <c r="M16" i="25"/>
  <c r="O16" i="25"/>
  <c r="W16" i="25"/>
  <c r="X16" i="25"/>
  <c r="Y16" i="25"/>
  <c r="K16" i="25"/>
  <c r="H5" i="25"/>
  <c r="I6" i="25"/>
  <c r="H6" i="25"/>
  <c r="N16" i="24"/>
  <c r="W16" i="24"/>
  <c r="X16" i="24"/>
  <c r="Y16" i="24"/>
  <c r="L16" i="23"/>
  <c r="N16" i="23"/>
  <c r="O16" i="23"/>
  <c r="W16" i="23"/>
  <c r="X16" i="23"/>
  <c r="Y16" i="23"/>
  <c r="K16" i="23"/>
  <c r="L15" i="23"/>
  <c r="N15" i="23"/>
  <c r="O15" i="23"/>
  <c r="W15" i="23"/>
  <c r="X15" i="23"/>
  <c r="Y15" i="23"/>
  <c r="H5" i="18"/>
  <c r="M15" i="22"/>
  <c r="O15" i="22"/>
  <c r="O16" i="22" s="1"/>
  <c r="W15" i="22"/>
  <c r="W16" i="22" s="1"/>
  <c r="X15" i="22"/>
  <c r="Y15" i="22"/>
  <c r="M16" i="22"/>
  <c r="X16" i="22"/>
  <c r="Y16" i="22"/>
  <c r="K16" i="22"/>
  <c r="K16" i="7"/>
  <c r="I13" i="2"/>
  <c r="T13" i="2"/>
  <c r="T14" i="2" s="1"/>
  <c r="U13" i="2"/>
  <c r="V13" i="2"/>
  <c r="H13" i="2"/>
  <c r="K16" i="16"/>
  <c r="Y15" i="32"/>
  <c r="X15" i="32"/>
  <c r="W15" i="32"/>
  <c r="O15" i="32"/>
  <c r="K15" i="32"/>
  <c r="F12" i="32"/>
  <c r="D12" i="32"/>
  <c r="F11" i="32"/>
  <c r="D11" i="32"/>
  <c r="H6" i="32"/>
  <c r="I6" i="32"/>
  <c r="H7" i="32" s="1"/>
  <c r="Y15" i="31"/>
  <c r="X15" i="31"/>
  <c r="W15" i="31"/>
  <c r="N15" i="31"/>
  <c r="K15" i="31"/>
  <c r="F12" i="31"/>
  <c r="D12" i="31"/>
  <c r="F11" i="31"/>
  <c r="D11" i="31"/>
  <c r="H7" i="31"/>
  <c r="Y15" i="30"/>
  <c r="X15" i="30"/>
  <c r="W15" i="30"/>
  <c r="N15" i="30"/>
  <c r="K15" i="30"/>
  <c r="H7" i="30"/>
  <c r="Y15" i="29"/>
  <c r="X15" i="29"/>
  <c r="W15" i="29"/>
  <c r="O15" i="29"/>
  <c r="N15" i="29"/>
  <c r="K15" i="29"/>
  <c r="F11" i="29"/>
  <c r="D11" i="29"/>
  <c r="Y15" i="28"/>
  <c r="X15" i="28"/>
  <c r="W15" i="28"/>
  <c r="N15" i="28"/>
  <c r="M15" i="28"/>
  <c r="L15" i="28"/>
  <c r="K15" i="28"/>
  <c r="F12" i="28"/>
  <c r="D12" i="28"/>
  <c r="F11" i="28"/>
  <c r="D11" i="28"/>
  <c r="Y15" i="27"/>
  <c r="X15" i="27"/>
  <c r="W15" i="27"/>
  <c r="O15" i="27"/>
  <c r="L15" i="27"/>
  <c r="K15" i="27"/>
  <c r="Y15" i="26"/>
  <c r="X15" i="26"/>
  <c r="W15" i="26"/>
  <c r="L15" i="26"/>
  <c r="K15" i="26"/>
  <c r="F12" i="26"/>
  <c r="D12" i="26"/>
  <c r="F11" i="26"/>
  <c r="D11" i="26"/>
  <c r="Y15" i="25"/>
  <c r="X15" i="25"/>
  <c r="W15" i="25"/>
  <c r="O15" i="25"/>
  <c r="M15" i="25"/>
  <c r="L15" i="25"/>
  <c r="K15" i="25"/>
  <c r="D12" i="25"/>
  <c r="F11" i="25"/>
  <c r="D11" i="25"/>
  <c r="Y15" i="24"/>
  <c r="X15" i="24"/>
  <c r="W15" i="24"/>
  <c r="N15" i="24"/>
  <c r="F11" i="24"/>
  <c r="D11" i="24"/>
  <c r="I6" i="24"/>
  <c r="H6" i="24"/>
  <c r="K15" i="23"/>
  <c r="F11" i="23"/>
  <c r="D10" i="23"/>
  <c r="D11" i="23" s="1"/>
  <c r="K15" i="22"/>
  <c r="F12" i="22"/>
  <c r="F11" i="22"/>
  <c r="F10" i="22"/>
  <c r="D10" i="22"/>
  <c r="D11" i="22" s="1"/>
  <c r="H6" i="22"/>
  <c r="I6" i="22"/>
  <c r="Y16" i="21"/>
  <c r="Y15" i="21"/>
  <c r="X15" i="21"/>
  <c r="X16" i="21" s="1"/>
  <c r="W15" i="21"/>
  <c r="W16" i="21" s="1"/>
  <c r="M15" i="21"/>
  <c r="M16" i="21" s="1"/>
  <c r="L15" i="21"/>
  <c r="L16" i="21" s="1"/>
  <c r="K15" i="21"/>
  <c r="K16" i="21" s="1"/>
  <c r="F11" i="21"/>
  <c r="D11" i="21"/>
  <c r="N16" i="20"/>
  <c r="M16" i="20"/>
  <c r="L16" i="20"/>
  <c r="Y15" i="20"/>
  <c r="Y16" i="20" s="1"/>
  <c r="X15" i="20"/>
  <c r="X16" i="20" s="1"/>
  <c r="W15" i="20"/>
  <c r="W16" i="20" s="1"/>
  <c r="O15" i="20"/>
  <c r="O16" i="20" s="1"/>
  <c r="N15" i="20"/>
  <c r="M15" i="20"/>
  <c r="L15" i="20"/>
  <c r="K15" i="20"/>
  <c r="K16" i="20" s="1"/>
  <c r="J12" i="20"/>
  <c r="I12" i="20"/>
  <c r="J11" i="20"/>
  <c r="I11" i="20"/>
  <c r="J10" i="20"/>
  <c r="I10" i="20"/>
  <c r="Y16" i="19"/>
  <c r="Y15" i="19"/>
  <c r="X15" i="19"/>
  <c r="X16" i="19" s="1"/>
  <c r="W15" i="19"/>
  <c r="W16" i="19" s="1"/>
  <c r="N15" i="19"/>
  <c r="N16" i="19" s="1"/>
  <c r="M15" i="19"/>
  <c r="M16" i="19" s="1"/>
  <c r="L15" i="19"/>
  <c r="L16" i="19" s="1"/>
  <c r="K15" i="19"/>
  <c r="K16" i="19" s="1"/>
  <c r="F11" i="19"/>
  <c r="D11" i="19"/>
  <c r="Y16" i="18"/>
  <c r="X16" i="18"/>
  <c r="Y15" i="18"/>
  <c r="X15" i="18"/>
  <c r="W15" i="18"/>
  <c r="W16" i="18" s="1"/>
  <c r="N15" i="18"/>
  <c r="N16" i="18" s="1"/>
  <c r="M15" i="18"/>
  <c r="M16" i="18" s="1"/>
  <c r="L15" i="18"/>
  <c r="L16" i="18" s="1"/>
  <c r="K15" i="18"/>
  <c r="K16" i="18" s="1"/>
  <c r="F11" i="18"/>
  <c r="D11" i="18"/>
  <c r="Y16" i="17"/>
  <c r="X16" i="17"/>
  <c r="Y15" i="17"/>
  <c r="X15" i="17"/>
  <c r="W15" i="17"/>
  <c r="W16" i="17" s="1"/>
  <c r="O15" i="17"/>
  <c r="O16" i="17" s="1"/>
  <c r="L15" i="17"/>
  <c r="L16" i="17" s="1"/>
  <c r="K15" i="17"/>
  <c r="K16" i="17" s="1"/>
  <c r="F11" i="17"/>
  <c r="D11" i="17"/>
  <c r="Y16" i="16"/>
  <c r="X16" i="16"/>
  <c r="L16" i="16"/>
  <c r="Y15" i="16"/>
  <c r="X15" i="16"/>
  <c r="W15" i="16"/>
  <c r="W16" i="16" s="1"/>
  <c r="S15" i="16"/>
  <c r="S16" i="16" s="1"/>
  <c r="Q15" i="16"/>
  <c r="Q16" i="16" s="1"/>
  <c r="M15" i="16"/>
  <c r="M16" i="16" s="1"/>
  <c r="L15" i="16"/>
  <c r="K15" i="16"/>
  <c r="J12" i="16"/>
  <c r="J11" i="16"/>
  <c r="F11" i="16"/>
  <c r="D11" i="16"/>
  <c r="J10" i="16"/>
  <c r="L16" i="15"/>
  <c r="I16" i="15"/>
  <c r="H16" i="15"/>
  <c r="V15" i="15"/>
  <c r="U15" i="15"/>
  <c r="U16" i="15" s="1"/>
  <c r="T15" i="15"/>
  <c r="T16" i="15" s="1"/>
  <c r="L15" i="15"/>
  <c r="J15" i="15"/>
  <c r="I15" i="15"/>
  <c r="H15" i="15"/>
  <c r="F12" i="15"/>
  <c r="D12" i="15"/>
  <c r="D11" i="15"/>
  <c r="F10" i="15"/>
  <c r="F11" i="15" s="1"/>
  <c r="D10" i="15"/>
  <c r="H7" i="15"/>
  <c r="V16" i="14"/>
  <c r="U16" i="14"/>
  <c r="V15" i="14"/>
  <c r="U15" i="14"/>
  <c r="T15" i="14"/>
  <c r="T16" i="14" s="1"/>
  <c r="L15" i="14"/>
  <c r="L16" i="14" s="1"/>
  <c r="K15" i="14"/>
  <c r="J15" i="14"/>
  <c r="J16" i="14" s="1"/>
  <c r="I15" i="14"/>
  <c r="I16" i="14" s="1"/>
  <c r="H15" i="14"/>
  <c r="H16" i="14" s="1"/>
  <c r="F12" i="14"/>
  <c r="D11" i="14"/>
  <c r="F10" i="14"/>
  <c r="F11" i="14" s="1"/>
  <c r="D10" i="14"/>
  <c r="H7" i="14"/>
  <c r="V15" i="13"/>
  <c r="U15" i="13"/>
  <c r="U16" i="13" s="1"/>
  <c r="T15" i="13"/>
  <c r="T16" i="13" s="1"/>
  <c r="O15" i="13"/>
  <c r="N15" i="13"/>
  <c r="L15" i="13"/>
  <c r="L16" i="13" s="1"/>
  <c r="I15" i="13"/>
  <c r="I16" i="13" s="1"/>
  <c r="H15" i="13"/>
  <c r="H16" i="13" s="1"/>
  <c r="F12" i="13"/>
  <c r="D12" i="13"/>
  <c r="F11" i="13"/>
  <c r="D11" i="13"/>
  <c r="F10" i="13"/>
  <c r="D10" i="13"/>
  <c r="H7" i="13"/>
  <c r="V16" i="13" s="1"/>
  <c r="V16" i="12"/>
  <c r="V15" i="12"/>
  <c r="U15" i="12"/>
  <c r="U16" i="12" s="1"/>
  <c r="T15" i="12"/>
  <c r="K15" i="12"/>
  <c r="H15" i="12"/>
  <c r="F12" i="12"/>
  <c r="F11" i="12"/>
  <c r="D11" i="12"/>
  <c r="F10" i="12"/>
  <c r="D10" i="12"/>
  <c r="H7" i="12"/>
  <c r="T16" i="12" s="1"/>
  <c r="V15" i="11"/>
  <c r="U15" i="11"/>
  <c r="T15" i="11"/>
  <c r="K15" i="11"/>
  <c r="J15" i="11"/>
  <c r="I15" i="11"/>
  <c r="H15" i="11"/>
  <c r="F12" i="11"/>
  <c r="D12" i="11"/>
  <c r="F11" i="11"/>
  <c r="F10" i="11"/>
  <c r="D10" i="11"/>
  <c r="D11" i="11" s="1"/>
  <c r="H7" i="11"/>
  <c r="X16" i="10"/>
  <c r="W16" i="10"/>
  <c r="Y15" i="10"/>
  <c r="Y16" i="10" s="1"/>
  <c r="X15" i="10"/>
  <c r="W15" i="10"/>
  <c r="O15" i="10"/>
  <c r="O16" i="10" s="1"/>
  <c r="M15" i="10"/>
  <c r="M16" i="10" s="1"/>
  <c r="F11" i="10"/>
  <c r="D11" i="10"/>
  <c r="F10" i="10"/>
  <c r="D10" i="10"/>
  <c r="H7" i="10"/>
  <c r="Y15" i="9"/>
  <c r="X15" i="9"/>
  <c r="W15" i="9"/>
  <c r="K15" i="9"/>
  <c r="F11" i="9"/>
  <c r="F12" i="9" s="1"/>
  <c r="D10" i="9"/>
  <c r="D11" i="9" s="1"/>
  <c r="D12" i="9" s="1"/>
  <c r="H6" i="9"/>
  <c r="Y18" i="8"/>
  <c r="W18" i="8"/>
  <c r="Y17" i="8"/>
  <c r="X17" i="8"/>
  <c r="X18" i="8" s="1"/>
  <c r="W17" i="8"/>
  <c r="U17" i="8"/>
  <c r="U18" i="8" s="1"/>
  <c r="T17" i="8"/>
  <c r="T18" i="8" s="1"/>
  <c r="S17" i="8"/>
  <c r="S18" i="8" s="1"/>
  <c r="R17" i="8"/>
  <c r="R18" i="8" s="1"/>
  <c r="P17" i="8"/>
  <c r="P18" i="8" s="1"/>
  <c r="O17" i="8"/>
  <c r="O18" i="8" s="1"/>
  <c r="K17" i="8"/>
  <c r="K18" i="8" s="1"/>
  <c r="F11" i="8"/>
  <c r="D11" i="8"/>
  <c r="F10" i="8"/>
  <c r="D10" i="8"/>
  <c r="H6" i="8"/>
  <c r="Y16" i="7"/>
  <c r="X16" i="7"/>
  <c r="Y15" i="7"/>
  <c r="X15" i="7"/>
  <c r="W15" i="7"/>
  <c r="W16" i="7" s="1"/>
  <c r="O15" i="7"/>
  <c r="O16" i="7" s="1"/>
  <c r="N15" i="7"/>
  <c r="N16" i="7" s="1"/>
  <c r="M15" i="7"/>
  <c r="M16" i="7" s="1"/>
  <c r="L15" i="7"/>
  <c r="L16" i="7" s="1"/>
  <c r="K15" i="7"/>
  <c r="F11" i="7"/>
  <c r="F12" i="7" s="1"/>
  <c r="D11" i="7"/>
  <c r="D12" i="7" s="1"/>
  <c r="D10" i="7"/>
  <c r="H6" i="7"/>
  <c r="V15" i="6"/>
  <c r="U15" i="6"/>
  <c r="V14" i="6"/>
  <c r="U14" i="6"/>
  <c r="T14" i="6"/>
  <c r="T15" i="6" s="1"/>
  <c r="S14" i="6"/>
  <c r="S15" i="6" s="1"/>
  <c r="L14" i="6"/>
  <c r="L15" i="6" s="1"/>
  <c r="K14" i="6"/>
  <c r="K15" i="6" s="1"/>
  <c r="J14" i="6"/>
  <c r="J15" i="6" s="1"/>
  <c r="I14" i="6"/>
  <c r="I15" i="6" s="1"/>
  <c r="H14" i="6"/>
  <c r="H15" i="6" s="1"/>
  <c r="F11" i="6"/>
  <c r="F12" i="6" s="1"/>
  <c r="D11" i="6"/>
  <c r="D12" i="6" s="1"/>
  <c r="F10" i="6"/>
  <c r="D10" i="6"/>
  <c r="V14" i="5"/>
  <c r="U14" i="5"/>
  <c r="V13" i="5"/>
  <c r="U13" i="5"/>
  <c r="T13" i="5"/>
  <c r="T14" i="5" s="1"/>
  <c r="J13" i="5"/>
  <c r="J14" i="5" s="1"/>
  <c r="F11" i="5"/>
  <c r="D11" i="5"/>
  <c r="H6" i="5"/>
  <c r="V14" i="4"/>
  <c r="T14" i="4"/>
  <c r="V13" i="4"/>
  <c r="U13" i="4"/>
  <c r="U14" i="4" s="1"/>
  <c r="T13" i="4"/>
  <c r="L13" i="4"/>
  <c r="L14" i="4" s="1"/>
  <c r="H13" i="4"/>
  <c r="H14" i="4" s="1"/>
  <c r="F12" i="4"/>
  <c r="D12" i="4"/>
  <c r="F11" i="4"/>
  <c r="D11" i="4"/>
  <c r="H5" i="4"/>
  <c r="H4" i="4"/>
  <c r="H6" i="4" s="1"/>
  <c r="U14" i="3"/>
  <c r="T14" i="3"/>
  <c r="S14" i="3"/>
  <c r="V13" i="3"/>
  <c r="V14" i="3" s="1"/>
  <c r="U13" i="3"/>
  <c r="T13" i="3"/>
  <c r="S13" i="3"/>
  <c r="L13" i="3"/>
  <c r="L14" i="3" s="1"/>
  <c r="J13" i="3"/>
  <c r="J14" i="3" s="1"/>
  <c r="H13" i="3"/>
  <c r="H14" i="3" s="1"/>
  <c r="F12" i="3"/>
  <c r="D12" i="3"/>
  <c r="F11" i="3"/>
  <c r="D11" i="3"/>
  <c r="H5" i="3"/>
  <c r="H6" i="3" s="1"/>
  <c r="H4" i="3"/>
  <c r="U14" i="2"/>
  <c r="I14" i="2"/>
  <c r="V14" i="2"/>
  <c r="H14" i="2"/>
  <c r="F12" i="2"/>
  <c r="D12" i="2"/>
  <c r="F11" i="2"/>
  <c r="D10" i="2"/>
  <c r="D11" i="2" s="1"/>
  <c r="H6" i="2"/>
  <c r="V13" i="1"/>
  <c r="V14" i="1" s="1"/>
  <c r="U13" i="1"/>
  <c r="U14" i="1" s="1"/>
  <c r="T13" i="1"/>
  <c r="T14" i="1" s="1"/>
  <c r="I13" i="1"/>
  <c r="I14" i="1" s="1"/>
  <c r="H13" i="1"/>
  <c r="H14" i="1" s="1"/>
  <c r="F12" i="1"/>
  <c r="F10" i="1"/>
  <c r="F11" i="1" s="1"/>
  <c r="D10" i="1"/>
  <c r="D11" i="1" s="1"/>
  <c r="H7" i="1"/>
  <c r="V16" i="15" l="1"/>
  <c r="H7" i="26"/>
  <c r="H7" i="27"/>
  <c r="H7" i="29"/>
  <c r="I13" i="28"/>
  <c r="I11" i="28"/>
  <c r="I10" i="28"/>
  <c r="I12" i="28"/>
  <c r="K16" i="12"/>
  <c r="H12" i="28"/>
  <c r="H13" i="28"/>
  <c r="H11" i="28"/>
  <c r="H10" i="28"/>
  <c r="H16" i="12"/>
  <c r="O16" i="13"/>
  <c r="K16" i="14"/>
  <c r="J16" i="15"/>
  <c r="H7" i="28"/>
  <c r="N16" i="13"/>
  <c r="H7" i="25"/>
  <c r="H7" i="24"/>
  <c r="J10" i="28" l="1"/>
  <c r="J12" i="28"/>
  <c r="J11" i="28"/>
  <c r="J13" i="28"/>
</calcChain>
</file>

<file path=xl/sharedStrings.xml><?xml version="1.0" encoding="utf-8"?>
<sst xmlns="http://schemas.openxmlformats.org/spreadsheetml/2006/main" count="1866" uniqueCount="231">
  <si>
    <t>Centurion University</t>
  </si>
  <si>
    <t>% of student that should have attained level 3</t>
  </si>
  <si>
    <t>EXAMINATION</t>
  </si>
  <si>
    <t>40% students are in level 3</t>
  </si>
  <si>
    <t>CO Attainment Target</t>
  </si>
  <si>
    <t xml:space="preserve">Question Paper: INTRODUCTION TO COMPOSITE   </t>
  </si>
  <si>
    <t>Student Perf Threshold for all COs</t>
  </si>
  <si>
    <t>Attaintment 
level</t>
  </si>
  <si>
    <t>Affinity Level 
of CO-PO 
mapping</t>
  </si>
  <si>
    <t>Example of curriculum mapping to outcomes 3.:PO1-PO12
 High (3) topics are fully introduced, developed and reinforced throughout the course in course lectures, labs, homework assignments, tests, exams, projects ; an “application knowledge”
 Medium (2) Topics are introduced and further developed and reinforced in course lectures, labs, assignments, tests, etc., a “Working knowledge”
 Low (1) Topics are introduced in course lectures, labs, homework, assignments, etc, “Talking knowledge” or “awareness”
 (0) does not relate</t>
  </si>
  <si>
    <t>CO-PO is attained</t>
  </si>
  <si>
    <t>&gt;=55%</t>
  </si>
  <si>
    <t>CA</t>
  </si>
  <si>
    <t>&gt;=45%</t>
  </si>
  <si>
    <t xml:space="preserve"> </t>
  </si>
  <si>
    <t>score/%</t>
  </si>
  <si>
    <t>ES</t>
  </si>
  <si>
    <t>&gt;=35%</t>
  </si>
  <si>
    <t>Question</t>
  </si>
  <si>
    <t>All Questions</t>
  </si>
  <si>
    <t>Avg CO 
Attainment 
of all the COs</t>
  </si>
  <si>
    <t>&lt;35%</t>
  </si>
  <si>
    <t>Blooms Level</t>
  </si>
  <si>
    <t>L3</t>
  </si>
  <si>
    <t>L3,L4,L5</t>
  </si>
  <si>
    <t>CO</t>
  </si>
  <si>
    <t>NOT ACHEIVED</t>
  </si>
  <si>
    <t>Course Outcome</t>
  </si>
  <si>
    <t>1,2,5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</si>
  <si>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</si>
  <si>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</si>
  <si>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</si>
  <si>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</si>
  <si>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</si>
  <si>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</si>
  <si>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</si>
  <si>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</si>
  <si>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</si>
  <si>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</si>
  <si>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</si>
  <si>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</si>
  <si>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</si>
  <si>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</si>
  <si>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</si>
  <si>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Max Marks</t>
  </si>
  <si>
    <t>CO1</t>
  </si>
  <si>
    <t>CO4</t>
  </si>
  <si>
    <t>CO5</t>
  </si>
  <si>
    <t>CO-PO Mapping</t>
  </si>
  <si>
    <t>PO Attainment</t>
  </si>
  <si>
    <t>CO 
Attainment 
Target</t>
  </si>
  <si>
    <t xml:space="preserve">Question Paper:INTRODUCTION TO HYBRID &amp; ELECTRIC VEHICLE   </t>
  </si>
  <si>
    <t>Attainment Level</t>
  </si>
  <si>
    <t>Affinity Level of CO-PO mapping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</si>
  <si>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</si>
  <si>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INTRODUCTION TO HYBRID &amp; ELECTRIC VEHICLE     Department : ME</t>
  </si>
  <si>
    <t>Achieved</t>
  </si>
  <si>
    <t>1,2,5,8</t>
  </si>
  <si>
    <t>CO3</t>
  </si>
  <si>
    <t>Avg of CO-PO affinity levels</t>
  </si>
  <si>
    <t xml:space="preserve">Question Paper: JIGS AND FIXTURE   </t>
  </si>
  <si>
    <t>Target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</si>
  <si>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</si>
  <si>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JIGS AND FIXTURE        Department : ME</t>
  </si>
  <si>
    <t>Course Code : CUTM1086                     Max Marks :100</t>
  </si>
  <si>
    <t xml:space="preserve">Question Paper: JOINING PROCESS AND TECHNOLOGIES     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</si>
  <si>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</si>
  <si>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JOINING PROCESS AND TECHNOLOGIES     Department : ME</t>
  </si>
  <si>
    <t>Course Code : CUWI2160                                          Max Marks :100</t>
  </si>
  <si>
    <t>1,4,8</t>
  </si>
  <si>
    <t xml:space="preserve">Question Paper: Machineries and Technologies used for manufacturing of composites    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</si>
  <si>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</si>
  <si>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 1, 2, 3, 4, 5</t>
  </si>
  <si>
    <t>CO2</t>
  </si>
  <si>
    <t>Attaintment level</t>
  </si>
  <si>
    <t>Question Paper: PRODUCT DESIGN CATIA</t>
  </si>
  <si>
    <t>Course Name :PRODUCT DESIGN CATIA     Department : ME</t>
  </si>
  <si>
    <t>Course Code : DESE0601                                         Max Marks :100</t>
  </si>
  <si>
    <t>Avg CO Attainment of all the COs</t>
  </si>
  <si>
    <t>CIE</t>
  </si>
  <si>
    <t>Score%</t>
  </si>
  <si>
    <t>SEE</t>
  </si>
  <si>
    <t>Target for Attainment of POs(Say 80%)</t>
  </si>
  <si>
    <t>&gt;2.4</t>
  </si>
  <si>
    <t>&lt;2.4</t>
  </si>
  <si>
    <t>Not achieved</t>
  </si>
  <si>
    <t>COs are given equal weightage in all the three Internal Tests (CIE) /Semester End Examinations (SEE)</t>
  </si>
  <si>
    <t>Question Paper: PRODUCT VALIDATION SIMULIA</t>
  </si>
  <si>
    <r>
      <rPr>
        <sz val="11"/>
        <color rgb="FF000000"/>
        <rFont val="Calibri, Arial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</si>
  <si>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PRODUCT VALIDATION SIMULIA      Department : ME</t>
  </si>
  <si>
    <t>&gt;=70%</t>
  </si>
  <si>
    <t>Course Code : DESE0602                                         Max Marks :100</t>
  </si>
  <si>
    <t>&gt;=60%</t>
  </si>
  <si>
    <t>&gt;=50%</t>
  </si>
  <si>
    <t>Status(Achieved/Not achieved)</t>
  </si>
  <si>
    <t>Action taken Report</t>
  </si>
  <si>
    <t>PO3</t>
  </si>
  <si>
    <t>Question Paper: PROJECT LIFECYCLE MANAGEMENT ENOVIA</t>
  </si>
  <si>
    <r>
      <rPr>
        <sz val="11"/>
        <color rgb="FF000000"/>
        <rFont val="Calibri, Arial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</si>
  <si>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PROJECT LIFECYCLE MANAGEMENT ENOVIA    Department : ME</t>
  </si>
  <si>
    <t>Course Code : DESE0607                                          Max Marks :100</t>
  </si>
  <si>
    <t>CO7</t>
  </si>
  <si>
    <t>CO8</t>
  </si>
  <si>
    <t>Question Paper: QUALITY CONTROL &amp; RELIABILITY ENGINEERING</t>
  </si>
  <si>
    <r>
      <rPr>
        <sz val="11"/>
        <color rgb="FF000000"/>
        <rFont val="Calibri, Arial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</si>
  <si>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QUALITY CONTROL &amp; RELIABILITY ENGINEERING  Department : ME</t>
  </si>
  <si>
    <t>Course Code : MECC0101                                        Max Marks :100</t>
  </si>
  <si>
    <t>FINAL</t>
  </si>
  <si>
    <t>Question Paper: QUALITY CONTROL AND FABRICATION OF COMPOSITE STRUCTURE</t>
  </si>
  <si>
    <r>
      <rPr>
        <sz val="11"/>
        <color rgb="FF000000"/>
        <rFont val="Calibri, Arial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</si>
  <si>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QUALITY CONTROL AND FABRICATION OF COMPOSITE STRUCTURE     Department : ME</t>
  </si>
  <si>
    <t>Course Code : CUCD2135                                       Max Marks :100</t>
  </si>
  <si>
    <t>Final CO Attainment Level</t>
  </si>
  <si>
    <t xml:space="preserve">           % of student that should have attained level 3</t>
  </si>
  <si>
    <t xml:space="preserve">Question Paper : MECHANICS OF SOLID   </t>
  </si>
  <si>
    <r>
      <rPr>
        <sz val="11"/>
        <color rgb="FF000000"/>
        <rFont val="Calibri, Arial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</si>
  <si>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MECHANICS OF SOLID     Department : ME</t>
  </si>
  <si>
    <t>Course Code : CCME0403                                           Max Marks : 100</t>
  </si>
  <si>
    <t xml:space="preserve">  All Questions</t>
  </si>
  <si>
    <t xml:space="preserve">                    ACHIEVED</t>
  </si>
  <si>
    <t>1,2,3,5,8</t>
  </si>
  <si>
    <t xml:space="preserve">    % of student that should have attained level 3</t>
  </si>
  <si>
    <t xml:space="preserve">Question Paper: METAL TRANSFER &amp; WELD METALLURGY  </t>
  </si>
  <si>
    <t>Student Perf. Threshold for all COs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</si>
  <si>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</si>
  <si>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METAL TRANSFER &amp; WELD METALLURGY     Department : ME</t>
  </si>
  <si>
    <t>Course Code : DEWD0102                                           Max Marks :100</t>
  </si>
  <si>
    <t xml:space="preserve">            All Questions</t>
  </si>
  <si>
    <t xml:space="preserve">                    ACHEIVED</t>
  </si>
  <si>
    <t>1,2</t>
  </si>
  <si>
    <t xml:space="preserve">Question Paper: RENEWABLE SYSTEM  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</si>
  <si>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</si>
  <si>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RENEWABLE SYSTEM     Department : ME</t>
  </si>
  <si>
    <t>Course Code : MECC0104                                           Max Marks :100</t>
  </si>
  <si>
    <t>1,4,5,8</t>
  </si>
  <si>
    <t xml:space="preserve">     % of student that should have attained level 3</t>
  </si>
  <si>
    <t xml:space="preserve">Question Paper: REVERSE ENGINEERING AND RAPID PROTOTYPE 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</si>
  <si>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</si>
  <si>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REVERSE ENGINEERING AND RAPID PROTOTYPE      Department : ME</t>
  </si>
  <si>
    <t>Course Code : CUTM1077                                            Max Marks :100</t>
  </si>
  <si>
    <t>1,2,3</t>
  </si>
  <si>
    <t xml:space="preserve">Question Paper: STRENGTH OF MATERIAL 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</si>
  <si>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</si>
  <si>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STRENGTH OF MATERIAL     Department : ME</t>
  </si>
  <si>
    <t>Course Code : MECC0411                                          Max Marks :100</t>
  </si>
  <si>
    <t xml:space="preserve">                    NOT ACHEIVED</t>
  </si>
  <si>
    <t>CO attainment target</t>
  </si>
  <si>
    <t>Question Paper: MANUFACTURING PROCESS-PROCESS PLANNING AND HEAT TREATMENT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</si>
  <si>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</si>
  <si>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MANUFACTURING PROCESS-PROCESS PLANNING AND HEAT TREATMENT     Department : ME</t>
  </si>
  <si>
    <t>Course Code : CUTM1079                                      Max Marks :100</t>
  </si>
  <si>
    <t xml:space="preserve">Acheived </t>
  </si>
  <si>
    <t>CO 1, 2, 3, 4, 5, 6, 7, 8</t>
  </si>
  <si>
    <t>100% students are in level 3</t>
  </si>
  <si>
    <t>Question Paper: MAINTENANCE OF AUTOMOBILE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</si>
  <si>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</si>
  <si>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MAINTENANCE OF AUTOMOBILE      Department : ME</t>
  </si>
  <si>
    <t>Course Code : CUAE2173                                           Max Marks :100</t>
  </si>
  <si>
    <t>Question Paper: MANUFACTURING TECHNOLOGY-I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</si>
  <si>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</si>
  <si>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MANUFACTURING TECHNOLOGY-I      Department : ME</t>
  </si>
  <si>
    <t>Course Code : MECC0401                                        Max Marks :100</t>
  </si>
  <si>
    <t>Question Paper: MANUFACTURING TECHNOLOGY-II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</si>
  <si>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</si>
  <si>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MANUFACTURING TECHNOLOGY-II      Department : ME</t>
  </si>
  <si>
    <t>Course Code : MECC0402                                    Max Marks :100</t>
  </si>
  <si>
    <t>Question Paper: MATERIAL IN PRODUCT DESIGN AND DEVELOPMENT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</si>
  <si>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</si>
  <si>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MATERIAL IN PRODUCT DESIGN AND DEVELOPMENT      Department : ME</t>
  </si>
  <si>
    <t>Course Code : CUTM1080                                  Max Marks :100</t>
  </si>
  <si>
    <t>Question Paper: MECHANICS OF MACHINES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</si>
  <si>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rgb="FF000000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rgb="FF000000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</si>
  <si>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MECHANICS OF MACHINES      Department : ME</t>
  </si>
  <si>
    <t>Course Code : MECC0410                                       Max Marks :100</t>
  </si>
  <si>
    <t>Question Paper: Subsystems of Automobile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</si>
  <si>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</si>
  <si>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Subsystems of Automobile            Department : ME</t>
  </si>
  <si>
    <t>Course Code :  CUAE2171                                           Max Marks :100</t>
  </si>
  <si>
    <t>Question Paper: System Engineering Dymola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</si>
  <si>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</si>
  <si>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System Engineering Dymola           Department : ME</t>
  </si>
  <si>
    <t>Course Code : DESE0610                                            Max Marks :100</t>
  </si>
  <si>
    <t>Question Paper: Testing of Welded Joints (DT, NDT and Microstructure)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</si>
  <si>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</si>
  <si>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Testing of Welded Joints (DT, NDT and Microstructure)           Department : ME</t>
  </si>
  <si>
    <t>Course Code : DEWD0604                                         Max Marks :100</t>
  </si>
  <si>
    <t>Question Paper: Theories of Failure Analysis using FEA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</si>
  <si>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</si>
  <si>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Theories of Failure Analysis using FEA          Department : ME</t>
  </si>
  <si>
    <t>Course Code : CUTM1062                                         Max Marks :100</t>
  </si>
  <si>
    <t>Question Paper: Theory of machines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</si>
  <si>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</si>
  <si>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Theory of machines            Department : Mech</t>
  </si>
  <si>
    <t>Course Code : CCME0405                                         Max Marks :100</t>
  </si>
  <si>
    <t>Question Paper: Thermodynamics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</si>
  <si>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</si>
  <si>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            Department : Mech</t>
  </si>
  <si>
    <t>Course Code : CUTM1088                                          Max Marks :100</t>
  </si>
  <si>
    <t>Question Paper:Thermal Engineering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</si>
  <si>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</si>
  <si>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:Thermal Engineering           Department : Mech</t>
  </si>
  <si>
    <t>Course Code : FCEN0110                                           Max Marks :100</t>
  </si>
  <si>
    <t>L3,L4</t>
  </si>
  <si>
    <t>CO 1, 2, 3, 4</t>
  </si>
  <si>
    <t>Question Paper: WELDING OF STAINLESS STEEL,ALUMINIUM,COPPER,CAST IRON &amp; HARD SURFACING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</si>
  <si>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</si>
  <si>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WELDING OF STAINLESS STEEL,ALUMINIUM,COPPER,CAST IRON &amp; HARD SURFACING           Department : Mech</t>
  </si>
  <si>
    <t>Course Code :  DEWD0603                                        Max Marks :100</t>
  </si>
  <si>
    <t>CO 1, 2</t>
  </si>
  <si>
    <t xml:space="preserve">CO 1, 2, </t>
  </si>
  <si>
    <t>Question Paper: WORKSHOP PRACTICE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</si>
  <si>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</si>
  <si>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:WORKSHOP PRACTICE            Department : Mech</t>
  </si>
  <si>
    <t>Course Code :ENFC0201                                            Max Marks :100</t>
  </si>
  <si>
    <t xml:space="preserve">CO 1, 2, 3, </t>
  </si>
  <si>
    <t>CO 1, 2, 3</t>
  </si>
  <si>
    <t>Question Paper: WORKSHOP TECHNOLOGY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</si>
  <si>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</si>
  <si>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WORKSHOP TECHNOLOGY       Department : Mech</t>
  </si>
  <si>
    <t>Course Code :FCEN0108                                            Max Marks :100</t>
  </si>
  <si>
    <t>CO 1</t>
  </si>
  <si>
    <t>Question Paper: WORKSHOP TECHNOLOGY PRACTICE</t>
  </si>
  <si>
    <r>
      <rPr>
        <sz val="11"/>
        <color theme="1"/>
        <rFont val="Calibri"/>
        <family val="2"/>
      </rPr>
      <t xml:space="preserve">Example of curriculum mapping to outcomes 3.:PO1-PO12
</t>
    </r>
    <r>
      <rPr>
        <b/>
        <sz val="11"/>
        <color theme="1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theme="1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theme="1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theme="1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</si>
  <si>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WORKSHOP TECHNOLOGY PRACTICE     Department : Mech</t>
  </si>
  <si>
    <t>Course Code :              FCEN0213                              Max Marks :100</t>
  </si>
  <si>
    <t>3+</t>
  </si>
  <si>
    <t>Course Code : CUCE2100                                        Max Marks :100</t>
  </si>
  <si>
    <t>Course Code : CUAE2102                                        Max Marks :100</t>
  </si>
  <si>
    <t>Course Name : Machineries and Technologies used for manufacturing of composites        Department : ME</t>
  </si>
  <si>
    <t>Course Code : CUCE2104                                          Max Marks :100</t>
  </si>
  <si>
    <t>2+M23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</si>
</sst>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2"/>
      <color theme="1"/>
      <name val="Calibri"/>
      <family val="2"/>
    </font>
    <font>
      <sz val="11"/>
      <color rgb="FF0066CC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Inconsolata"/>
    </font>
    <font>
      <sz val="11"/>
      <color rgb="FF000000"/>
      <name val="Calibri, Arial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4DFEC"/>
        <bgColor rgb="FFE4DFEC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F4B083"/>
        <bgColor rgb="FFF4B083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rgb="FFFFD965"/>
        <bgColor rgb="FFFFD965"/>
      </patternFill>
    </fill>
    <fill>
      <patternFill patternType="solid">
        <fgColor rgb="FF008000"/>
        <bgColor rgb="FF008000"/>
      </patternFill>
    </fill>
    <fill>
      <patternFill patternType="solid">
        <fgColor rgb="FFC0504D"/>
        <bgColor rgb="FFC0504D"/>
      </patternFill>
    </fill>
    <fill>
      <patternFill patternType="solid">
        <fgColor rgb="FFFF99CC"/>
        <bgColor rgb="FFFF99CC"/>
      </patternFill>
    </fill>
    <fill>
      <patternFill patternType="solid">
        <fgColor rgb="FF99CC00"/>
        <bgColor rgb="FF99CC00"/>
      </patternFill>
    </fill>
    <fill>
      <patternFill patternType="solid">
        <fgColor rgb="FFFF66FF"/>
        <bgColor rgb="FFFF66FF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CC00"/>
        <bgColor rgb="FFFFCC00"/>
      </patternFill>
    </fill>
    <fill>
      <patternFill patternType="solid">
        <fgColor rgb="FFB45F06"/>
        <bgColor rgb="FFB45F0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0000"/>
        <bgColor rgb="FF008000"/>
      </patternFill>
    </fill>
    <fill>
      <patternFill patternType="solid">
        <fgColor rgb="FFC00000"/>
        <bgColor rgb="FFFFFF00"/>
      </patternFill>
    </fill>
    <fill>
      <patternFill patternType="solid">
        <fgColor rgb="FFC00000"/>
        <bgColor indexed="64"/>
      </patternFill>
    </fill>
    <fill>
      <patternFill patternType="solid">
        <fgColor rgb="FFFF99FF"/>
        <bgColor rgb="FF008000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rgb="FF008000"/>
      </patternFill>
    </fill>
    <fill>
      <patternFill patternType="solid">
        <fgColor theme="0"/>
        <bgColor rgb="FFFFFF0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3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4" borderId="3" xfId="0" applyFont="1" applyFill="1" applyBorder="1"/>
    <xf numFmtId="0" fontId="1" fillId="4" borderId="4" xfId="0" applyFont="1" applyFill="1" applyBorder="1"/>
    <xf numFmtId="0" fontId="3" fillId="0" borderId="0" xfId="0" applyFont="1"/>
    <xf numFmtId="1" fontId="1" fillId="0" borderId="4" xfId="0" applyNumberFormat="1" applyFont="1" applyBorder="1"/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" fontId="4" fillId="6" borderId="1" xfId="0" applyNumberFormat="1" applyFont="1" applyFill="1" applyBorder="1" applyAlignment="1">
      <alignment horizontal="left" vertical="center"/>
    </xf>
    <xf numFmtId="0" fontId="8" fillId="0" borderId="14" xfId="0" applyFont="1" applyBorder="1"/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" fontId="1" fillId="7" borderId="3" xfId="0" applyNumberFormat="1" applyFont="1" applyFill="1" applyBorder="1" applyAlignment="1">
      <alignment vertical="center"/>
    </xf>
    <xf numFmtId="1" fontId="4" fillId="8" borderId="15" xfId="0" applyNumberFormat="1" applyFont="1" applyFill="1" applyBorder="1" applyAlignment="1">
      <alignment horizontal="center" vertical="center"/>
    </xf>
    <xf numFmtId="1" fontId="4" fillId="8" borderId="14" xfId="0" applyNumberFormat="1" applyFont="1" applyFill="1" applyBorder="1" applyAlignment="1">
      <alignment horizontal="center"/>
    </xf>
    <xf numFmtId="0" fontId="9" fillId="0" borderId="14" xfId="0" applyFont="1" applyBorder="1"/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1" fontId="4" fillId="8" borderId="3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" fontId="5" fillId="0" borderId="3" xfId="0" applyNumberFormat="1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" fontId="11" fillId="8" borderId="3" xfId="0" applyNumberFormat="1" applyFont="1" applyFill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0" fontId="12" fillId="8" borderId="3" xfId="0" applyFont="1" applyFill="1" applyBorder="1" applyAlignment="1">
      <alignment horizontal="center"/>
    </xf>
    <xf numFmtId="1" fontId="13" fillId="8" borderId="3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/>
    <xf numFmtId="0" fontId="4" fillId="4" borderId="19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1" fontId="4" fillId="9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1" fontId="1" fillId="8" borderId="3" xfId="0" applyNumberFormat="1" applyFont="1" applyFill="1" applyBorder="1" applyAlignment="1">
      <alignment horizontal="center" vertical="center"/>
    </xf>
    <xf numFmtId="1" fontId="4" fillId="8" borderId="3" xfId="0" applyNumberFormat="1" applyFont="1" applyFill="1" applyBorder="1" applyAlignment="1">
      <alignment vertical="center" wrapText="1"/>
    </xf>
    <xf numFmtId="1" fontId="5" fillId="8" borderId="0" xfId="0" applyNumberFormat="1" applyFont="1" applyFill="1" applyAlignment="1">
      <alignment vertical="center"/>
    </xf>
    <xf numFmtId="1" fontId="4" fillId="8" borderId="3" xfId="0" applyNumberFormat="1" applyFont="1" applyFill="1" applyBorder="1" applyAlignment="1">
      <alignment vertical="center"/>
    </xf>
    <xf numFmtId="1" fontId="13" fillId="11" borderId="2" xfId="0" applyNumberFormat="1" applyFont="1" applyFill="1" applyBorder="1"/>
    <xf numFmtId="164" fontId="4" fillId="0" borderId="3" xfId="0" applyNumberFormat="1" applyFont="1" applyBorder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0" fontId="12" fillId="0" borderId="3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vertical="center"/>
    </xf>
    <xf numFmtId="1" fontId="11" fillId="8" borderId="3" xfId="0" applyNumberFormat="1" applyFont="1" applyFill="1" applyBorder="1" applyAlignment="1">
      <alignment horizontal="center" vertical="center"/>
    </xf>
    <xf numFmtId="1" fontId="15" fillId="8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1" fontId="1" fillId="8" borderId="3" xfId="0" applyNumberFormat="1" applyFont="1" applyFill="1" applyBorder="1" applyAlignment="1">
      <alignment horizontal="center"/>
    </xf>
    <xf numFmtId="1" fontId="15" fillId="8" borderId="3" xfId="0" applyNumberFormat="1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1" fontId="3" fillId="8" borderId="3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20" xfId="0" applyFont="1" applyBorder="1"/>
    <xf numFmtId="0" fontId="5" fillId="4" borderId="0" xfId="0" applyFont="1" applyFill="1"/>
    <xf numFmtId="0" fontId="5" fillId="4" borderId="12" xfId="0" applyFont="1" applyFill="1" applyBorder="1"/>
    <xf numFmtId="0" fontId="5" fillId="0" borderId="12" xfId="0" applyFont="1" applyBorder="1"/>
    <xf numFmtId="0" fontId="5" fillId="0" borderId="0" xfId="0" applyFont="1"/>
    <xf numFmtId="1" fontId="5" fillId="2" borderId="13" xfId="0" applyNumberFormat="1" applyFont="1" applyFill="1" applyBorder="1"/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0" fontId="4" fillId="0" borderId="13" xfId="0" applyFont="1" applyBorder="1" applyAlignment="1">
      <alignment wrapText="1"/>
    </xf>
    <xf numFmtId="0" fontId="5" fillId="0" borderId="10" xfId="0" applyFont="1" applyBorder="1"/>
    <xf numFmtId="0" fontId="4" fillId="4" borderId="13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center"/>
    </xf>
    <xf numFmtId="1" fontId="5" fillId="8" borderId="13" xfId="0" applyNumberFormat="1" applyFont="1" applyFill="1" applyBorder="1" applyAlignment="1">
      <alignment horizontal="center"/>
    </xf>
    <xf numFmtId="1" fontId="5" fillId="5" borderId="13" xfId="0" applyNumberFormat="1" applyFont="1" applyFill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1" fontId="5" fillId="9" borderId="13" xfId="0" applyNumberFormat="1" applyFont="1" applyFill="1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1" fontId="5" fillId="6" borderId="13" xfId="0" applyNumberFormat="1" applyFont="1" applyFill="1" applyBorder="1"/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1" fontId="5" fillId="0" borderId="10" xfId="0" applyNumberFormat="1" applyFont="1" applyBorder="1"/>
    <xf numFmtId="1" fontId="4" fillId="7" borderId="13" xfId="0" applyNumberFormat="1" applyFont="1" applyFill="1" applyBorder="1"/>
    <xf numFmtId="1" fontId="4" fillId="13" borderId="13" xfId="0" applyNumberFormat="1" applyFont="1" applyFill="1" applyBorder="1" applyAlignment="1">
      <alignment horizontal="center"/>
    </xf>
    <xf numFmtId="1" fontId="5" fillId="0" borderId="13" xfId="0" applyNumberFormat="1" applyFont="1" applyBorder="1"/>
    <xf numFmtId="1" fontId="5" fillId="10" borderId="13" xfId="0" applyNumberFormat="1" applyFont="1" applyFill="1" applyBorder="1"/>
    <xf numFmtId="0" fontId="10" fillId="0" borderId="13" xfId="0" applyFont="1" applyBorder="1"/>
    <xf numFmtId="1" fontId="5" fillId="12" borderId="13" xfId="0" applyNumberFormat="1" applyFont="1" applyFill="1" applyBorder="1"/>
    <xf numFmtId="1" fontId="5" fillId="13" borderId="12" xfId="0" applyNumberFormat="1" applyFont="1" applyFill="1" applyBorder="1"/>
    <xf numFmtId="1" fontId="5" fillId="0" borderId="12" xfId="0" applyNumberFormat="1" applyFont="1" applyBorder="1"/>
    <xf numFmtId="1" fontId="11" fillId="0" borderId="13" xfId="0" applyNumberFormat="1" applyFont="1" applyBorder="1" applyAlignment="1">
      <alignment horizontal="center"/>
    </xf>
    <xf numFmtId="0" fontId="11" fillId="0" borderId="13" xfId="0" applyFont="1" applyBorder="1"/>
    <xf numFmtId="1" fontId="11" fillId="0" borderId="13" xfId="0" applyNumberFormat="1" applyFont="1" applyBorder="1"/>
    <xf numFmtId="1" fontId="5" fillId="13" borderId="13" xfId="0" applyNumberFormat="1" applyFont="1" applyFill="1" applyBorder="1" applyAlignment="1">
      <alignment horizontal="center"/>
    </xf>
    <xf numFmtId="1" fontId="11" fillId="11" borderId="13" xfId="0" applyNumberFormat="1" applyFont="1" applyFill="1" applyBorder="1"/>
    <xf numFmtId="1" fontId="5" fillId="0" borderId="10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164" fontId="5" fillId="13" borderId="13" xfId="0" applyNumberFormat="1" applyFont="1" applyFill="1" applyBorder="1" applyAlignment="1">
      <alignment horizontal="center"/>
    </xf>
    <xf numFmtId="164" fontId="11" fillId="11" borderId="13" xfId="0" applyNumberFormat="1" applyFont="1" applyFill="1" applyBorder="1"/>
    <xf numFmtId="164" fontId="4" fillId="0" borderId="13" xfId="0" applyNumberFormat="1" applyFont="1" applyBorder="1" applyAlignment="1">
      <alignment horizontal="center"/>
    </xf>
    <xf numFmtId="164" fontId="5" fillId="0" borderId="0" xfId="0" applyNumberFormat="1" applyFont="1"/>
    <xf numFmtId="1" fontId="11" fillId="14" borderId="13" xfId="0" applyNumberFormat="1" applyFont="1" applyFill="1" applyBorder="1"/>
    <xf numFmtId="164" fontId="4" fillId="4" borderId="13" xfId="0" applyNumberFormat="1" applyFont="1" applyFill="1" applyBorder="1" applyAlignment="1">
      <alignment horizontal="center"/>
    </xf>
    <xf numFmtId="1" fontId="5" fillId="15" borderId="13" xfId="0" applyNumberFormat="1" applyFont="1" applyFill="1" applyBorder="1"/>
    <xf numFmtId="1" fontId="5" fillId="13" borderId="10" xfId="0" applyNumberFormat="1" applyFont="1" applyFill="1" applyBorder="1"/>
    <xf numFmtId="0" fontId="17" fillId="0" borderId="0" xfId="0" applyFont="1"/>
    <xf numFmtId="0" fontId="5" fillId="15" borderId="0" xfId="0" applyFont="1" applyFill="1"/>
    <xf numFmtId="0" fontId="5" fillId="15" borderId="13" xfId="0" applyFont="1" applyFill="1" applyBorder="1" applyAlignment="1">
      <alignment horizontal="center"/>
    </xf>
    <xf numFmtId="1" fontId="5" fillId="13" borderId="0" xfId="0" applyNumberFormat="1" applyFont="1" applyFill="1"/>
    <xf numFmtId="1" fontId="5" fillId="15" borderId="0" xfId="0" applyNumberFormat="1" applyFont="1" applyFill="1"/>
    <xf numFmtId="1" fontId="5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0" fontId="4" fillId="0" borderId="12" xfId="0" applyFont="1" applyBorder="1"/>
    <xf numFmtId="0" fontId="4" fillId="4" borderId="0" xfId="0" applyFont="1" applyFill="1"/>
    <xf numFmtId="0" fontId="4" fillId="17" borderId="0" xfId="0" applyFont="1" applyFill="1"/>
    <xf numFmtId="0" fontId="4" fillId="17" borderId="0" xfId="0" applyFont="1" applyFill="1" applyAlignment="1">
      <alignment horizontal="right"/>
    </xf>
    <xf numFmtId="10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/>
    <xf numFmtId="0" fontId="5" fillId="4" borderId="13" xfId="0" applyFont="1" applyFill="1" applyBorder="1"/>
    <xf numFmtId="0" fontId="4" fillId="0" borderId="13" xfId="0" applyFont="1" applyBorder="1" applyAlignment="1">
      <alignment horizontal="center"/>
    </xf>
    <xf numFmtId="1" fontId="11" fillId="11" borderId="12" xfId="0" applyNumberFormat="1" applyFont="1" applyFill="1" applyBorder="1"/>
    <xf numFmtId="0" fontId="4" fillId="0" borderId="0" xfId="0" applyFont="1"/>
    <xf numFmtId="1" fontId="5" fillId="13" borderId="13" xfId="0" applyNumberFormat="1" applyFont="1" applyFill="1" applyBorder="1"/>
    <xf numFmtId="1" fontId="4" fillId="10" borderId="1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" fontId="5" fillId="4" borderId="13" xfId="0" applyNumberFormat="1" applyFont="1" applyFill="1" applyBorder="1"/>
    <xf numFmtId="1" fontId="4" fillId="12" borderId="13" xfId="0" applyNumberFormat="1" applyFont="1" applyFill="1" applyBorder="1" applyAlignment="1">
      <alignment wrapText="1"/>
    </xf>
    <xf numFmtId="0" fontId="5" fillId="15" borderId="12" xfId="0" applyFont="1" applyFill="1" applyBorder="1"/>
    <xf numFmtId="0" fontId="4" fillId="0" borderId="2" xfId="0" applyFont="1" applyBorder="1" applyAlignment="1">
      <alignment horizontal="center"/>
    </xf>
    <xf numFmtId="0" fontId="5" fillId="0" borderId="4" xfId="0" applyFont="1" applyBorder="1"/>
    <xf numFmtId="0" fontId="4" fillId="4" borderId="13" xfId="0" applyFont="1" applyFill="1" applyBorder="1"/>
    <xf numFmtId="0" fontId="4" fillId="4" borderId="12" xfId="0" applyFont="1" applyFill="1" applyBorder="1"/>
    <xf numFmtId="1" fontId="4" fillId="0" borderId="12" xfId="0" applyNumberFormat="1" applyFont="1" applyBorder="1" applyAlignment="1">
      <alignment horizontal="center"/>
    </xf>
    <xf numFmtId="1" fontId="5" fillId="6" borderId="12" xfId="0" applyNumberFormat="1" applyFont="1" applyFill="1" applyBorder="1"/>
    <xf numFmtId="0" fontId="4" fillId="0" borderId="0" xfId="0" applyFont="1" applyAlignment="1">
      <alignment horizontal="right"/>
    </xf>
    <xf numFmtId="1" fontId="4" fillId="8" borderId="13" xfId="0" applyNumberFormat="1" applyFont="1" applyFill="1" applyBorder="1" applyAlignment="1">
      <alignment horizontal="center"/>
    </xf>
    <xf numFmtId="1" fontId="4" fillId="8" borderId="12" xfId="0" applyNumberFormat="1" applyFont="1" applyFill="1" applyBorder="1" applyAlignment="1">
      <alignment horizontal="center"/>
    </xf>
    <xf numFmtId="1" fontId="5" fillId="8" borderId="13" xfId="0" applyNumberFormat="1" applyFont="1" applyFill="1" applyBorder="1"/>
    <xf numFmtId="1" fontId="4" fillId="8" borderId="13" xfId="0" applyNumberFormat="1" applyFont="1" applyFill="1" applyBorder="1"/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 wrapText="1"/>
    </xf>
    <xf numFmtId="0" fontId="4" fillId="8" borderId="13" xfId="0" applyFont="1" applyFill="1" applyBorder="1" applyAlignment="1">
      <alignment horizontal="center"/>
    </xf>
    <xf numFmtId="1" fontId="11" fillId="8" borderId="13" xfId="0" applyNumberFormat="1" applyFont="1" applyFill="1" applyBorder="1" applyAlignment="1">
      <alignment horizontal="center"/>
    </xf>
    <xf numFmtId="2" fontId="11" fillId="8" borderId="13" xfId="0" applyNumberFormat="1" applyFont="1" applyFill="1" applyBorder="1" applyAlignment="1">
      <alignment horizontal="center"/>
    </xf>
    <xf numFmtId="0" fontId="5" fillId="8" borderId="13" xfId="0" applyFont="1" applyFill="1" applyBorder="1"/>
    <xf numFmtId="2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8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1" fontId="19" fillId="15" borderId="12" xfId="0" applyNumberFormat="1" applyFont="1" applyFill="1" applyBorder="1"/>
    <xf numFmtId="1" fontId="4" fillId="5" borderId="12" xfId="0" applyNumberFormat="1" applyFont="1" applyFill="1" applyBorder="1"/>
    <xf numFmtId="1" fontId="4" fillId="9" borderId="13" xfId="0" applyNumberFormat="1" applyFont="1" applyFill="1" applyBorder="1" applyAlignment="1">
      <alignment wrapText="1"/>
    </xf>
    <xf numFmtId="1" fontId="4" fillId="9" borderId="13" xfId="0" applyNumberFormat="1" applyFont="1" applyFill="1" applyBorder="1" applyAlignment="1">
      <alignment horizontal="center"/>
    </xf>
    <xf numFmtId="0" fontId="5" fillId="4" borderId="10" xfId="0" applyFont="1" applyFill="1" applyBorder="1"/>
    <xf numFmtId="1" fontId="4" fillId="6" borderId="13" xfId="0" applyNumberFormat="1" applyFont="1" applyFill="1" applyBorder="1"/>
    <xf numFmtId="1" fontId="4" fillId="6" borderId="13" xfId="0" applyNumberFormat="1" applyFont="1" applyFill="1" applyBorder="1" applyAlignment="1">
      <alignment horizontal="center"/>
    </xf>
    <xf numFmtId="0" fontId="4" fillId="0" borderId="13" xfId="0" applyFont="1" applyBorder="1"/>
    <xf numFmtId="1" fontId="4" fillId="13" borderId="12" xfId="0" applyNumberFormat="1" applyFont="1" applyFill="1" applyBorder="1" applyAlignment="1">
      <alignment horizontal="center"/>
    </xf>
    <xf numFmtId="1" fontId="4" fillId="13" borderId="13" xfId="0" applyNumberFormat="1" applyFont="1" applyFill="1" applyBorder="1"/>
    <xf numFmtId="1" fontId="5" fillId="0" borderId="10" xfId="0" applyNumberFormat="1" applyFont="1" applyBorder="1" applyAlignment="1">
      <alignment horizontal="center"/>
    </xf>
    <xf numFmtId="0" fontId="5" fillId="15" borderId="13" xfId="0" applyFont="1" applyFill="1" applyBorder="1"/>
    <xf numFmtId="1" fontId="19" fillId="15" borderId="0" xfId="0" applyNumberFormat="1" applyFont="1" applyFill="1"/>
    <xf numFmtId="1" fontId="5" fillId="5" borderId="12" xfId="0" applyNumberFormat="1" applyFont="1" applyFill="1" applyBorder="1"/>
    <xf numFmtId="1" fontId="19" fillId="15" borderId="13" xfId="0" applyNumberFormat="1" applyFont="1" applyFill="1" applyBorder="1"/>
    <xf numFmtId="1" fontId="4" fillId="13" borderId="13" xfId="0" applyNumberFormat="1" applyFont="1" applyFill="1" applyBorder="1" applyAlignment="1">
      <alignment horizontal="center" wrapText="1"/>
    </xf>
    <xf numFmtId="2" fontId="4" fillId="4" borderId="13" xfId="0" applyNumberFormat="1" applyFont="1" applyFill="1" applyBorder="1" applyAlignment="1">
      <alignment horizontal="center"/>
    </xf>
    <xf numFmtId="1" fontId="4" fillId="13" borderId="12" xfId="0" applyNumberFormat="1" applyFont="1" applyFill="1" applyBorder="1"/>
    <xf numFmtId="1" fontId="5" fillId="2" borderId="10" xfId="0" applyNumberFormat="1" applyFont="1" applyFill="1" applyBorder="1"/>
    <xf numFmtId="1" fontId="5" fillId="2" borderId="0" xfId="0" applyNumberFormat="1" applyFont="1" applyFill="1"/>
    <xf numFmtId="1" fontId="5" fillId="15" borderId="10" xfId="0" applyNumberFormat="1" applyFont="1" applyFill="1" applyBorder="1"/>
    <xf numFmtId="1" fontId="5" fillId="15" borderId="12" xfId="0" applyNumberFormat="1" applyFont="1" applyFill="1" applyBorder="1"/>
    <xf numFmtId="0" fontId="5" fillId="0" borderId="12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19" borderId="13" xfId="0" applyNumberFormat="1" applyFont="1" applyFill="1" applyBorder="1"/>
    <xf numFmtId="1" fontId="4" fillId="21" borderId="13" xfId="0" applyNumberFormat="1" applyFont="1" applyFill="1" applyBorder="1"/>
    <xf numFmtId="1" fontId="4" fillId="10" borderId="13" xfId="0" applyNumberFormat="1" applyFont="1" applyFill="1" applyBorder="1"/>
    <xf numFmtId="1" fontId="4" fillId="4" borderId="13" xfId="0" applyNumberFormat="1" applyFont="1" applyFill="1" applyBorder="1" applyAlignment="1">
      <alignment horizontal="center"/>
    </xf>
    <xf numFmtId="1" fontId="5" fillId="15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19" borderId="12" xfId="0" applyNumberFormat="1" applyFont="1" applyFill="1" applyBorder="1"/>
    <xf numFmtId="0" fontId="5" fillId="0" borderId="10" xfId="0" applyFont="1" applyBorder="1" applyAlignment="1">
      <alignment horizontal="right"/>
    </xf>
    <xf numFmtId="1" fontId="4" fillId="2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Border="1"/>
    <xf numFmtId="1" fontId="4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64" fontId="6" fillId="0" borderId="22" xfId="0" applyNumberFormat="1" applyFont="1" applyBorder="1"/>
    <xf numFmtId="1" fontId="4" fillId="23" borderId="13" xfId="0" applyNumberFormat="1" applyFont="1" applyFill="1" applyBorder="1" applyAlignment="1">
      <alignment horizontal="center"/>
    </xf>
    <xf numFmtId="1" fontId="4" fillId="24" borderId="13" xfId="0" applyNumberFormat="1" applyFont="1" applyFill="1" applyBorder="1" applyAlignment="1">
      <alignment horizontal="center"/>
    </xf>
    <xf numFmtId="0" fontId="21" fillId="0" borderId="0" xfId="0" applyFont="1"/>
    <xf numFmtId="1" fontId="11" fillId="25" borderId="3" xfId="0" applyNumberFormat="1" applyFont="1" applyFill="1" applyBorder="1" applyAlignment="1">
      <alignment vertical="center"/>
    </xf>
    <xf numFmtId="1" fontId="11" fillId="25" borderId="1" xfId="0" applyNumberFormat="1" applyFont="1" applyFill="1" applyBorder="1" applyAlignment="1">
      <alignment vertical="center"/>
    </xf>
    <xf numFmtId="1" fontId="4" fillId="23" borderId="1" xfId="0" applyNumberFormat="1" applyFont="1" applyFill="1" applyBorder="1" applyAlignment="1">
      <alignment horizontal="center" vertical="center"/>
    </xf>
    <xf numFmtId="1" fontId="4" fillId="26" borderId="1" xfId="0" applyNumberFormat="1" applyFont="1" applyFill="1" applyBorder="1" applyAlignment="1">
      <alignment horizontal="center" vertical="center"/>
    </xf>
    <xf numFmtId="1" fontId="11" fillId="27" borderId="3" xfId="0" applyNumberFormat="1" applyFont="1" applyFill="1" applyBorder="1" applyAlignment="1">
      <alignment vertical="center"/>
    </xf>
    <xf numFmtId="0" fontId="14" fillId="25" borderId="0" xfId="0" applyFont="1" applyFill="1"/>
    <xf numFmtId="1" fontId="5" fillId="28" borderId="13" xfId="0" applyNumberFormat="1" applyFont="1" applyFill="1" applyBorder="1"/>
    <xf numFmtId="0" fontId="5" fillId="29" borderId="13" xfId="0" applyFont="1" applyFill="1" applyBorder="1"/>
    <xf numFmtId="1" fontId="5" fillId="29" borderId="13" xfId="0" applyNumberFormat="1" applyFont="1" applyFill="1" applyBorder="1"/>
    <xf numFmtId="1" fontId="11" fillId="25" borderId="13" xfId="0" applyNumberFormat="1" applyFont="1" applyFill="1" applyBorder="1"/>
    <xf numFmtId="1" fontId="11" fillId="27" borderId="13" xfId="0" applyNumberFormat="1" applyFont="1" applyFill="1" applyBorder="1"/>
    <xf numFmtId="1" fontId="5" fillId="23" borderId="13" xfId="0" applyNumberFormat="1" applyFont="1" applyFill="1" applyBorder="1"/>
    <xf numFmtId="1" fontId="5" fillId="24" borderId="13" xfId="0" applyNumberFormat="1" applyFont="1" applyFill="1" applyBorder="1"/>
    <xf numFmtId="0" fontId="5" fillId="25" borderId="13" xfId="0" applyFont="1" applyFill="1" applyBorder="1"/>
    <xf numFmtId="0" fontId="4" fillId="29" borderId="13" xfId="0" applyFont="1" applyFill="1" applyBorder="1" applyAlignment="1">
      <alignment horizontal="center"/>
    </xf>
    <xf numFmtId="1" fontId="4" fillId="28" borderId="13" xfId="0" applyNumberFormat="1" applyFont="1" applyFill="1" applyBorder="1" applyAlignment="1">
      <alignment horizontal="center"/>
    </xf>
    <xf numFmtId="1" fontId="5" fillId="25" borderId="13" xfId="0" applyNumberFormat="1" applyFont="1" applyFill="1" applyBorder="1"/>
    <xf numFmtId="0" fontId="4" fillId="24" borderId="13" xfId="0" applyFont="1" applyFill="1" applyBorder="1" applyAlignment="1">
      <alignment horizontal="center"/>
    </xf>
    <xf numFmtId="1" fontId="22" fillId="25" borderId="13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" fontId="4" fillId="5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1" fontId="4" fillId="5" borderId="9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3" xfId="0" applyFont="1" applyBorder="1"/>
    <xf numFmtId="0" fontId="6" fillId="0" borderId="0" xfId="0" applyFont="1"/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2" fillId="0" borderId="4" xfId="0" applyFont="1" applyBorder="1"/>
    <xf numFmtId="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/>
    </xf>
    <xf numFmtId="0" fontId="2" fillId="0" borderId="18" xfId="0" applyFont="1" applyBorder="1"/>
    <xf numFmtId="0" fontId="14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15" borderId="12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1" fontId="4" fillId="2" borderId="11" xfId="0" applyNumberFormat="1" applyFont="1" applyFill="1" applyBorder="1" applyAlignment="1">
      <alignment horizontal="center" wrapText="1"/>
    </xf>
    <xf numFmtId="0" fontId="17" fillId="0" borderId="12" xfId="0" applyFont="1" applyBorder="1"/>
    <xf numFmtId="0" fontId="17" fillId="0" borderId="0" xfId="0" applyFont="1"/>
    <xf numFmtId="0" fontId="4" fillId="16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5" fillId="9" borderId="0" xfId="0" applyFont="1" applyFill="1" applyAlignment="1">
      <alignment horizontal="center" vertical="top" wrapText="1"/>
    </xf>
    <xf numFmtId="1" fontId="11" fillId="18" borderId="12" xfId="0" applyNumberFormat="1" applyFont="1" applyFill="1" applyBorder="1"/>
    <xf numFmtId="0" fontId="18" fillId="18" borderId="12" xfId="0" applyFont="1" applyFill="1" applyBorder="1"/>
    <xf numFmtId="1" fontId="11" fillId="11" borderId="12" xfId="0" applyNumberFormat="1" applyFont="1" applyFill="1" applyBorder="1"/>
    <xf numFmtId="1" fontId="11" fillId="12" borderId="12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" fontId="4" fillId="12" borderId="12" xfId="0" applyNumberFormat="1" applyFont="1" applyFill="1" applyBorder="1" applyAlignment="1">
      <alignment horizontal="center" wrapText="1"/>
    </xf>
    <xf numFmtId="1" fontId="4" fillId="5" borderId="0" xfId="0" applyNumberFormat="1" applyFont="1" applyFill="1" applyAlignment="1">
      <alignment horizontal="center" wrapText="1"/>
    </xf>
    <xf numFmtId="1" fontId="4" fillId="5" borderId="0" xfId="0" applyNumberFormat="1" applyFont="1" applyFill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21" fillId="2" borderId="11" xfId="0" applyNumberFormat="1" applyFont="1" applyFill="1" applyBorder="1" applyAlignment="1">
      <alignment horizontal="center"/>
    </xf>
    <xf numFmtId="1" fontId="4" fillId="19" borderId="1" xfId="0" applyNumberFormat="1" applyFont="1" applyFill="1" applyBorder="1" applyAlignment="1">
      <alignment horizontal="center"/>
    </xf>
    <xf numFmtId="1" fontId="4" fillId="19" borderId="11" xfId="0" applyNumberFormat="1" applyFont="1" applyFill="1" applyBorder="1" applyAlignment="1">
      <alignment horizontal="center"/>
    </xf>
    <xf numFmtId="1" fontId="21" fillId="19" borderId="11" xfId="0" applyNumberFormat="1" applyFont="1" applyFill="1" applyBorder="1" applyAlignment="1">
      <alignment horizontal="center"/>
    </xf>
    <xf numFmtId="0" fontId="5" fillId="20" borderId="0" xfId="0" applyFont="1" applyFill="1" applyAlignment="1">
      <alignment horizontal="center" vertical="top" wrapText="1"/>
    </xf>
    <xf numFmtId="0" fontId="4" fillId="22" borderId="12" xfId="0" applyFont="1" applyFill="1" applyBorder="1" applyAlignment="1">
      <alignment horizontal="center"/>
    </xf>
    <xf numFmtId="1" fontId="21" fillId="19" borderId="11" xfId="0" applyNumberFormat="1" applyFont="1" applyFill="1" applyBorder="1" applyAlignment="1">
      <alignment horizontal="center" wrapText="1"/>
    </xf>
    <xf numFmtId="1" fontId="4" fillId="19" borderId="1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D7" workbookViewId="0">
      <selection activeCell="N18" sqref="N18"/>
    </sheetView>
  </sheetViews>
  <sheetFormatPr defaultColWidth="14.453125" defaultRowHeight="15" customHeight="1"/>
  <cols>
    <col min="1" max="1" width="8" customWidth="1"/>
    <col min="2" max="2" width="15.81640625" customWidth="1"/>
    <col min="3" max="3" width="8" customWidth="1"/>
    <col min="4" max="5" width="13.1796875" customWidth="1"/>
    <col min="6" max="6" width="12.1796875" customWidth="1"/>
    <col min="7" max="7" width="15.54296875" customWidth="1"/>
    <col min="8" max="8" width="8" customWidth="1"/>
    <col min="9" max="9" width="11.81640625" customWidth="1"/>
    <col min="10" max="15" width="8" customWidth="1"/>
    <col min="16" max="16" width="11.26953125" customWidth="1"/>
    <col min="17" max="28" width="8" customWidth="1"/>
  </cols>
  <sheetData>
    <row r="1" spans="1:26" ht="14.5">
      <c r="A1" s="240" t="s">
        <v>0</v>
      </c>
      <c r="B1" s="241"/>
      <c r="C1" s="241"/>
      <c r="D1" s="241"/>
      <c r="E1" s="241"/>
      <c r="F1" s="1"/>
      <c r="G1" s="2" t="s">
        <v>1</v>
      </c>
      <c r="H1" s="3"/>
      <c r="I1" s="4"/>
      <c r="J1" s="5"/>
      <c r="K1" s="5"/>
      <c r="L1" s="5"/>
      <c r="M1" s="5"/>
      <c r="N1" s="5"/>
      <c r="O1" s="5"/>
      <c r="P1" s="6"/>
      <c r="Q1" s="7"/>
      <c r="R1" s="7"/>
      <c r="S1" s="7"/>
      <c r="T1" s="7"/>
      <c r="U1" s="7"/>
      <c r="V1" s="7"/>
      <c r="W1" s="7"/>
      <c r="X1" s="7"/>
      <c r="Y1" s="7"/>
    </row>
    <row r="2" spans="1:26" ht="14.5">
      <c r="A2" s="240" t="s">
        <v>2</v>
      </c>
      <c r="B2" s="241"/>
      <c r="C2" s="241"/>
      <c r="D2" s="241"/>
      <c r="E2" s="241"/>
      <c r="F2" s="242" t="s">
        <v>3</v>
      </c>
      <c r="G2" s="243"/>
      <c r="H2" s="246" t="s">
        <v>4</v>
      </c>
      <c r="I2" s="24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6" ht="14.5">
      <c r="A3" s="240" t="s">
        <v>5</v>
      </c>
      <c r="B3" s="241"/>
      <c r="C3" s="241"/>
      <c r="D3" s="241"/>
      <c r="E3" s="241"/>
      <c r="F3" s="244"/>
      <c r="G3" s="245"/>
      <c r="H3" s="244"/>
      <c r="I3" s="248"/>
      <c r="J3" s="7"/>
      <c r="K3" s="7"/>
      <c r="L3" s="7"/>
      <c r="M3" s="8" t="s">
        <v>6</v>
      </c>
      <c r="N3" s="9" t="s">
        <v>7</v>
      </c>
      <c r="O3" s="10"/>
      <c r="P3" s="8" t="s">
        <v>8</v>
      </c>
      <c r="Q3" s="249" t="s">
        <v>9</v>
      </c>
      <c r="R3" s="250"/>
      <c r="S3" s="250"/>
      <c r="T3" s="250"/>
      <c r="U3" s="250"/>
      <c r="V3" s="250"/>
      <c r="W3" s="250"/>
      <c r="X3" s="250"/>
      <c r="Y3" s="250"/>
    </row>
    <row r="4" spans="1:26" ht="39.75" customHeight="1">
      <c r="A4" s="253" t="s">
        <v>225</v>
      </c>
      <c r="B4" s="241"/>
      <c r="C4" s="241"/>
      <c r="D4" s="241"/>
      <c r="E4" s="241"/>
      <c r="F4" s="251" t="s">
        <v>10</v>
      </c>
      <c r="G4" s="241"/>
      <c r="H4" s="252"/>
      <c r="I4" s="11"/>
      <c r="J4" s="7"/>
      <c r="K4" s="7"/>
      <c r="L4" s="7"/>
      <c r="M4" s="12" t="s">
        <v>11</v>
      </c>
      <c r="N4" s="13">
        <v>3</v>
      </c>
      <c r="O4" s="10"/>
      <c r="P4" s="14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6" ht="21">
      <c r="A5" s="240" t="s">
        <v>226</v>
      </c>
      <c r="B5" s="241"/>
      <c r="C5" s="241"/>
      <c r="D5" s="241"/>
      <c r="E5" s="241"/>
      <c r="F5" s="15"/>
      <c r="G5" s="7" t="s">
        <v>12</v>
      </c>
      <c r="H5" s="7">
        <v>0</v>
      </c>
      <c r="I5" s="7"/>
      <c r="J5" s="7"/>
      <c r="K5" s="7"/>
      <c r="L5" s="7"/>
      <c r="M5" s="16" t="s">
        <v>13</v>
      </c>
      <c r="N5" s="17">
        <v>2</v>
      </c>
      <c r="O5" s="10"/>
      <c r="P5" s="18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6" ht="21">
      <c r="A6" s="19"/>
      <c r="B6" s="20" t="s">
        <v>14</v>
      </c>
      <c r="C6" s="21" t="s">
        <v>12</v>
      </c>
      <c r="D6" s="22" t="s">
        <v>15</v>
      </c>
      <c r="E6" s="21" t="s">
        <v>16</v>
      </c>
      <c r="F6" s="22" t="s">
        <v>15</v>
      </c>
      <c r="G6" s="7" t="s">
        <v>16</v>
      </c>
      <c r="H6" s="7">
        <v>71</v>
      </c>
      <c r="I6" s="7"/>
      <c r="J6" s="7"/>
      <c r="K6" s="7"/>
      <c r="L6" s="7"/>
      <c r="M6" s="23" t="s">
        <v>17</v>
      </c>
      <c r="N6" s="24">
        <v>1</v>
      </c>
      <c r="O6" s="10"/>
      <c r="P6" s="25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6" ht="45" customHeight="1">
      <c r="A7" s="19"/>
      <c r="B7" s="20" t="s">
        <v>18</v>
      </c>
      <c r="C7" s="26" t="s">
        <v>19</v>
      </c>
      <c r="D7" s="26"/>
      <c r="E7" s="26" t="s">
        <v>19</v>
      </c>
      <c r="F7" s="26"/>
      <c r="G7" s="7" t="s">
        <v>20</v>
      </c>
      <c r="H7" s="7">
        <f>SUM(H5:H6)/2</f>
        <v>35.5</v>
      </c>
      <c r="I7" s="7">
        <v>60</v>
      </c>
      <c r="J7" s="7"/>
      <c r="K7" s="7"/>
      <c r="L7" s="7"/>
      <c r="M7" s="27" t="s">
        <v>21</v>
      </c>
      <c r="N7" s="28">
        <v>0</v>
      </c>
      <c r="O7" s="10"/>
      <c r="P7" s="29"/>
      <c r="Q7" s="250"/>
      <c r="R7" s="250"/>
      <c r="S7" s="250"/>
      <c r="T7" s="250"/>
      <c r="U7" s="250"/>
      <c r="V7" s="250"/>
      <c r="W7" s="250"/>
      <c r="X7" s="250"/>
      <c r="Y7" s="250"/>
    </row>
    <row r="8" spans="1:26" ht="14.5">
      <c r="A8" s="19"/>
      <c r="B8" s="20" t="s">
        <v>22</v>
      </c>
      <c r="C8" s="26" t="s">
        <v>23</v>
      </c>
      <c r="D8" s="26"/>
      <c r="E8" s="26" t="s">
        <v>24</v>
      </c>
      <c r="F8" s="26"/>
      <c r="G8" s="30" t="s">
        <v>25</v>
      </c>
      <c r="H8" s="31" t="s">
        <v>26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19"/>
      <c r="B9" s="20" t="s">
        <v>27</v>
      </c>
      <c r="C9" s="26" t="s">
        <v>28</v>
      </c>
      <c r="D9" s="26"/>
      <c r="E9" s="26" t="s">
        <v>28</v>
      </c>
      <c r="F9" s="26"/>
      <c r="G9" s="32"/>
      <c r="H9" s="33" t="s">
        <v>29</v>
      </c>
      <c r="I9" s="33" t="s">
        <v>30</v>
      </c>
      <c r="J9" s="34" t="s">
        <v>31</v>
      </c>
      <c r="K9" s="34" t="s">
        <v>32</v>
      </c>
      <c r="L9" s="34" t="s">
        <v>33</v>
      </c>
      <c r="M9" s="34" t="s">
        <v>34</v>
      </c>
      <c r="N9" s="34" t="s">
        <v>35</v>
      </c>
      <c r="O9" s="34" t="s">
        <v>36</v>
      </c>
      <c r="P9" s="34" t="s">
        <v>37</v>
      </c>
      <c r="Q9" s="34" t="s">
        <v>38</v>
      </c>
      <c r="R9" s="34" t="s">
        <v>39</v>
      </c>
      <c r="S9" s="34" t="s">
        <v>40</v>
      </c>
      <c r="T9" s="34" t="s">
        <v>41</v>
      </c>
      <c r="U9" s="34" t="s">
        <v>42</v>
      </c>
      <c r="V9" s="34" t="s">
        <v>43</v>
      </c>
      <c r="W9" s="7"/>
      <c r="X9" s="7"/>
      <c r="Y9" s="7"/>
      <c r="Z9" s="7"/>
    </row>
    <row r="10" spans="1:26" ht="15.75" customHeight="1">
      <c r="A10" s="19"/>
      <c r="B10" s="20" t="s">
        <v>44</v>
      </c>
      <c r="C10" s="26">
        <v>50</v>
      </c>
      <c r="D10" s="26">
        <f>(0.55*50)</f>
        <v>27.500000000000004</v>
      </c>
      <c r="E10" s="26">
        <v>50</v>
      </c>
      <c r="F10" s="26">
        <f>(0.55*50)</f>
        <v>27.500000000000004</v>
      </c>
      <c r="G10" s="221" t="s">
        <v>45</v>
      </c>
      <c r="H10" s="35">
        <v>2</v>
      </c>
      <c r="I10" s="35"/>
      <c r="J10" s="36"/>
      <c r="K10" s="35"/>
      <c r="L10" s="35"/>
      <c r="M10" s="35"/>
      <c r="N10" s="36"/>
      <c r="O10" s="36"/>
      <c r="P10" s="36"/>
      <c r="Q10" s="36"/>
      <c r="R10" s="36"/>
      <c r="S10" s="36"/>
      <c r="T10" s="36">
        <v>2</v>
      </c>
      <c r="U10" s="36">
        <v>2</v>
      </c>
      <c r="V10" s="36">
        <v>3</v>
      </c>
      <c r="W10" s="7"/>
      <c r="X10" s="7"/>
      <c r="Y10" s="7"/>
      <c r="Z10" s="7"/>
    </row>
    <row r="11" spans="1:26" ht="15.75" customHeight="1">
      <c r="A11" s="19">
        <v>1</v>
      </c>
      <c r="B11" s="37">
        <v>170301161061</v>
      </c>
      <c r="C11" s="38">
        <v>17</v>
      </c>
      <c r="D11" s="38">
        <f>COUNTIF(A11:A27,"&gt;="&amp;D10)</f>
        <v>0</v>
      </c>
      <c r="E11" s="38">
        <v>20</v>
      </c>
      <c r="F11" s="39">
        <f>COUNTIF(E11:E27,"&gt;="&amp;F10)</f>
        <v>12</v>
      </c>
      <c r="G11" s="221" t="s">
        <v>46</v>
      </c>
      <c r="H11" s="40"/>
      <c r="I11" s="40">
        <v>3</v>
      </c>
      <c r="J11" s="36"/>
      <c r="K11" s="35"/>
      <c r="L11" s="35"/>
      <c r="M11" s="35"/>
      <c r="N11" s="36"/>
      <c r="O11" s="36"/>
      <c r="P11" s="36"/>
      <c r="Q11" s="36"/>
      <c r="R11" s="36"/>
      <c r="S11" s="36"/>
      <c r="T11" s="36">
        <v>3</v>
      </c>
      <c r="U11" s="36">
        <v>2</v>
      </c>
      <c r="V11" s="36">
        <v>3</v>
      </c>
      <c r="W11" s="7"/>
      <c r="X11" s="7"/>
      <c r="Y11" s="7"/>
      <c r="Z11" s="7"/>
    </row>
    <row r="12" spans="1:26" ht="15.75" customHeight="1">
      <c r="A12" s="19">
        <v>2</v>
      </c>
      <c r="B12" s="37">
        <v>170301160021</v>
      </c>
      <c r="C12" s="38">
        <v>11</v>
      </c>
      <c r="D12" s="38">
        <v>0</v>
      </c>
      <c r="E12" s="38">
        <v>22</v>
      </c>
      <c r="F12" s="39">
        <f>(12/17)*100</f>
        <v>70.588235294117652</v>
      </c>
      <c r="G12" s="221"/>
      <c r="H12" s="40"/>
      <c r="I12" s="40"/>
      <c r="J12" s="36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7"/>
      <c r="X12" s="7"/>
      <c r="Y12" s="7"/>
      <c r="Z12" s="7"/>
    </row>
    <row r="13" spans="1:26" ht="15.75" customHeight="1">
      <c r="A13" s="19">
        <v>3</v>
      </c>
      <c r="B13" s="37">
        <v>170301161072</v>
      </c>
      <c r="C13" s="38">
        <v>17</v>
      </c>
      <c r="D13" s="38"/>
      <c r="E13" s="38">
        <v>16</v>
      </c>
      <c r="F13" s="39"/>
      <c r="G13" s="221" t="s">
        <v>48</v>
      </c>
      <c r="H13" s="41">
        <f t="shared" ref="H13:I13" si="0">SUM(H10:H12)/3</f>
        <v>0.66666666666666663</v>
      </c>
      <c r="I13" s="41">
        <f t="shared" si="0"/>
        <v>1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>
        <f t="shared" ref="T13:V13" si="1">SUM(T10:T12)/3</f>
        <v>1.6666666666666667</v>
      </c>
      <c r="U13" s="41">
        <f t="shared" si="1"/>
        <v>1.3333333333333333</v>
      </c>
      <c r="V13" s="41">
        <f t="shared" si="1"/>
        <v>2</v>
      </c>
      <c r="W13" s="7"/>
      <c r="X13" s="7"/>
      <c r="Y13" s="7"/>
      <c r="Z13" s="7"/>
    </row>
    <row r="14" spans="1:26" ht="15.75" customHeight="1">
      <c r="A14" s="19">
        <v>4</v>
      </c>
      <c r="B14" s="37">
        <v>170301160053</v>
      </c>
      <c r="C14" s="38">
        <v>12</v>
      </c>
      <c r="D14" s="38"/>
      <c r="E14" s="38">
        <v>16</v>
      </c>
      <c r="F14" s="39"/>
      <c r="G14" s="225" t="s">
        <v>49</v>
      </c>
      <c r="H14" s="41">
        <f t="shared" ref="H14:V14" si="2">(35.3*H13)/100</f>
        <v>0.23533333333333331</v>
      </c>
      <c r="I14" s="41">
        <f t="shared" si="2"/>
        <v>0.35299999999999998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>
        <f t="shared" si="2"/>
        <v>0.58833333333333326</v>
      </c>
      <c r="U14" s="41">
        <f t="shared" si="2"/>
        <v>0.47066666666666662</v>
      </c>
      <c r="V14" s="41">
        <f t="shared" si="2"/>
        <v>0.70599999999999996</v>
      </c>
      <c r="W14" s="7"/>
      <c r="X14" s="7"/>
      <c r="Y14" s="7"/>
      <c r="Z14" s="7"/>
    </row>
    <row r="15" spans="1:26" ht="15.75" customHeight="1">
      <c r="A15" s="19">
        <v>5</v>
      </c>
      <c r="B15" s="37">
        <v>170301161069</v>
      </c>
      <c r="C15" s="38">
        <v>15</v>
      </c>
      <c r="D15" s="38"/>
      <c r="E15" s="38">
        <v>29</v>
      </c>
      <c r="F15" s="3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19">
        <v>6</v>
      </c>
      <c r="B16" s="37">
        <v>170301160017</v>
      </c>
      <c r="C16" s="38">
        <v>19</v>
      </c>
      <c r="D16" s="38"/>
      <c r="E16" s="38">
        <v>29</v>
      </c>
      <c r="F16" s="3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5">
      <c r="A17" s="19">
        <v>7</v>
      </c>
      <c r="B17" s="37">
        <v>170301160029</v>
      </c>
      <c r="C17" s="38">
        <v>20</v>
      </c>
      <c r="D17" s="38"/>
      <c r="E17" s="38">
        <v>29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5">
      <c r="A18" s="19">
        <v>8</v>
      </c>
      <c r="B18" s="37">
        <v>170301160030</v>
      </c>
      <c r="C18" s="38">
        <v>18</v>
      </c>
      <c r="D18" s="38"/>
      <c r="E18" s="38">
        <v>29</v>
      </c>
      <c r="F18" s="3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5">
      <c r="A19" s="19">
        <v>9</v>
      </c>
      <c r="B19" s="37">
        <v>170301160032</v>
      </c>
      <c r="C19" s="38">
        <v>19</v>
      </c>
      <c r="D19" s="38"/>
      <c r="E19" s="38">
        <v>30</v>
      </c>
      <c r="F19" s="3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6" ht="15.5">
      <c r="A20" s="19">
        <v>10</v>
      </c>
      <c r="B20" s="37">
        <v>170301160042</v>
      </c>
      <c r="C20" s="38">
        <v>18</v>
      </c>
      <c r="D20" s="38"/>
      <c r="E20" s="38">
        <v>29</v>
      </c>
      <c r="F20" s="3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ht="15.75" customHeight="1">
      <c r="A21" s="19">
        <v>11</v>
      </c>
      <c r="B21" s="37">
        <v>170301160050</v>
      </c>
      <c r="C21" s="38">
        <v>19</v>
      </c>
      <c r="D21" s="38"/>
      <c r="E21" s="38">
        <v>29</v>
      </c>
      <c r="F21" s="3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6" ht="15.75" customHeight="1">
      <c r="A22" s="19">
        <v>12</v>
      </c>
      <c r="B22" s="37">
        <v>170301160058</v>
      </c>
      <c r="C22" s="38">
        <v>18</v>
      </c>
      <c r="D22" s="38"/>
      <c r="E22" s="38">
        <v>28</v>
      </c>
      <c r="F22" s="3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6" ht="15.75" customHeight="1">
      <c r="A23" s="19">
        <v>13</v>
      </c>
      <c r="B23" s="37">
        <v>170301161059</v>
      </c>
      <c r="C23" s="38">
        <v>18</v>
      </c>
      <c r="D23" s="38"/>
      <c r="E23" s="38">
        <v>30</v>
      </c>
      <c r="F23" s="3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6" ht="15.75" customHeight="1">
      <c r="A24" s="19">
        <v>14</v>
      </c>
      <c r="B24" s="37">
        <v>170301161060</v>
      </c>
      <c r="C24" s="38">
        <v>19</v>
      </c>
      <c r="D24" s="38"/>
      <c r="E24" s="38">
        <v>27</v>
      </c>
      <c r="F24" s="39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6" ht="15.75" customHeight="1">
      <c r="A25" s="19">
        <v>15</v>
      </c>
      <c r="B25" s="37">
        <v>170301161064</v>
      </c>
      <c r="C25" s="38">
        <v>19</v>
      </c>
      <c r="D25" s="38"/>
      <c r="E25" s="38">
        <v>28</v>
      </c>
      <c r="F25" s="39"/>
      <c r="G25" s="19"/>
      <c r="H25" s="19"/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6" ht="15.75" customHeight="1">
      <c r="A26" s="19">
        <v>16</v>
      </c>
      <c r="B26" s="37">
        <v>170301161068</v>
      </c>
      <c r="C26" s="38">
        <v>18</v>
      </c>
      <c r="D26" s="38"/>
      <c r="E26" s="38">
        <v>28</v>
      </c>
      <c r="F26" s="39"/>
      <c r="G26" s="19"/>
      <c r="H26" s="19"/>
      <c r="I26" s="1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6" ht="15.75" customHeight="1">
      <c r="A27" s="19">
        <v>17</v>
      </c>
      <c r="B27" s="37">
        <v>170301161071</v>
      </c>
      <c r="C27" s="38">
        <v>19</v>
      </c>
      <c r="D27" s="42"/>
      <c r="E27" s="38">
        <v>29</v>
      </c>
      <c r="F27" s="43"/>
      <c r="G27" s="19"/>
      <c r="H27" s="19"/>
      <c r="I27" s="1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6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6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6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6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6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25" ht="15.75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25" ht="15.75" customHeight="1"/>
    <row r="56" spans="1:25" ht="15.75" customHeight="1"/>
    <row r="57" spans="1:25" ht="15.75" customHeight="1"/>
    <row r="58" spans="1:25" ht="15.75" customHeight="1"/>
    <row r="59" spans="1:25" ht="15.75" customHeight="1"/>
    <row r="60" spans="1:25" ht="15.75" customHeight="1"/>
    <row r="61" spans="1:25" ht="15.75" customHeight="1"/>
    <row r="62" spans="1:25" ht="15.75" customHeight="1"/>
    <row r="63" spans="1:25" ht="15.75" customHeight="1"/>
    <row r="64" spans="1:2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Q3:Y7"/>
    <mergeCell ref="F4:H4"/>
    <mergeCell ref="A4:E4"/>
    <mergeCell ref="A5:E5"/>
    <mergeCell ref="A1:E1"/>
    <mergeCell ref="A2:E2"/>
    <mergeCell ref="F2:G3"/>
    <mergeCell ref="H2:I3"/>
    <mergeCell ref="A3:E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O1" workbookViewId="0">
      <selection activeCell="W16" sqref="W16"/>
    </sheetView>
  </sheetViews>
  <sheetFormatPr defaultColWidth="14.453125" defaultRowHeight="15" customHeight="1"/>
  <sheetData>
    <row r="1" spans="1:28">
      <c r="A1" s="261" t="s">
        <v>0</v>
      </c>
      <c r="B1" s="241"/>
      <c r="C1" s="241"/>
      <c r="D1" s="241"/>
      <c r="E1" s="252"/>
      <c r="F1" s="82"/>
      <c r="G1" s="275" t="s">
        <v>86</v>
      </c>
      <c r="H1" s="250"/>
      <c r="I1" s="250"/>
      <c r="J1" s="250"/>
      <c r="K1" s="250"/>
      <c r="L1" s="250"/>
      <c r="M1" s="250"/>
      <c r="N1" s="250"/>
      <c r="O1" s="250"/>
      <c r="P1" s="247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>
      <c r="A2" s="262" t="s">
        <v>2</v>
      </c>
      <c r="B2" s="245"/>
      <c r="C2" s="245"/>
      <c r="D2" s="245"/>
      <c r="E2" s="248"/>
      <c r="F2" s="82"/>
      <c r="G2" s="83" t="s">
        <v>3</v>
      </c>
      <c r="H2" s="84"/>
      <c r="I2" s="85" t="s">
        <v>4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>
      <c r="A3" s="264" t="s">
        <v>108</v>
      </c>
      <c r="B3" s="245"/>
      <c r="C3" s="245"/>
      <c r="D3" s="245"/>
      <c r="E3" s="248"/>
      <c r="F3" s="82"/>
      <c r="G3" s="88" t="s">
        <v>12</v>
      </c>
      <c r="H3" s="89">
        <v>17</v>
      </c>
      <c r="I3" s="90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109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>
      <c r="A4" s="264" t="s">
        <v>110</v>
      </c>
      <c r="B4" s="245"/>
      <c r="C4" s="245"/>
      <c r="D4" s="245"/>
      <c r="E4" s="248"/>
      <c r="F4" s="82"/>
      <c r="G4" s="88" t="s">
        <v>16</v>
      </c>
      <c r="H4" s="89">
        <v>17</v>
      </c>
      <c r="I4" s="93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>
      <c r="A5" s="262" t="s">
        <v>111</v>
      </c>
      <c r="B5" s="245"/>
      <c r="C5" s="245"/>
      <c r="D5" s="245"/>
      <c r="E5" s="248"/>
      <c r="F5" s="73"/>
      <c r="G5" s="88" t="s">
        <v>78</v>
      </c>
      <c r="H5" s="96">
        <v>100</v>
      </c>
      <c r="I5" s="97"/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>
      <c r="A6" s="100"/>
      <c r="B6" s="101" t="s">
        <v>14</v>
      </c>
      <c r="C6" s="102" t="s">
        <v>79</v>
      </c>
      <c r="D6" s="102"/>
      <c r="E6" s="102" t="s">
        <v>81</v>
      </c>
      <c r="F6" s="143"/>
      <c r="G6" s="138"/>
      <c r="H6" s="103"/>
      <c r="I6" s="104"/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 t="e">
        <f>AVERAGE(I6:J6)</f>
        <v>#DIV/0!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>
      <c r="A9" s="100"/>
      <c r="B9" s="101" t="s">
        <v>27</v>
      </c>
      <c r="C9" s="102" t="s">
        <v>72</v>
      </c>
      <c r="D9" s="102"/>
      <c r="E9" s="102" t="s">
        <v>72</v>
      </c>
      <c r="F9" s="102"/>
      <c r="G9" s="103"/>
      <c r="H9" s="227"/>
      <c r="I9" s="227"/>
      <c r="J9" s="22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>
      <c r="A10" s="100"/>
      <c r="B10" s="101" t="s">
        <v>44</v>
      </c>
      <c r="C10" s="102">
        <v>50</v>
      </c>
      <c r="D10" s="102">
        <f>(0.55*C10)</f>
        <v>27.500000000000004</v>
      </c>
      <c r="E10" s="102">
        <v>50</v>
      </c>
      <c r="F10" s="102">
        <f>(0.55*E10)</f>
        <v>27.500000000000004</v>
      </c>
      <c r="G10" s="273" t="s">
        <v>58</v>
      </c>
      <c r="H10" s="245"/>
      <c r="I10" s="245"/>
      <c r="J10" s="248"/>
      <c r="K10" s="140"/>
      <c r="L10" s="140"/>
      <c r="M10" s="140">
        <v>2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3</v>
      </c>
      <c r="X10" s="140">
        <v>3</v>
      </c>
      <c r="Y10" s="140">
        <v>3</v>
      </c>
      <c r="Z10" s="81"/>
      <c r="AA10" s="81"/>
      <c r="AB10" s="81"/>
    </row>
    <row r="11" spans="1:28">
      <c r="A11" s="114">
        <v>1</v>
      </c>
      <c r="B11" s="115">
        <v>170301160017</v>
      </c>
      <c r="C11" s="112">
        <v>40</v>
      </c>
      <c r="D11" s="102">
        <f>COUNTIF(C11:C27,"&gt;="&amp;D10)</f>
        <v>17</v>
      </c>
      <c r="E11" s="112">
        <v>40.833333333333336</v>
      </c>
      <c r="F11" s="102">
        <f>COUNTIF(E11:E27,"&gt;="&amp;D10)</f>
        <v>17</v>
      </c>
      <c r="G11" s="273" t="s">
        <v>46</v>
      </c>
      <c r="H11" s="245"/>
      <c r="I11" s="245"/>
      <c r="J11" s="248"/>
      <c r="K11" s="88"/>
      <c r="L11" s="88"/>
      <c r="M11" s="88"/>
      <c r="N11" s="88"/>
      <c r="O11" s="88">
        <v>3</v>
      </c>
      <c r="P11" s="88"/>
      <c r="Q11" s="88"/>
      <c r="R11" s="88"/>
      <c r="S11" s="88"/>
      <c r="T11" s="88"/>
      <c r="U11" s="88"/>
      <c r="V11" s="88"/>
      <c r="W11" s="88">
        <v>3</v>
      </c>
      <c r="X11" s="88">
        <v>3</v>
      </c>
      <c r="Y11" s="88">
        <v>3</v>
      </c>
      <c r="Z11" s="81"/>
      <c r="AA11" s="81"/>
      <c r="AB11" s="81"/>
    </row>
    <row r="12" spans="1:28">
      <c r="A12" s="114">
        <v>2</v>
      </c>
      <c r="B12" s="115">
        <v>170301160021</v>
      </c>
      <c r="C12" s="112">
        <v>41</v>
      </c>
      <c r="D12" s="112">
        <v>100</v>
      </c>
      <c r="E12" s="112">
        <v>40</v>
      </c>
      <c r="F12" s="112">
        <v>100</v>
      </c>
      <c r="G12" s="273"/>
      <c r="H12" s="245"/>
      <c r="I12" s="245"/>
      <c r="J12" s="24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1"/>
      <c r="AA12" s="81"/>
      <c r="AB12" s="81"/>
    </row>
    <row r="13" spans="1:28">
      <c r="A13" s="114">
        <v>3</v>
      </c>
      <c r="B13" s="115">
        <v>170301160042</v>
      </c>
      <c r="C13" s="112">
        <v>40</v>
      </c>
      <c r="D13" s="112"/>
      <c r="E13" s="112">
        <v>40.833333333333336</v>
      </c>
      <c r="F13" s="112"/>
      <c r="G13" s="273"/>
      <c r="H13" s="245"/>
      <c r="I13" s="245"/>
      <c r="J13" s="24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1"/>
      <c r="AA13" s="81"/>
      <c r="AB13" s="81"/>
    </row>
    <row r="14" spans="1:28">
      <c r="A14" s="114">
        <v>4</v>
      </c>
      <c r="B14" s="115">
        <v>170301160050</v>
      </c>
      <c r="C14" s="112">
        <v>40</v>
      </c>
      <c r="D14" s="112"/>
      <c r="E14" s="112">
        <v>40</v>
      </c>
      <c r="F14" s="112"/>
      <c r="G14" s="103"/>
      <c r="H14" s="227"/>
      <c r="I14" s="227"/>
      <c r="J14" s="229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1"/>
      <c r="AA14" s="81"/>
      <c r="AB14" s="81"/>
    </row>
    <row r="15" spans="1:28">
      <c r="A15" s="114">
        <v>5</v>
      </c>
      <c r="B15" s="115">
        <v>170301160053</v>
      </c>
      <c r="C15" s="112">
        <v>41</v>
      </c>
      <c r="D15" s="112"/>
      <c r="E15" s="112">
        <v>35</v>
      </c>
      <c r="F15" s="112"/>
      <c r="G15" s="274" t="s">
        <v>48</v>
      </c>
      <c r="H15" s="245"/>
      <c r="I15" s="245"/>
      <c r="J15" s="248"/>
      <c r="K15" s="123"/>
      <c r="L15" s="123"/>
      <c r="M15" s="123">
        <f t="shared" ref="M15:Y15" si="0">AVERAGE(M10:M14)</f>
        <v>2</v>
      </c>
      <c r="N15" s="123"/>
      <c r="O15" s="123">
        <f t="shared" si="0"/>
        <v>3</v>
      </c>
      <c r="P15" s="123"/>
      <c r="Q15" s="123"/>
      <c r="R15" s="123"/>
      <c r="S15" s="123"/>
      <c r="T15" s="123"/>
      <c r="U15" s="123"/>
      <c r="V15" s="123"/>
      <c r="W15" s="123">
        <f t="shared" si="0"/>
        <v>3</v>
      </c>
      <c r="X15" s="123">
        <f t="shared" si="0"/>
        <v>3</v>
      </c>
      <c r="Y15" s="123">
        <f t="shared" si="0"/>
        <v>3</v>
      </c>
      <c r="Z15" s="81"/>
      <c r="AA15" s="81"/>
      <c r="AB15" s="81"/>
    </row>
    <row r="16" spans="1:28">
      <c r="A16" s="114">
        <v>6</v>
      </c>
      <c r="B16" s="115">
        <v>170301161060</v>
      </c>
      <c r="C16" s="112">
        <v>42</v>
      </c>
      <c r="D16" s="112"/>
      <c r="E16" s="112">
        <v>38.333333333333336</v>
      </c>
      <c r="F16" s="112"/>
      <c r="G16" s="274" t="s">
        <v>49</v>
      </c>
      <c r="H16" s="245"/>
      <c r="I16" s="245"/>
      <c r="J16" s="248"/>
      <c r="K16" s="120"/>
      <c r="L16" s="120"/>
      <c r="M16" s="120">
        <f t="shared" ref="M16:Y16" si="1">(100*M15)/100</f>
        <v>2</v>
      </c>
      <c r="N16" s="120"/>
      <c r="O16" s="120">
        <f t="shared" si="1"/>
        <v>3</v>
      </c>
      <c r="P16" s="120"/>
      <c r="Q16" s="120"/>
      <c r="R16" s="120"/>
      <c r="S16" s="120"/>
      <c r="T16" s="120"/>
      <c r="U16" s="120"/>
      <c r="V16" s="120"/>
      <c r="W16" s="120">
        <f t="shared" si="1"/>
        <v>3</v>
      </c>
      <c r="X16" s="120">
        <f t="shared" si="1"/>
        <v>3</v>
      </c>
      <c r="Y16" s="120">
        <f t="shared" si="1"/>
        <v>3</v>
      </c>
      <c r="Z16" s="81"/>
      <c r="AA16" s="81"/>
      <c r="AB16" s="81"/>
    </row>
    <row r="17" spans="1:28">
      <c r="A17" s="114">
        <v>7</v>
      </c>
      <c r="B17" s="115">
        <v>170301161061</v>
      </c>
      <c r="C17" s="112">
        <v>40</v>
      </c>
      <c r="D17" s="112"/>
      <c r="E17" s="112">
        <v>34.166666666666664</v>
      </c>
      <c r="F17" s="125"/>
      <c r="G17" s="270" t="s">
        <v>94</v>
      </c>
      <c r="H17" s="250"/>
      <c r="I17" s="250"/>
      <c r="J17" s="247"/>
      <c r="K17" s="81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>
      <c r="A18" s="114">
        <v>8</v>
      </c>
      <c r="B18" s="115">
        <v>170301161072</v>
      </c>
      <c r="C18" s="112">
        <v>40</v>
      </c>
      <c r="D18" s="112"/>
      <c r="E18" s="112">
        <v>36.666666666666664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>
      <c r="A19" s="114">
        <v>9</v>
      </c>
      <c r="B19" s="115">
        <v>170301160029</v>
      </c>
      <c r="C19" s="112">
        <v>44</v>
      </c>
      <c r="D19" s="112"/>
      <c r="E19" s="112">
        <v>42.5</v>
      </c>
      <c r="F19" s="112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>
      <c r="A20" s="114">
        <v>10</v>
      </c>
      <c r="B20" s="115">
        <v>170301160030</v>
      </c>
      <c r="C20" s="112">
        <v>43</v>
      </c>
      <c r="D20" s="112"/>
      <c r="E20" s="112">
        <v>42.5</v>
      </c>
      <c r="F20" s="112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>
      <c r="A21" s="114">
        <v>11</v>
      </c>
      <c r="B21" s="115">
        <v>170301160032</v>
      </c>
      <c r="C21" s="112">
        <v>37</v>
      </c>
      <c r="D21" s="112"/>
      <c r="E21" s="112">
        <v>44.166666666666664</v>
      </c>
      <c r="F21" s="112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>
      <c r="A22" s="114">
        <v>12</v>
      </c>
      <c r="B22" s="115">
        <v>170301160058</v>
      </c>
      <c r="C22" s="112">
        <v>43</v>
      </c>
      <c r="D22" s="112"/>
      <c r="E22" s="112">
        <v>43.333333333333336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>
      <c r="A23" s="114">
        <v>13</v>
      </c>
      <c r="B23" s="115">
        <v>170301161059</v>
      </c>
      <c r="C23" s="112">
        <v>42</v>
      </c>
      <c r="D23" s="112"/>
      <c r="E23" s="112">
        <v>41.666666666666671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>
      <c r="A24" s="114">
        <v>14</v>
      </c>
      <c r="B24" s="115">
        <v>170301161064</v>
      </c>
      <c r="C24" s="112">
        <v>43</v>
      </c>
      <c r="D24" s="112"/>
      <c r="E24" s="112">
        <v>42.5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>
      <c r="A25" s="114">
        <v>15</v>
      </c>
      <c r="B25" s="115">
        <v>170301161068</v>
      </c>
      <c r="C25" s="112">
        <v>43</v>
      </c>
      <c r="D25" s="112"/>
      <c r="E25" s="112">
        <v>44.166666666666664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>
      <c r="A26" s="131">
        <v>16</v>
      </c>
      <c r="B26" s="115">
        <v>170301161069</v>
      </c>
      <c r="C26" s="112">
        <v>41</v>
      </c>
      <c r="D26" s="112"/>
      <c r="E26" s="112">
        <v>41.666666666666671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>
      <c r="A27" s="132">
        <v>17</v>
      </c>
      <c r="B27" s="115">
        <v>170301161071</v>
      </c>
      <c r="C27" s="112">
        <v>43</v>
      </c>
      <c r="D27" s="112"/>
      <c r="E27" s="112">
        <v>42.5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>
      <c r="A28" s="59"/>
      <c r="B28" s="59"/>
      <c r="C28" s="129"/>
      <c r="D28" s="129"/>
      <c r="E28" s="129"/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>
      <c r="A29" s="59"/>
      <c r="B29" s="59"/>
      <c r="C29" s="129"/>
      <c r="D29" s="129"/>
      <c r="E29" s="129"/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>
      <c r="A30" s="59"/>
      <c r="B30" s="59"/>
      <c r="C30" s="129"/>
      <c r="D30" s="129"/>
      <c r="E30" s="129"/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>
      <c r="A31" s="59"/>
      <c r="B31" s="59"/>
      <c r="C31" s="129"/>
      <c r="D31" s="129"/>
      <c r="E31" s="129"/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>
      <c r="A32" s="59"/>
      <c r="B32" s="59"/>
      <c r="C32" s="129"/>
      <c r="D32" s="129"/>
      <c r="E32" s="129"/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>
      <c r="A33" s="59"/>
      <c r="B33" s="59"/>
      <c r="C33" s="129"/>
      <c r="D33" s="129"/>
      <c r="E33" s="129"/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>
      <c r="A34" s="59"/>
      <c r="B34" s="59"/>
      <c r="C34" s="129"/>
      <c r="D34" s="129"/>
      <c r="E34" s="129"/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>
      <c r="A35" s="59"/>
      <c r="B35" s="59"/>
      <c r="C35" s="129"/>
      <c r="D35" s="129"/>
      <c r="E35" s="129"/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>
      <c r="A36" s="59"/>
      <c r="B36" s="59"/>
      <c r="C36" s="129"/>
      <c r="D36" s="129"/>
      <c r="E36" s="129"/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>
      <c r="A37" s="59"/>
      <c r="B37" s="59"/>
      <c r="C37" s="129"/>
      <c r="D37" s="129"/>
      <c r="E37" s="129"/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>
      <c r="A38" s="59"/>
      <c r="B38" s="59"/>
      <c r="C38" s="129"/>
      <c r="D38" s="129"/>
      <c r="E38" s="129"/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>
      <c r="A39" s="59"/>
      <c r="B39" s="59"/>
      <c r="C39" s="129"/>
      <c r="D39" s="129"/>
      <c r="E39" s="129"/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>
      <c r="A40" s="59"/>
      <c r="B40" s="59"/>
      <c r="C40" s="129"/>
      <c r="D40" s="129"/>
      <c r="E40" s="129"/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>
      <c r="A41" s="59"/>
      <c r="B41" s="59"/>
      <c r="C41" s="129"/>
      <c r="D41" s="129"/>
      <c r="E41" s="129"/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>
      <c r="A42" s="59"/>
      <c r="B42" s="59"/>
      <c r="C42" s="129"/>
      <c r="D42" s="129"/>
      <c r="E42" s="129"/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>
      <c r="A43" s="59"/>
      <c r="B43" s="59"/>
      <c r="C43" s="129"/>
      <c r="D43" s="129"/>
      <c r="E43" s="129"/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>
      <c r="A44" s="59"/>
      <c r="B44" s="59"/>
      <c r="C44" s="129"/>
      <c r="D44" s="129"/>
      <c r="E44" s="129"/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>
      <c r="A45" s="59"/>
      <c r="B45" s="59"/>
      <c r="C45" s="129"/>
      <c r="D45" s="129"/>
      <c r="E45" s="129"/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>
      <c r="A46" s="59"/>
      <c r="B46" s="59"/>
      <c r="C46" s="129"/>
      <c r="D46" s="129"/>
      <c r="E46" s="129"/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>
      <c r="A47" s="59"/>
      <c r="B47" s="59"/>
      <c r="C47" s="129"/>
      <c r="D47" s="129"/>
      <c r="E47" s="129"/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>
      <c r="A48" s="59"/>
      <c r="B48" s="59"/>
      <c r="C48" s="129"/>
      <c r="D48" s="129"/>
      <c r="E48" s="129"/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>
      <c r="A49" s="59"/>
      <c r="B49" s="59"/>
      <c r="C49" s="129"/>
      <c r="D49" s="129"/>
      <c r="E49" s="129"/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>
      <c r="A50" s="59"/>
      <c r="B50" s="59"/>
      <c r="C50" s="129"/>
      <c r="D50" s="129"/>
      <c r="E50" s="129"/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>
      <c r="A51" s="59"/>
      <c r="B51" s="59"/>
      <c r="C51" s="129"/>
      <c r="D51" s="129"/>
      <c r="E51" s="129"/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>
      <c r="A52" s="59"/>
      <c r="B52" s="59"/>
      <c r="C52" s="129"/>
      <c r="D52" s="129"/>
      <c r="E52" s="129"/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>
      <c r="A53" s="59"/>
      <c r="B53" s="59"/>
      <c r="C53" s="129"/>
      <c r="D53" s="129"/>
      <c r="E53" s="129"/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>
      <c r="A54" s="59"/>
      <c r="B54" s="59"/>
      <c r="C54" s="129"/>
      <c r="D54" s="129"/>
      <c r="E54" s="129"/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>
      <c r="A55" s="59"/>
      <c r="B55" s="59"/>
      <c r="C55" s="129"/>
      <c r="D55" s="129"/>
      <c r="E55" s="129"/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>
      <c r="A56" s="59"/>
      <c r="B56" s="59"/>
      <c r="C56" s="129"/>
      <c r="D56" s="129"/>
      <c r="E56" s="129"/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>
      <c r="A57" s="59"/>
      <c r="B57" s="59"/>
      <c r="C57" s="129"/>
      <c r="D57" s="129"/>
      <c r="E57" s="129"/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>
      <c r="A58" s="59"/>
      <c r="B58" s="59"/>
      <c r="C58" s="129"/>
      <c r="D58" s="129"/>
      <c r="E58" s="129"/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>
      <c r="A59" s="59"/>
      <c r="B59" s="59"/>
      <c r="C59" s="129"/>
      <c r="D59" s="129"/>
      <c r="E59" s="129"/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>
      <c r="A60" s="59"/>
      <c r="B60" s="59"/>
      <c r="C60" s="129"/>
      <c r="D60" s="129"/>
      <c r="E60" s="129"/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>
      <c r="A61" s="59"/>
      <c r="B61" s="59"/>
      <c r="C61" s="129"/>
      <c r="D61" s="129"/>
      <c r="E61" s="129"/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>
      <c r="A62" s="59"/>
      <c r="B62" s="59"/>
      <c r="C62" s="129"/>
      <c r="D62" s="129"/>
      <c r="E62" s="129"/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>
      <c r="A63" s="59"/>
      <c r="B63" s="59"/>
      <c r="C63" s="129"/>
      <c r="D63" s="129"/>
      <c r="E63" s="129"/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>
      <c r="A64" s="59"/>
      <c r="B64" s="59"/>
      <c r="C64" s="129"/>
      <c r="D64" s="129"/>
      <c r="E64" s="129"/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>
      <c r="A65" s="59"/>
      <c r="B65" s="59"/>
      <c r="C65" s="129"/>
      <c r="D65" s="129"/>
      <c r="E65" s="129"/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>
      <c r="A66" s="59"/>
      <c r="B66" s="59"/>
      <c r="C66" s="129"/>
      <c r="D66" s="129"/>
      <c r="E66" s="129"/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>
      <c r="A67" s="59"/>
      <c r="B67" s="59"/>
      <c r="C67" s="129"/>
      <c r="D67" s="129"/>
      <c r="E67" s="129"/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>
      <c r="A68" s="59"/>
      <c r="B68" s="59"/>
      <c r="C68" s="129"/>
      <c r="D68" s="129"/>
      <c r="E68" s="129"/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>
      <c r="A69" s="59"/>
      <c r="B69" s="59"/>
      <c r="C69" s="129"/>
      <c r="D69" s="129"/>
      <c r="E69" s="129"/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>
      <c r="A70" s="59"/>
      <c r="B70" s="59"/>
      <c r="C70" s="129"/>
      <c r="D70" s="129"/>
      <c r="E70" s="129"/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>
      <c r="A71" s="59"/>
      <c r="B71" s="59"/>
      <c r="C71" s="129"/>
      <c r="D71" s="129"/>
      <c r="E71" s="129"/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>
      <c r="A72" s="59"/>
      <c r="B72" s="59"/>
      <c r="C72" s="129"/>
      <c r="D72" s="129"/>
      <c r="E72" s="129"/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>
      <c r="A73" s="59"/>
      <c r="B73" s="59"/>
      <c r="C73" s="129"/>
      <c r="D73" s="129"/>
      <c r="E73" s="129"/>
      <c r="F73" s="12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>
      <c r="A74" s="59"/>
      <c r="B74" s="59"/>
      <c r="C74" s="129"/>
      <c r="D74" s="129"/>
      <c r="E74" s="129"/>
      <c r="F74" s="12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8">
    <mergeCell ref="G17:J17"/>
    <mergeCell ref="G19:I19"/>
    <mergeCell ref="H20:I20"/>
    <mergeCell ref="H21:I21"/>
    <mergeCell ref="H7:I7"/>
    <mergeCell ref="G10:J10"/>
    <mergeCell ref="G11:J11"/>
    <mergeCell ref="G12:J12"/>
    <mergeCell ref="G13:J13"/>
    <mergeCell ref="G15:J15"/>
    <mergeCell ref="G16:J16"/>
    <mergeCell ref="A1:E1"/>
    <mergeCell ref="G1:P1"/>
    <mergeCell ref="A2:E2"/>
    <mergeCell ref="A3:E3"/>
    <mergeCell ref="Q3:Y7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6"/>
  <sheetViews>
    <sheetView topLeftCell="K1" workbookViewId="0">
      <selection activeCell="H16" sqref="H16:V16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148"/>
      <c r="G1" s="149" t="s">
        <v>113</v>
      </c>
      <c r="H1" s="76"/>
      <c r="I1" s="150"/>
      <c r="J1" s="78"/>
      <c r="K1" s="78"/>
      <c r="L1" s="78"/>
      <c r="M1" s="78"/>
      <c r="N1" s="78"/>
      <c r="O1" s="78"/>
      <c r="P1" s="78"/>
      <c r="Q1" s="81"/>
      <c r="R1" s="81"/>
      <c r="S1" s="81"/>
      <c r="T1" s="81"/>
      <c r="U1" s="81"/>
      <c r="V1" s="81"/>
      <c r="W1" s="81"/>
      <c r="X1" s="81"/>
      <c r="Y1" s="81"/>
    </row>
    <row r="2" spans="1:25" ht="14.5">
      <c r="A2" s="262" t="s">
        <v>2</v>
      </c>
      <c r="B2" s="245"/>
      <c r="C2" s="245"/>
      <c r="D2" s="245"/>
      <c r="E2" s="248"/>
      <c r="F2" s="277" t="s">
        <v>3</v>
      </c>
      <c r="G2" s="247"/>
      <c r="H2" s="278" t="s">
        <v>4</v>
      </c>
      <c r="I2" s="247"/>
      <c r="J2" s="81"/>
      <c r="K2" s="81"/>
      <c r="L2" s="81"/>
      <c r="M2" s="80"/>
      <c r="N2" s="80"/>
      <c r="O2" s="80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43.5">
      <c r="A3" s="262" t="s">
        <v>114</v>
      </c>
      <c r="B3" s="245"/>
      <c r="C3" s="245"/>
      <c r="D3" s="245"/>
      <c r="E3" s="248"/>
      <c r="F3" s="245"/>
      <c r="G3" s="248"/>
      <c r="H3" s="245"/>
      <c r="I3" s="248"/>
      <c r="J3" s="81"/>
      <c r="K3" s="81"/>
      <c r="L3" s="86"/>
      <c r="M3" s="151" t="s">
        <v>6</v>
      </c>
      <c r="N3" s="152" t="s">
        <v>7</v>
      </c>
      <c r="O3" s="139"/>
      <c r="P3" s="87" t="s">
        <v>8</v>
      </c>
      <c r="Q3" s="269" t="s">
        <v>115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116</v>
      </c>
      <c r="B4" s="245"/>
      <c r="C4" s="245"/>
      <c r="D4" s="245"/>
      <c r="E4" s="248"/>
      <c r="F4" s="279" t="s">
        <v>10</v>
      </c>
      <c r="G4" s="245"/>
      <c r="H4" s="248"/>
      <c r="I4" s="103"/>
      <c r="J4" s="81"/>
      <c r="K4" s="81"/>
      <c r="L4" s="86"/>
      <c r="M4" s="91" t="s">
        <v>11</v>
      </c>
      <c r="N4" s="13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117</v>
      </c>
      <c r="B5" s="245"/>
      <c r="C5" s="245"/>
      <c r="D5" s="245"/>
      <c r="E5" s="248"/>
      <c r="F5" s="154"/>
      <c r="G5" s="81" t="s">
        <v>12</v>
      </c>
      <c r="H5" s="155">
        <v>81.25</v>
      </c>
      <c r="I5" s="81"/>
      <c r="J5" s="81"/>
      <c r="K5" s="81"/>
      <c r="L5" s="86"/>
      <c r="M5" s="94" t="s">
        <v>13</v>
      </c>
      <c r="N5" s="17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56" t="s">
        <v>12</v>
      </c>
      <c r="D6" s="156" t="s">
        <v>15</v>
      </c>
      <c r="E6" s="156" t="s">
        <v>16</v>
      </c>
      <c r="F6" s="156" t="s">
        <v>15</v>
      </c>
      <c r="G6" s="81" t="s">
        <v>16</v>
      </c>
      <c r="H6" s="155">
        <v>56.25</v>
      </c>
      <c r="I6" s="81"/>
      <c r="J6" s="81"/>
      <c r="K6" s="81"/>
      <c r="L6" s="86"/>
      <c r="M6" s="98" t="s">
        <v>17</v>
      </c>
      <c r="N6" s="24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5" customHeight="1">
      <c r="A7" s="100"/>
      <c r="B7" s="101" t="s">
        <v>18</v>
      </c>
      <c r="C7" s="157" t="s">
        <v>118</v>
      </c>
      <c r="D7" s="158"/>
      <c r="E7" s="158" t="s">
        <v>19</v>
      </c>
      <c r="F7" s="159"/>
      <c r="G7" s="80" t="s">
        <v>20</v>
      </c>
      <c r="H7" s="160">
        <f>SUM(H5:H6)/2</f>
        <v>68.75</v>
      </c>
      <c r="I7" s="160">
        <v>60</v>
      </c>
      <c r="J7" s="81"/>
      <c r="K7" s="81"/>
      <c r="L7" s="86"/>
      <c r="M7" s="105" t="s">
        <v>21</v>
      </c>
      <c r="N7" s="28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56" t="s">
        <v>23</v>
      </c>
      <c r="D8" s="156"/>
      <c r="E8" s="159" t="s">
        <v>24</v>
      </c>
      <c r="F8" s="159"/>
      <c r="G8" s="88" t="s">
        <v>25</v>
      </c>
      <c r="H8" s="153" t="s">
        <v>119</v>
      </c>
      <c r="I8" s="84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</row>
    <row r="9" spans="1:25" ht="15.5">
      <c r="A9" s="100"/>
      <c r="B9" s="101" t="s">
        <v>27</v>
      </c>
      <c r="C9" s="159" t="s">
        <v>120</v>
      </c>
      <c r="D9" s="156"/>
      <c r="E9" s="159" t="s">
        <v>120</v>
      </c>
      <c r="F9" s="159"/>
      <c r="G9" s="103"/>
      <c r="H9" s="109" t="s">
        <v>29</v>
      </c>
      <c r="I9" s="109" t="s">
        <v>30</v>
      </c>
      <c r="J9" s="110" t="s">
        <v>31</v>
      </c>
      <c r="K9" s="110" t="s">
        <v>32</v>
      </c>
      <c r="L9" s="110" t="s">
        <v>33</v>
      </c>
      <c r="M9" s="110" t="s">
        <v>34</v>
      </c>
      <c r="N9" s="110" t="s">
        <v>35</v>
      </c>
      <c r="O9" s="110" t="s">
        <v>36</v>
      </c>
      <c r="P9" s="110" t="s">
        <v>37</v>
      </c>
      <c r="Q9" s="110" t="s">
        <v>38</v>
      </c>
      <c r="R9" s="110" t="s">
        <v>39</v>
      </c>
      <c r="S9" s="110" t="s">
        <v>40</v>
      </c>
      <c r="T9" s="110" t="s">
        <v>41</v>
      </c>
      <c r="U9" s="110" t="s">
        <v>42</v>
      </c>
      <c r="V9" s="110" t="s">
        <v>43</v>
      </c>
      <c r="W9" s="81"/>
      <c r="X9" s="81"/>
      <c r="Y9" s="81"/>
    </row>
    <row r="10" spans="1:25" ht="15.5">
      <c r="A10" s="100"/>
      <c r="B10" s="101" t="s">
        <v>44</v>
      </c>
      <c r="C10" s="156">
        <v>50</v>
      </c>
      <c r="D10" s="159">
        <f>(0.55*50)</f>
        <v>27.500000000000004</v>
      </c>
      <c r="E10" s="158">
        <v>50</v>
      </c>
      <c r="F10" s="159">
        <f>(0.55*50)</f>
        <v>27.500000000000004</v>
      </c>
      <c r="G10" s="230" t="s">
        <v>45</v>
      </c>
      <c r="H10" s="161">
        <v>3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>
        <v>3</v>
      </c>
      <c r="U10" s="161">
        <v>3</v>
      </c>
      <c r="V10" s="161">
        <v>1</v>
      </c>
      <c r="W10" s="81"/>
      <c r="X10" s="81"/>
      <c r="Y10" s="81"/>
    </row>
    <row r="11" spans="1:25" ht="15.5">
      <c r="A11" s="114">
        <v>1</v>
      </c>
      <c r="B11" s="162">
        <v>170101160002</v>
      </c>
      <c r="C11" s="112">
        <v>30.5</v>
      </c>
      <c r="D11" s="163">
        <f>COUNTIF(C11:C26,"&gt;="&amp;D10)</f>
        <v>13</v>
      </c>
      <c r="E11" s="112">
        <v>36</v>
      </c>
      <c r="F11" s="164">
        <f>COUNTIF(E11:E26,"&gt;="&amp;F10)</f>
        <v>9</v>
      </c>
      <c r="G11" s="230" t="s">
        <v>73</v>
      </c>
      <c r="H11" s="161"/>
      <c r="I11" s="161">
        <v>2</v>
      </c>
      <c r="J11" s="161"/>
      <c r="K11" s="161">
        <v>3</v>
      </c>
      <c r="L11" s="161"/>
      <c r="M11" s="161"/>
      <c r="N11" s="161"/>
      <c r="O11" s="161"/>
      <c r="P11" s="161"/>
      <c r="Q11" s="161"/>
      <c r="R11" s="161"/>
      <c r="S11" s="161"/>
      <c r="T11" s="161">
        <v>3</v>
      </c>
      <c r="U11" s="161">
        <v>3</v>
      </c>
      <c r="V11" s="161">
        <v>2</v>
      </c>
      <c r="W11" s="81"/>
      <c r="X11" s="81"/>
      <c r="Y11" s="81"/>
    </row>
    <row r="12" spans="1:25" ht="15.5">
      <c r="A12" s="114">
        <v>2</v>
      </c>
      <c r="B12" s="162">
        <v>170101160005</v>
      </c>
      <c r="C12" s="112">
        <v>29.5</v>
      </c>
      <c r="D12" s="163">
        <f>(13/16)*100</f>
        <v>81.25</v>
      </c>
      <c r="E12" s="112">
        <v>24</v>
      </c>
      <c r="F12" s="165">
        <f>(9/16)*100</f>
        <v>56.25</v>
      </c>
      <c r="G12" s="230" t="s">
        <v>58</v>
      </c>
      <c r="H12" s="161"/>
      <c r="I12" s="161"/>
      <c r="J12" s="161">
        <v>3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>
        <v>3</v>
      </c>
      <c r="U12" s="161">
        <v>3</v>
      </c>
      <c r="V12" s="161">
        <v>1</v>
      </c>
      <c r="W12" s="81"/>
      <c r="X12" s="81"/>
      <c r="Y12" s="81"/>
    </row>
    <row r="13" spans="1:25" ht="15.5">
      <c r="A13" s="114">
        <v>3</v>
      </c>
      <c r="B13" s="162">
        <v>170101160007</v>
      </c>
      <c r="C13" s="112">
        <v>28.000000000000004</v>
      </c>
      <c r="D13" s="166"/>
      <c r="E13" s="112">
        <v>27</v>
      </c>
      <c r="F13" s="158"/>
      <c r="G13" s="230" t="s">
        <v>47</v>
      </c>
      <c r="H13" s="161">
        <v>2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>
        <v>3</v>
      </c>
      <c r="U13" s="161">
        <v>3</v>
      </c>
      <c r="V13" s="161">
        <v>1</v>
      </c>
      <c r="W13" s="81"/>
      <c r="X13" s="81"/>
      <c r="Y13" s="81"/>
    </row>
    <row r="14" spans="1:25" ht="15.5">
      <c r="A14" s="114">
        <v>4</v>
      </c>
      <c r="B14" s="162">
        <v>170101160010</v>
      </c>
      <c r="C14" s="112">
        <v>29.5</v>
      </c>
      <c r="D14" s="166"/>
      <c r="E14" s="112">
        <v>28</v>
      </c>
      <c r="F14" s="158"/>
      <c r="G14" s="230" t="s">
        <v>102</v>
      </c>
      <c r="H14" s="161"/>
      <c r="I14" s="161"/>
      <c r="J14" s="161">
        <v>3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>
        <v>3</v>
      </c>
      <c r="U14" s="161">
        <v>3</v>
      </c>
      <c r="V14" s="161">
        <v>2</v>
      </c>
      <c r="W14" s="81"/>
      <c r="X14" s="81"/>
      <c r="Y14" s="81"/>
    </row>
    <row r="15" spans="1:25" ht="15.5">
      <c r="A15" s="114">
        <v>5</v>
      </c>
      <c r="B15" s="162">
        <v>170101160013</v>
      </c>
      <c r="C15" s="112">
        <v>28.999999999999996</v>
      </c>
      <c r="D15" s="166"/>
      <c r="E15" s="112">
        <v>26</v>
      </c>
      <c r="F15" s="158"/>
      <c r="G15" s="231" t="s">
        <v>48</v>
      </c>
      <c r="H15" s="167">
        <f t="shared" ref="H15:V15" si="0">SUM(H10:H14)/5</f>
        <v>1</v>
      </c>
      <c r="I15" s="167">
        <f t="shared" si="0"/>
        <v>0.4</v>
      </c>
      <c r="J15" s="167">
        <f t="shared" si="0"/>
        <v>1.2</v>
      </c>
      <c r="K15" s="167">
        <f t="shared" si="0"/>
        <v>0.6</v>
      </c>
      <c r="L15" s="167"/>
      <c r="M15" s="167"/>
      <c r="N15" s="167"/>
      <c r="O15" s="167"/>
      <c r="P15" s="167"/>
      <c r="Q15" s="167"/>
      <c r="R15" s="167"/>
      <c r="S15" s="167"/>
      <c r="T15" s="167">
        <f t="shared" si="0"/>
        <v>3</v>
      </c>
      <c r="U15" s="167">
        <f t="shared" si="0"/>
        <v>3</v>
      </c>
      <c r="V15" s="167">
        <f t="shared" si="0"/>
        <v>1.4</v>
      </c>
      <c r="W15" s="81"/>
      <c r="X15" s="81"/>
      <c r="Y15" s="81"/>
    </row>
    <row r="16" spans="1:25" ht="15.5">
      <c r="A16" s="114">
        <v>6</v>
      </c>
      <c r="B16" s="162">
        <v>170101160014</v>
      </c>
      <c r="C16" s="112">
        <v>26.5</v>
      </c>
      <c r="D16" s="166"/>
      <c r="E16" s="112">
        <v>25</v>
      </c>
      <c r="F16" s="158"/>
      <c r="G16" s="231" t="s">
        <v>49</v>
      </c>
      <c r="H16" s="167">
        <f>(H15*68.75/100)</f>
        <v>0.6875</v>
      </c>
      <c r="I16" s="167">
        <f t="shared" ref="I16:V16" si="1">(I15*68.75/100)</f>
        <v>0.27500000000000002</v>
      </c>
      <c r="J16" s="167">
        <f t="shared" si="1"/>
        <v>0.82499999999999996</v>
      </c>
      <c r="K16" s="167">
        <f t="shared" si="1"/>
        <v>0.41249999999999998</v>
      </c>
      <c r="L16" s="167"/>
      <c r="M16" s="167"/>
      <c r="N16" s="167"/>
      <c r="O16" s="167"/>
      <c r="P16" s="167"/>
      <c r="Q16" s="167"/>
      <c r="R16" s="167"/>
      <c r="S16" s="167"/>
      <c r="T16" s="167">
        <f t="shared" si="1"/>
        <v>2.0625</v>
      </c>
      <c r="U16" s="167">
        <f t="shared" si="1"/>
        <v>2.0625</v>
      </c>
      <c r="V16" s="167">
        <f t="shared" si="1"/>
        <v>0.96250000000000002</v>
      </c>
      <c r="W16" s="81"/>
      <c r="X16" s="81"/>
      <c r="Y16" s="81"/>
    </row>
    <row r="17" spans="1:25" ht="14.5">
      <c r="A17" s="114">
        <v>7</v>
      </c>
      <c r="B17" s="162">
        <v>170101160015</v>
      </c>
      <c r="C17" s="112">
        <v>32</v>
      </c>
      <c r="D17" s="166"/>
      <c r="E17" s="112">
        <v>40</v>
      </c>
      <c r="F17" s="15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14">
        <v>8</v>
      </c>
      <c r="B18" s="162">
        <v>170101160018</v>
      </c>
      <c r="C18" s="112">
        <v>28.999999999999996</v>
      </c>
      <c r="D18" s="166"/>
      <c r="E18" s="112">
        <v>26</v>
      </c>
      <c r="F18" s="15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14">
        <v>9</v>
      </c>
      <c r="B19" s="162">
        <v>170101160022</v>
      </c>
      <c r="C19" s="112">
        <v>28.000000000000004</v>
      </c>
      <c r="D19" s="166"/>
      <c r="E19" s="112">
        <v>34</v>
      </c>
      <c r="F19" s="15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62">
        <v>170101160027</v>
      </c>
      <c r="C20" s="112">
        <v>24</v>
      </c>
      <c r="D20" s="166"/>
      <c r="E20" s="112">
        <v>26</v>
      </c>
      <c r="F20" s="15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62">
        <v>170101160030</v>
      </c>
      <c r="C21" s="112">
        <v>24</v>
      </c>
      <c r="D21" s="166"/>
      <c r="E21" s="112">
        <v>26</v>
      </c>
      <c r="F21" s="15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62">
        <v>170101160031</v>
      </c>
      <c r="C22" s="112">
        <v>32.5</v>
      </c>
      <c r="D22" s="166"/>
      <c r="E22" s="112">
        <v>44</v>
      </c>
      <c r="F22" s="15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62">
        <v>170101161032</v>
      </c>
      <c r="C23" s="112">
        <v>29.5</v>
      </c>
      <c r="D23" s="166"/>
      <c r="E23" s="112">
        <v>33</v>
      </c>
      <c r="F23" s="15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62">
        <v>170101161033</v>
      </c>
      <c r="C24" s="112">
        <v>30</v>
      </c>
      <c r="D24" s="166"/>
      <c r="E24" s="112">
        <v>37</v>
      </c>
      <c r="F24" s="158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14">
        <v>15</v>
      </c>
      <c r="B25" s="162">
        <v>170101161034</v>
      </c>
      <c r="C25" s="112">
        <v>30.5</v>
      </c>
      <c r="D25" s="166"/>
      <c r="E25" s="112">
        <v>33</v>
      </c>
      <c r="F25" s="158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14">
        <v>16</v>
      </c>
      <c r="B26" s="168">
        <v>170101161035</v>
      </c>
      <c r="C26" s="112">
        <v>32</v>
      </c>
      <c r="D26" s="166"/>
      <c r="E26" s="112">
        <v>39</v>
      </c>
      <c r="F26" s="158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</sheetData>
  <mergeCells count="9">
    <mergeCell ref="Q3:Y7"/>
    <mergeCell ref="F4:H4"/>
    <mergeCell ref="A4:E4"/>
    <mergeCell ref="A5:E5"/>
    <mergeCell ref="A1:E1"/>
    <mergeCell ref="A2:E2"/>
    <mergeCell ref="F2:G3"/>
    <mergeCell ref="H2:I3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6"/>
  <sheetViews>
    <sheetView workbookViewId="0">
      <selection activeCell="I18" sqref="I18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148"/>
      <c r="G1" s="149" t="s">
        <v>121</v>
      </c>
      <c r="H1" s="76"/>
      <c r="I1" s="150"/>
      <c r="J1" s="78"/>
      <c r="K1" s="78"/>
      <c r="L1" s="78"/>
      <c r="M1" s="78"/>
      <c r="N1" s="78"/>
      <c r="O1" s="78"/>
      <c r="P1" s="78"/>
      <c r="Q1" s="81"/>
      <c r="R1" s="81"/>
      <c r="S1" s="81"/>
      <c r="T1" s="81"/>
      <c r="U1" s="81"/>
      <c r="V1" s="81"/>
      <c r="W1" s="81"/>
      <c r="X1" s="81"/>
      <c r="Y1" s="81"/>
    </row>
    <row r="2" spans="1:25" ht="14.5">
      <c r="A2" s="262" t="s">
        <v>2</v>
      </c>
      <c r="B2" s="245"/>
      <c r="C2" s="245"/>
      <c r="D2" s="245"/>
      <c r="E2" s="248"/>
      <c r="F2" s="277" t="s">
        <v>3</v>
      </c>
      <c r="G2" s="247"/>
      <c r="H2" s="278" t="s">
        <v>4</v>
      </c>
      <c r="I2" s="247"/>
      <c r="J2" s="81"/>
      <c r="K2" s="81"/>
      <c r="L2" s="81"/>
      <c r="M2" s="80"/>
      <c r="N2" s="80"/>
      <c r="O2" s="80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43.5">
      <c r="A3" s="262" t="s">
        <v>122</v>
      </c>
      <c r="B3" s="245"/>
      <c r="C3" s="245"/>
      <c r="D3" s="245"/>
      <c r="E3" s="248"/>
      <c r="F3" s="245"/>
      <c r="G3" s="248"/>
      <c r="H3" s="245"/>
      <c r="I3" s="248"/>
      <c r="J3" s="81"/>
      <c r="K3" s="81"/>
      <c r="L3" s="86"/>
      <c r="M3" s="151" t="s">
        <v>123</v>
      </c>
      <c r="N3" s="152" t="s">
        <v>7</v>
      </c>
      <c r="O3" s="139"/>
      <c r="P3" s="87" t="s">
        <v>8</v>
      </c>
      <c r="Q3" s="269" t="s">
        <v>124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125</v>
      </c>
      <c r="B4" s="245"/>
      <c r="C4" s="245"/>
      <c r="D4" s="245"/>
      <c r="E4" s="248"/>
      <c r="F4" s="279" t="s">
        <v>10</v>
      </c>
      <c r="G4" s="245"/>
      <c r="H4" s="248"/>
      <c r="I4" s="103"/>
      <c r="J4" s="81"/>
      <c r="K4" s="81"/>
      <c r="L4" s="86"/>
      <c r="M4" s="91" t="s">
        <v>11</v>
      </c>
      <c r="N4" s="13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126</v>
      </c>
      <c r="B5" s="245"/>
      <c r="C5" s="245"/>
      <c r="D5" s="245"/>
      <c r="E5" s="248"/>
      <c r="F5" s="154"/>
      <c r="G5" s="81" t="s">
        <v>12</v>
      </c>
      <c r="H5" s="155">
        <v>100</v>
      </c>
      <c r="I5" s="81"/>
      <c r="J5" s="81"/>
      <c r="K5" s="81"/>
      <c r="L5" s="86"/>
      <c r="M5" s="94" t="s">
        <v>13</v>
      </c>
      <c r="N5" s="17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56" t="s">
        <v>12</v>
      </c>
      <c r="D6" s="156" t="s">
        <v>15</v>
      </c>
      <c r="E6" s="156" t="s">
        <v>16</v>
      </c>
      <c r="F6" s="156" t="s">
        <v>15</v>
      </c>
      <c r="G6" s="81" t="s">
        <v>16</v>
      </c>
      <c r="H6" s="169">
        <v>37.5</v>
      </c>
      <c r="I6" s="81"/>
      <c r="J6" s="81"/>
      <c r="K6" s="81"/>
      <c r="L6" s="86"/>
      <c r="M6" s="98" t="s">
        <v>17</v>
      </c>
      <c r="N6" s="24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5" customHeight="1">
      <c r="A7" s="100"/>
      <c r="B7" s="101" t="s">
        <v>18</v>
      </c>
      <c r="C7" s="157" t="s">
        <v>127</v>
      </c>
      <c r="D7" s="159"/>
      <c r="E7" s="159" t="s">
        <v>19</v>
      </c>
      <c r="F7" s="159"/>
      <c r="G7" s="80" t="s">
        <v>20</v>
      </c>
      <c r="H7" s="160">
        <f>SUM(H5:H6)/2</f>
        <v>68.75</v>
      </c>
      <c r="I7" s="160">
        <v>60</v>
      </c>
      <c r="J7" s="81"/>
      <c r="K7" s="81"/>
      <c r="L7" s="86"/>
      <c r="M7" s="105" t="s">
        <v>21</v>
      </c>
      <c r="N7" s="28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59" t="s">
        <v>23</v>
      </c>
      <c r="D8" s="159"/>
      <c r="E8" s="159" t="s">
        <v>24</v>
      </c>
      <c r="F8" s="159"/>
      <c r="G8" s="88" t="s">
        <v>25</v>
      </c>
      <c r="H8" s="153" t="s">
        <v>128</v>
      </c>
      <c r="I8" s="84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</row>
    <row r="9" spans="1:25" ht="15.5">
      <c r="A9" s="100"/>
      <c r="B9" s="101" t="s">
        <v>27</v>
      </c>
      <c r="C9" s="159" t="s">
        <v>129</v>
      </c>
      <c r="D9" s="159"/>
      <c r="E9" s="159" t="s">
        <v>129</v>
      </c>
      <c r="F9" s="159"/>
      <c r="G9" s="103"/>
      <c r="H9" s="109" t="s">
        <v>29</v>
      </c>
      <c r="I9" s="109" t="s">
        <v>30</v>
      </c>
      <c r="J9" s="110" t="s">
        <v>31</v>
      </c>
      <c r="K9" s="110" t="s">
        <v>32</v>
      </c>
      <c r="L9" s="110" t="s">
        <v>33</v>
      </c>
      <c r="M9" s="110" t="s">
        <v>34</v>
      </c>
      <c r="N9" s="110" t="s">
        <v>35</v>
      </c>
      <c r="O9" s="110" t="s">
        <v>36</v>
      </c>
      <c r="P9" s="110" t="s">
        <v>37</v>
      </c>
      <c r="Q9" s="110" t="s">
        <v>38</v>
      </c>
      <c r="R9" s="110" t="s">
        <v>39</v>
      </c>
      <c r="S9" s="110" t="s">
        <v>40</v>
      </c>
      <c r="T9" s="110" t="s">
        <v>41</v>
      </c>
      <c r="U9" s="110" t="s">
        <v>42</v>
      </c>
      <c r="V9" s="110" t="s">
        <v>43</v>
      </c>
      <c r="W9" s="81"/>
      <c r="X9" s="81"/>
      <c r="Y9" s="81"/>
    </row>
    <row r="10" spans="1:25" ht="15.5">
      <c r="A10" s="100"/>
      <c r="B10" s="101" t="s">
        <v>44</v>
      </c>
      <c r="C10" s="159">
        <v>50</v>
      </c>
      <c r="D10" s="159">
        <f>(0.55*50)</f>
        <v>27.500000000000004</v>
      </c>
      <c r="E10" s="159">
        <v>50</v>
      </c>
      <c r="F10" s="159">
        <f>(0.55*50)</f>
        <v>27.500000000000004</v>
      </c>
      <c r="G10" s="230" t="s">
        <v>45</v>
      </c>
      <c r="H10" s="161">
        <v>2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>
        <v>3</v>
      </c>
      <c r="U10" s="161">
        <v>3</v>
      </c>
      <c r="V10" s="161">
        <v>3</v>
      </c>
      <c r="W10" s="81"/>
      <c r="X10" s="81"/>
      <c r="Y10" s="81"/>
    </row>
    <row r="11" spans="1:25" ht="15.5">
      <c r="A11" s="170">
        <v>1</v>
      </c>
      <c r="B11" s="115">
        <v>170101160007</v>
      </c>
      <c r="C11" s="112">
        <v>33</v>
      </c>
      <c r="D11" s="163">
        <f>COUNTIF(C11:C26,"&gt;="&amp;D10)</f>
        <v>16</v>
      </c>
      <c r="E11" s="112">
        <v>28.999999999999996</v>
      </c>
      <c r="F11" s="164">
        <f>COUNTIF(E11:E26,"&gt;="&amp;F10)</f>
        <v>6</v>
      </c>
      <c r="G11" s="230" t="s">
        <v>58</v>
      </c>
      <c r="H11" s="161"/>
      <c r="I11" s="161"/>
      <c r="J11" s="161"/>
      <c r="K11" s="161">
        <v>3</v>
      </c>
      <c r="L11" s="161"/>
      <c r="M11" s="161"/>
      <c r="N11" s="161"/>
      <c r="O11" s="161"/>
      <c r="P11" s="161"/>
      <c r="Q11" s="161"/>
      <c r="R11" s="161"/>
      <c r="S11" s="161"/>
      <c r="T11" s="161">
        <v>3</v>
      </c>
      <c r="U11" s="161">
        <v>3</v>
      </c>
      <c r="V11" s="161">
        <v>3</v>
      </c>
      <c r="W11" s="81"/>
      <c r="X11" s="81"/>
      <c r="Y11" s="81"/>
    </row>
    <row r="12" spans="1:25" ht="15.5">
      <c r="A12" s="170">
        <v>2</v>
      </c>
      <c r="B12" s="115">
        <v>170101160008</v>
      </c>
      <c r="C12" s="112">
        <v>36</v>
      </c>
      <c r="D12" s="163">
        <v>100</v>
      </c>
      <c r="E12" s="112">
        <v>26</v>
      </c>
      <c r="F12" s="165">
        <f>(6/16)*100</f>
        <v>37.5</v>
      </c>
      <c r="G12" s="230"/>
      <c r="H12" s="103"/>
      <c r="I12" s="103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1"/>
      <c r="X12" s="81"/>
      <c r="Y12" s="81"/>
    </row>
    <row r="13" spans="1:25" ht="15.5">
      <c r="A13" s="170">
        <v>3</v>
      </c>
      <c r="B13" s="115">
        <v>170101160010</v>
      </c>
      <c r="C13" s="112">
        <v>36</v>
      </c>
      <c r="D13" s="166"/>
      <c r="E13" s="112">
        <v>26.5</v>
      </c>
      <c r="F13" s="158"/>
      <c r="G13" s="230"/>
      <c r="H13" s="103"/>
      <c r="I13" s="10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1"/>
      <c r="X13" s="81"/>
      <c r="Y13" s="81"/>
    </row>
    <row r="14" spans="1:25" ht="15.5">
      <c r="A14" s="170">
        <v>4</v>
      </c>
      <c r="B14" s="115">
        <v>170101160013</v>
      </c>
      <c r="C14" s="112">
        <v>36</v>
      </c>
      <c r="D14" s="166"/>
      <c r="E14" s="112">
        <v>28.000000000000004</v>
      </c>
      <c r="F14" s="158"/>
      <c r="G14" s="230"/>
      <c r="H14" s="103"/>
      <c r="I14" s="10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1"/>
      <c r="X14" s="81"/>
      <c r="Y14" s="81"/>
    </row>
    <row r="15" spans="1:25" ht="15.5">
      <c r="A15" s="170">
        <v>5</v>
      </c>
      <c r="B15" s="115">
        <v>170101160014</v>
      </c>
      <c r="C15" s="112">
        <v>34</v>
      </c>
      <c r="D15" s="166"/>
      <c r="E15" s="112">
        <v>28.000000000000004</v>
      </c>
      <c r="F15" s="158"/>
      <c r="G15" s="231" t="s">
        <v>48</v>
      </c>
      <c r="H15" s="140">
        <f t="shared" ref="H15:V15" si="0">SUM(H10:H11)/2</f>
        <v>1</v>
      </c>
      <c r="I15" s="140"/>
      <c r="J15" s="140"/>
      <c r="K15" s="140">
        <f t="shared" si="0"/>
        <v>1.5</v>
      </c>
      <c r="L15" s="140"/>
      <c r="M15" s="140"/>
      <c r="N15" s="140"/>
      <c r="O15" s="140"/>
      <c r="P15" s="140"/>
      <c r="Q15" s="140"/>
      <c r="R15" s="140"/>
      <c r="S15" s="140"/>
      <c r="T15" s="140">
        <f t="shared" si="0"/>
        <v>3</v>
      </c>
      <c r="U15" s="140">
        <f t="shared" si="0"/>
        <v>3</v>
      </c>
      <c r="V15" s="140">
        <f t="shared" si="0"/>
        <v>3</v>
      </c>
      <c r="W15" s="81"/>
      <c r="X15" s="81"/>
      <c r="Y15" s="81"/>
    </row>
    <row r="16" spans="1:25" ht="15.5">
      <c r="A16" s="170">
        <v>6</v>
      </c>
      <c r="B16" s="115">
        <v>170101160015</v>
      </c>
      <c r="C16" s="112">
        <v>36</v>
      </c>
      <c r="D16" s="166"/>
      <c r="E16" s="112">
        <v>23.5</v>
      </c>
      <c r="F16" s="158"/>
      <c r="G16" s="231" t="s">
        <v>49</v>
      </c>
      <c r="H16" s="167">
        <f>(H15*H7/100)</f>
        <v>0.6875</v>
      </c>
      <c r="I16" s="167"/>
      <c r="J16" s="167"/>
      <c r="K16" s="167">
        <f>(K15*H7/100)</f>
        <v>1.03125</v>
      </c>
      <c r="L16" s="167"/>
      <c r="M16" s="167"/>
      <c r="N16" s="167"/>
      <c r="O16" s="167"/>
      <c r="P16" s="167"/>
      <c r="Q16" s="167"/>
      <c r="R16" s="167"/>
      <c r="S16" s="167"/>
      <c r="T16" s="167">
        <f>(T15*H7/100)</f>
        <v>2.0625</v>
      </c>
      <c r="U16" s="167">
        <f>(U15*H7/100)</f>
        <v>2.0625</v>
      </c>
      <c r="V16" s="167">
        <f>(V15*H7/100)</f>
        <v>2.0625</v>
      </c>
      <c r="W16" s="81"/>
      <c r="X16" s="81"/>
      <c r="Y16" s="81"/>
    </row>
    <row r="17" spans="1:25" ht="14.5">
      <c r="A17" s="170">
        <v>7</v>
      </c>
      <c r="B17" s="115">
        <v>170101160016</v>
      </c>
      <c r="C17" s="112">
        <v>33</v>
      </c>
      <c r="D17" s="166"/>
      <c r="E17" s="112">
        <v>13.5</v>
      </c>
      <c r="F17" s="15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15">
        <v>170101160020</v>
      </c>
      <c r="C18" s="112">
        <v>30</v>
      </c>
      <c r="D18" s="166"/>
      <c r="E18" s="112">
        <v>13</v>
      </c>
      <c r="F18" s="15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15">
        <v>170101160022</v>
      </c>
      <c r="C19" s="112">
        <v>35</v>
      </c>
      <c r="D19" s="166"/>
      <c r="E19" s="112">
        <v>23.5</v>
      </c>
      <c r="F19" s="15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15">
        <v>170101160029</v>
      </c>
      <c r="C20" s="112">
        <v>32</v>
      </c>
      <c r="D20" s="166"/>
      <c r="E20" s="112">
        <v>28.999999999999996</v>
      </c>
      <c r="F20" s="15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15">
        <v>170101160031</v>
      </c>
      <c r="C21" s="112">
        <v>36</v>
      </c>
      <c r="D21" s="166"/>
      <c r="E21" s="112">
        <v>28.000000000000004</v>
      </c>
      <c r="F21" s="15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15">
        <v>170101161032</v>
      </c>
      <c r="C22" s="112">
        <v>37</v>
      </c>
      <c r="D22" s="166"/>
      <c r="E22" s="112">
        <v>27</v>
      </c>
      <c r="F22" s="15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15">
        <v>170101161033</v>
      </c>
      <c r="C23" s="112">
        <v>37</v>
      </c>
      <c r="D23" s="166"/>
      <c r="E23" s="112">
        <v>26.5</v>
      </c>
      <c r="F23" s="15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15">
        <v>170101161036</v>
      </c>
      <c r="C24" s="112">
        <v>37</v>
      </c>
      <c r="D24" s="166"/>
      <c r="E24" s="112">
        <v>27.500000000000004</v>
      </c>
      <c r="F24" s="158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15">
        <v>170101150004</v>
      </c>
      <c r="C25" s="112">
        <v>32</v>
      </c>
      <c r="D25" s="166"/>
      <c r="E25" s="112">
        <v>25</v>
      </c>
      <c r="F25" s="158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70">
        <v>16</v>
      </c>
      <c r="B26" s="115">
        <v>170101160006</v>
      </c>
      <c r="C26" s="112">
        <v>34</v>
      </c>
      <c r="D26" s="166"/>
      <c r="E26" s="112">
        <v>26</v>
      </c>
      <c r="F26" s="158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</sheetData>
  <mergeCells count="9">
    <mergeCell ref="Q3:Y7"/>
    <mergeCell ref="F4:H4"/>
    <mergeCell ref="A4:E4"/>
    <mergeCell ref="A5:E5"/>
    <mergeCell ref="A1:E1"/>
    <mergeCell ref="A2:E2"/>
    <mergeCell ref="F2:G3"/>
    <mergeCell ref="H2:I3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6"/>
  <sheetViews>
    <sheetView topLeftCell="L1" workbookViewId="0">
      <selection activeCell="Q15" sqref="Q15:S16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148"/>
      <c r="G1" s="149" t="s">
        <v>121</v>
      </c>
      <c r="H1" s="76"/>
      <c r="I1" s="150"/>
      <c r="J1" s="78"/>
      <c r="K1" s="78"/>
      <c r="L1" s="78"/>
      <c r="M1" s="78"/>
      <c r="N1" s="78"/>
      <c r="O1" s="78"/>
      <c r="P1" s="78"/>
      <c r="Q1" s="81"/>
      <c r="R1" s="81"/>
      <c r="S1" s="81"/>
      <c r="T1" s="81"/>
      <c r="U1" s="81"/>
      <c r="V1" s="81"/>
      <c r="W1" s="81"/>
      <c r="X1" s="81"/>
      <c r="Y1" s="81"/>
    </row>
    <row r="2" spans="1:25" ht="14.5">
      <c r="A2" s="262" t="s">
        <v>2</v>
      </c>
      <c r="B2" s="245"/>
      <c r="C2" s="245"/>
      <c r="D2" s="245"/>
      <c r="E2" s="248"/>
      <c r="F2" s="277" t="s">
        <v>3</v>
      </c>
      <c r="G2" s="247"/>
      <c r="H2" s="278" t="s">
        <v>4</v>
      </c>
      <c r="I2" s="247"/>
      <c r="J2" s="81"/>
      <c r="K2" s="81"/>
      <c r="L2" s="81"/>
      <c r="M2" s="80"/>
      <c r="N2" s="80"/>
      <c r="O2" s="80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43.5">
      <c r="A3" s="262" t="s">
        <v>130</v>
      </c>
      <c r="B3" s="245"/>
      <c r="C3" s="245"/>
      <c r="D3" s="245"/>
      <c r="E3" s="248"/>
      <c r="F3" s="245"/>
      <c r="G3" s="248"/>
      <c r="H3" s="245"/>
      <c r="I3" s="248"/>
      <c r="J3" s="81"/>
      <c r="K3" s="81"/>
      <c r="L3" s="86"/>
      <c r="M3" s="151" t="s">
        <v>6</v>
      </c>
      <c r="N3" s="152" t="s">
        <v>7</v>
      </c>
      <c r="O3" s="139"/>
      <c r="P3" s="87" t="s">
        <v>8</v>
      </c>
      <c r="Q3" s="269" t="s">
        <v>131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132</v>
      </c>
      <c r="B4" s="245"/>
      <c r="C4" s="245"/>
      <c r="D4" s="245"/>
      <c r="E4" s="248"/>
      <c r="F4" s="279" t="s">
        <v>10</v>
      </c>
      <c r="G4" s="245"/>
      <c r="H4" s="248"/>
      <c r="I4" s="103"/>
      <c r="J4" s="81"/>
      <c r="K4" s="81"/>
      <c r="L4" s="86"/>
      <c r="M4" s="91" t="s">
        <v>11</v>
      </c>
      <c r="N4" s="13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133</v>
      </c>
      <c r="B5" s="245"/>
      <c r="C5" s="245"/>
      <c r="D5" s="245"/>
      <c r="E5" s="248"/>
      <c r="F5" s="154"/>
      <c r="G5" s="81" t="s">
        <v>12</v>
      </c>
      <c r="H5" s="155">
        <v>92.86</v>
      </c>
      <c r="I5" s="81"/>
      <c r="J5" s="81"/>
      <c r="K5" s="81"/>
      <c r="L5" s="86"/>
      <c r="M5" s="94" t="s">
        <v>13</v>
      </c>
      <c r="N5" s="17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56" t="s">
        <v>12</v>
      </c>
      <c r="D6" s="156" t="s">
        <v>15</v>
      </c>
      <c r="E6" s="156" t="s">
        <v>16</v>
      </c>
      <c r="F6" s="156" t="s">
        <v>15</v>
      </c>
      <c r="G6" s="81" t="s">
        <v>16</v>
      </c>
      <c r="H6" s="155">
        <v>41.07</v>
      </c>
      <c r="I6" s="81"/>
      <c r="J6" s="81"/>
      <c r="K6" s="81"/>
      <c r="L6" s="86"/>
      <c r="M6" s="98" t="s">
        <v>17</v>
      </c>
      <c r="N6" s="24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5" customHeight="1">
      <c r="A7" s="100"/>
      <c r="B7" s="101" t="s">
        <v>18</v>
      </c>
      <c r="C7" s="157" t="s">
        <v>127</v>
      </c>
      <c r="D7" s="159"/>
      <c r="E7" s="159" t="s">
        <v>19</v>
      </c>
      <c r="F7" s="159"/>
      <c r="G7" s="80" t="s">
        <v>20</v>
      </c>
      <c r="H7" s="171">
        <f>SUM(H5:H6)/2</f>
        <v>66.965000000000003</v>
      </c>
      <c r="I7" s="155">
        <v>60</v>
      </c>
      <c r="J7" s="81"/>
      <c r="K7" s="81"/>
      <c r="L7" s="86"/>
      <c r="M7" s="105" t="s">
        <v>21</v>
      </c>
      <c r="N7" s="28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59" t="s">
        <v>23</v>
      </c>
      <c r="D8" s="159"/>
      <c r="E8" s="159" t="s">
        <v>24</v>
      </c>
      <c r="F8" s="159"/>
      <c r="G8" s="88" t="s">
        <v>25</v>
      </c>
      <c r="H8" s="153" t="s">
        <v>128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</row>
    <row r="9" spans="1:25" ht="15.5">
      <c r="A9" s="100"/>
      <c r="B9" s="101" t="s">
        <v>27</v>
      </c>
      <c r="C9" s="159" t="s">
        <v>134</v>
      </c>
      <c r="D9" s="159"/>
      <c r="E9" s="159" t="s">
        <v>134</v>
      </c>
      <c r="F9" s="159"/>
      <c r="G9" s="103"/>
      <c r="H9" s="109" t="s">
        <v>29</v>
      </c>
      <c r="I9" s="109" t="s">
        <v>30</v>
      </c>
      <c r="J9" s="110" t="s">
        <v>31</v>
      </c>
      <c r="K9" s="110" t="s">
        <v>32</v>
      </c>
      <c r="L9" s="110" t="s">
        <v>33</v>
      </c>
      <c r="M9" s="110" t="s">
        <v>34</v>
      </c>
      <c r="N9" s="110" t="s">
        <v>35</v>
      </c>
      <c r="O9" s="110" t="s">
        <v>36</v>
      </c>
      <c r="P9" s="110" t="s">
        <v>37</v>
      </c>
      <c r="Q9" s="110" t="s">
        <v>38</v>
      </c>
      <c r="R9" s="110" t="s">
        <v>39</v>
      </c>
      <c r="S9" s="110" t="s">
        <v>40</v>
      </c>
      <c r="T9" s="110" t="s">
        <v>41</v>
      </c>
      <c r="U9" s="110" t="s">
        <v>42</v>
      </c>
      <c r="V9" s="110" t="s">
        <v>43</v>
      </c>
      <c r="W9" s="81"/>
      <c r="X9" s="81"/>
      <c r="Y9" s="81"/>
    </row>
    <row r="10" spans="1:25" ht="15.5">
      <c r="A10" s="100"/>
      <c r="B10" s="101" t="s">
        <v>44</v>
      </c>
      <c r="C10" s="156">
        <v>50</v>
      </c>
      <c r="D10" s="156">
        <f>(0.55*50)</f>
        <v>27.500000000000004</v>
      </c>
      <c r="E10" s="156">
        <v>50</v>
      </c>
      <c r="F10" s="159">
        <f>(0.55*50)</f>
        <v>27.500000000000004</v>
      </c>
      <c r="G10" s="230" t="s">
        <v>45</v>
      </c>
      <c r="H10" s="161">
        <v>3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>
        <v>3</v>
      </c>
      <c r="U10" s="161">
        <v>2</v>
      </c>
      <c r="V10" s="161">
        <v>2</v>
      </c>
      <c r="W10" s="81"/>
      <c r="X10" s="81"/>
      <c r="Y10" s="81"/>
    </row>
    <row r="11" spans="1:25" ht="15.5">
      <c r="A11" s="170">
        <v>1</v>
      </c>
      <c r="B11" s="115">
        <v>170101160002</v>
      </c>
      <c r="C11" s="112">
        <v>41</v>
      </c>
      <c r="D11" s="163">
        <f>COUNTIF(C11:C66,"&gt;="&amp;D10)</f>
        <v>52</v>
      </c>
      <c r="E11" s="112">
        <v>28</v>
      </c>
      <c r="F11" s="164">
        <f>COUNTIF(E11:E66,"&gt;="&amp;F10)</f>
        <v>23</v>
      </c>
      <c r="G11" s="230" t="s">
        <v>58</v>
      </c>
      <c r="H11" s="115"/>
      <c r="I11" s="115">
        <v>3</v>
      </c>
      <c r="J11" s="161"/>
      <c r="K11" s="161"/>
      <c r="L11" s="161">
        <v>1</v>
      </c>
      <c r="M11" s="161"/>
      <c r="N11" s="161"/>
      <c r="O11" s="161"/>
      <c r="P11" s="161"/>
      <c r="Q11" s="161"/>
      <c r="R11" s="161"/>
      <c r="S11" s="161"/>
      <c r="T11" s="161">
        <v>3</v>
      </c>
      <c r="U11" s="161">
        <v>2</v>
      </c>
      <c r="V11" s="161">
        <v>2</v>
      </c>
      <c r="W11" s="81"/>
      <c r="X11" s="81"/>
      <c r="Y11" s="81"/>
    </row>
    <row r="12" spans="1:25" ht="15.5">
      <c r="A12" s="170">
        <v>2</v>
      </c>
      <c r="B12" s="115">
        <v>170101160007</v>
      </c>
      <c r="C12" s="112">
        <v>38</v>
      </c>
      <c r="D12" s="172">
        <f>(52/56)*100</f>
        <v>92.857142857142861</v>
      </c>
      <c r="E12" s="112">
        <v>20</v>
      </c>
      <c r="F12" s="165">
        <f>(23/56)*100</f>
        <v>41.071428571428569</v>
      </c>
      <c r="G12" s="230" t="s">
        <v>101</v>
      </c>
      <c r="H12" s="115"/>
      <c r="I12" s="115"/>
      <c r="J12" s="161"/>
      <c r="K12" s="161"/>
      <c r="L12" s="161"/>
      <c r="M12" s="161"/>
      <c r="N12" s="161">
        <v>2</v>
      </c>
      <c r="O12" s="161">
        <v>3</v>
      </c>
      <c r="P12" s="161"/>
      <c r="Q12" s="161"/>
      <c r="R12" s="161"/>
      <c r="S12" s="161"/>
      <c r="T12" s="161">
        <v>3</v>
      </c>
      <c r="U12" s="161">
        <v>2</v>
      </c>
      <c r="V12" s="161">
        <v>2</v>
      </c>
      <c r="W12" s="81"/>
      <c r="X12" s="81"/>
      <c r="Y12" s="81"/>
    </row>
    <row r="13" spans="1:25" ht="15.5">
      <c r="A13" s="170">
        <v>3</v>
      </c>
      <c r="B13" s="115">
        <v>170101160008</v>
      </c>
      <c r="C13" s="112">
        <v>39</v>
      </c>
      <c r="D13" s="166"/>
      <c r="E13" s="112">
        <v>21</v>
      </c>
      <c r="F13" s="158"/>
      <c r="G13" s="230"/>
      <c r="H13" s="115"/>
      <c r="I13" s="115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81"/>
      <c r="X13" s="81"/>
      <c r="Y13" s="81"/>
    </row>
    <row r="14" spans="1:25" ht="15.5">
      <c r="A14" s="170">
        <v>4</v>
      </c>
      <c r="B14" s="115">
        <v>170101160010</v>
      </c>
      <c r="C14" s="112">
        <v>40</v>
      </c>
      <c r="D14" s="166"/>
      <c r="E14" s="112">
        <v>24</v>
      </c>
      <c r="F14" s="158"/>
      <c r="G14" s="230"/>
      <c r="H14" s="103"/>
      <c r="I14" s="10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1"/>
      <c r="X14" s="81"/>
      <c r="Y14" s="81"/>
    </row>
    <row r="15" spans="1:25" ht="15.5">
      <c r="A15" s="170">
        <v>5</v>
      </c>
      <c r="B15" s="115">
        <v>170101160012</v>
      </c>
      <c r="C15" s="112">
        <v>43</v>
      </c>
      <c r="D15" s="166"/>
      <c r="E15" s="112">
        <v>21</v>
      </c>
      <c r="F15" s="158"/>
      <c r="G15" s="231" t="s">
        <v>48</v>
      </c>
      <c r="H15" s="140">
        <f t="shared" ref="H15:V15" si="0">SUM(H10:H13)/4</f>
        <v>0.75</v>
      </c>
      <c r="I15" s="140">
        <f t="shared" si="0"/>
        <v>0.75</v>
      </c>
      <c r="J15" s="140"/>
      <c r="K15" s="140"/>
      <c r="L15" s="140">
        <f t="shared" si="0"/>
        <v>0.25</v>
      </c>
      <c r="M15" s="140"/>
      <c r="N15" s="140">
        <f t="shared" si="0"/>
        <v>0.5</v>
      </c>
      <c r="O15" s="140">
        <f t="shared" si="0"/>
        <v>0.75</v>
      </c>
      <c r="P15" s="140"/>
      <c r="Q15" s="140"/>
      <c r="R15" s="140"/>
      <c r="S15" s="140"/>
      <c r="T15" s="140">
        <f t="shared" si="0"/>
        <v>2.25</v>
      </c>
      <c r="U15" s="140">
        <f t="shared" si="0"/>
        <v>1.5</v>
      </c>
      <c r="V15" s="140">
        <f t="shared" si="0"/>
        <v>1.5</v>
      </c>
      <c r="W15" s="81"/>
      <c r="X15" s="81"/>
      <c r="Y15" s="81"/>
    </row>
    <row r="16" spans="1:25" ht="15.5">
      <c r="A16" s="170">
        <v>6</v>
      </c>
      <c r="B16" s="115">
        <v>170101160013</v>
      </c>
      <c r="C16" s="112">
        <v>43</v>
      </c>
      <c r="D16" s="166"/>
      <c r="E16" s="112">
        <v>21</v>
      </c>
      <c r="F16" s="158"/>
      <c r="G16" s="231" t="s">
        <v>49</v>
      </c>
      <c r="H16" s="167">
        <f>(H15*H7)/100</f>
        <v>0.5022375</v>
      </c>
      <c r="I16" s="167">
        <f>(I15*H7)/100</f>
        <v>0.5022375</v>
      </c>
      <c r="J16" s="167"/>
      <c r="K16" s="167"/>
      <c r="L16" s="167">
        <f>(L15*H7)/100</f>
        <v>0.16741250000000002</v>
      </c>
      <c r="M16" s="167"/>
      <c r="N16" s="167">
        <f>(N15*H7)/100</f>
        <v>0.33482500000000004</v>
      </c>
      <c r="O16" s="167">
        <f>(O15*H7)/100</f>
        <v>0.5022375</v>
      </c>
      <c r="P16" s="167"/>
      <c r="Q16" s="167"/>
      <c r="R16" s="167"/>
      <c r="S16" s="167"/>
      <c r="T16" s="167">
        <f>(T15*H7)/100</f>
        <v>1.5067125000000001</v>
      </c>
      <c r="U16" s="167">
        <f>(U15*H7)/100</f>
        <v>1.004475</v>
      </c>
      <c r="V16" s="167">
        <f>(V15*H7)/100</f>
        <v>1.004475</v>
      </c>
      <c r="W16" s="81"/>
      <c r="X16" s="81"/>
      <c r="Y16" s="81"/>
    </row>
    <row r="17" spans="1:25" ht="14.5">
      <c r="A17" s="170">
        <v>7</v>
      </c>
      <c r="B17" s="115">
        <v>170101160014</v>
      </c>
      <c r="C17" s="112">
        <v>40</v>
      </c>
      <c r="D17" s="166"/>
      <c r="E17" s="112">
        <v>25</v>
      </c>
      <c r="F17" s="15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15">
        <v>170101160015</v>
      </c>
      <c r="C18" s="112">
        <v>38</v>
      </c>
      <c r="D18" s="166"/>
      <c r="E18" s="112">
        <v>28</v>
      </c>
      <c r="F18" s="15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15">
        <v>170101160016</v>
      </c>
      <c r="C19" s="112">
        <v>45</v>
      </c>
      <c r="D19" s="166"/>
      <c r="E19" s="112">
        <v>20</v>
      </c>
      <c r="F19" s="15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15">
        <v>170101160020</v>
      </c>
      <c r="C20" s="112">
        <v>40</v>
      </c>
      <c r="D20" s="166"/>
      <c r="E20" s="112">
        <v>23</v>
      </c>
      <c r="F20" s="15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15">
        <v>170101160022</v>
      </c>
      <c r="C21" s="112">
        <v>38</v>
      </c>
      <c r="D21" s="166"/>
      <c r="E21" s="112">
        <v>36</v>
      </c>
      <c r="F21" s="15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15">
        <v>170101160029</v>
      </c>
      <c r="C22" s="112">
        <v>40</v>
      </c>
      <c r="D22" s="166"/>
      <c r="E22" s="112">
        <v>16</v>
      </c>
      <c r="F22" s="15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15">
        <v>170101160031</v>
      </c>
      <c r="C23" s="112">
        <v>38</v>
      </c>
      <c r="D23" s="166"/>
      <c r="E23" s="112">
        <v>13</v>
      </c>
      <c r="F23" s="15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15">
        <v>170101161032</v>
      </c>
      <c r="C24" s="112">
        <v>44</v>
      </c>
      <c r="D24" s="166"/>
      <c r="E24" s="112">
        <v>27</v>
      </c>
      <c r="F24" s="158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15">
        <v>170101161033</v>
      </c>
      <c r="C25" s="112">
        <v>38</v>
      </c>
      <c r="D25" s="166"/>
      <c r="E25" s="112">
        <v>27</v>
      </c>
      <c r="F25" s="158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70">
        <v>16</v>
      </c>
      <c r="B26" s="115">
        <v>170101161036</v>
      </c>
      <c r="C26" s="112">
        <v>40</v>
      </c>
      <c r="D26" s="166"/>
      <c r="E26" s="112">
        <v>21</v>
      </c>
      <c r="F26" s="158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70">
        <v>17</v>
      </c>
      <c r="B27" s="115">
        <v>170301160010</v>
      </c>
      <c r="C27" s="173">
        <v>48</v>
      </c>
      <c r="D27" s="166"/>
      <c r="E27" s="173">
        <v>35</v>
      </c>
      <c r="F27" s="158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74">
        <v>18</v>
      </c>
      <c r="B28" s="115">
        <v>170301160016</v>
      </c>
      <c r="C28" s="173">
        <v>46</v>
      </c>
      <c r="D28" s="166"/>
      <c r="E28" s="112">
        <v>41</v>
      </c>
      <c r="F28" s="166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74">
        <v>19</v>
      </c>
      <c r="B29" s="115">
        <v>170301160017</v>
      </c>
      <c r="C29" s="173">
        <v>37</v>
      </c>
      <c r="D29" s="166"/>
      <c r="E29" s="112">
        <v>34</v>
      </c>
      <c r="F29" s="166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70">
        <v>20</v>
      </c>
      <c r="B30" s="115">
        <v>170301160020</v>
      </c>
      <c r="C30" s="173">
        <v>44</v>
      </c>
      <c r="D30" s="166"/>
      <c r="E30" s="112">
        <v>45</v>
      </c>
      <c r="F30" s="166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70">
        <v>21</v>
      </c>
      <c r="B31" s="115">
        <v>170301160021</v>
      </c>
      <c r="C31" s="173">
        <v>33</v>
      </c>
      <c r="D31" s="166"/>
      <c r="E31" s="112">
        <v>19</v>
      </c>
      <c r="F31" s="166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70">
        <v>22</v>
      </c>
      <c r="B32" s="115">
        <v>170301160029</v>
      </c>
      <c r="C32" s="173">
        <v>38</v>
      </c>
      <c r="D32" s="166"/>
      <c r="E32" s="112">
        <v>33</v>
      </c>
      <c r="F32" s="166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70">
        <v>23</v>
      </c>
      <c r="B33" s="115">
        <v>170301160030</v>
      </c>
      <c r="C33" s="173">
        <v>45</v>
      </c>
      <c r="D33" s="166"/>
      <c r="E33" s="112">
        <v>27</v>
      </c>
      <c r="F33" s="166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70">
        <v>24</v>
      </c>
      <c r="B34" s="115">
        <v>170301160032</v>
      </c>
      <c r="C34" s="173">
        <v>44</v>
      </c>
      <c r="D34" s="166"/>
      <c r="E34" s="112">
        <v>34</v>
      </c>
      <c r="F34" s="166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70">
        <v>25</v>
      </c>
      <c r="B35" s="115">
        <v>170301160033</v>
      </c>
      <c r="C35" s="173">
        <v>29</v>
      </c>
      <c r="D35" s="166"/>
      <c r="E35" s="112">
        <v>15</v>
      </c>
      <c r="F35" s="166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70">
        <v>26</v>
      </c>
      <c r="B36" s="115">
        <v>170301160034</v>
      </c>
      <c r="C36" s="173">
        <v>46</v>
      </c>
      <c r="D36" s="166"/>
      <c r="E36" s="112">
        <v>45</v>
      </c>
      <c r="F36" s="166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70">
        <v>27</v>
      </c>
      <c r="B37" s="115">
        <v>170301160035</v>
      </c>
      <c r="C37" s="173">
        <v>47</v>
      </c>
      <c r="D37" s="166"/>
      <c r="E37" s="112">
        <v>32</v>
      </c>
      <c r="F37" s="166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70">
        <v>28</v>
      </c>
      <c r="B38" s="115">
        <v>170301160037</v>
      </c>
      <c r="C38" s="173">
        <v>43</v>
      </c>
      <c r="D38" s="166"/>
      <c r="E38" s="112">
        <v>38</v>
      </c>
      <c r="F38" s="166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70">
        <v>29</v>
      </c>
      <c r="B39" s="115">
        <v>170301160039</v>
      </c>
      <c r="C39" s="173">
        <v>0</v>
      </c>
      <c r="D39" s="166"/>
      <c r="E39" s="112">
        <v>0</v>
      </c>
      <c r="F39" s="166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70">
        <v>30</v>
      </c>
      <c r="B40" s="115">
        <v>170301160040</v>
      </c>
      <c r="C40" s="173">
        <v>44</v>
      </c>
      <c r="D40" s="166"/>
      <c r="E40" s="112">
        <v>29</v>
      </c>
      <c r="F40" s="166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70">
        <v>31</v>
      </c>
      <c r="B41" s="115">
        <v>170301160041</v>
      </c>
      <c r="C41" s="173">
        <v>44</v>
      </c>
      <c r="D41" s="166"/>
      <c r="E41" s="112">
        <v>38</v>
      </c>
      <c r="F41" s="166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70">
        <v>32</v>
      </c>
      <c r="B42" s="115">
        <v>170301160042</v>
      </c>
      <c r="C42" s="173">
        <v>45</v>
      </c>
      <c r="D42" s="166"/>
      <c r="E42" s="112">
        <v>22</v>
      </c>
      <c r="F42" s="166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70">
        <v>33</v>
      </c>
      <c r="B43" s="115">
        <v>170301160044</v>
      </c>
      <c r="C43" s="173">
        <v>46</v>
      </c>
      <c r="D43" s="166"/>
      <c r="E43" s="112">
        <v>26</v>
      </c>
      <c r="F43" s="166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70">
        <v>34</v>
      </c>
      <c r="B44" s="115">
        <v>170301160045</v>
      </c>
      <c r="C44" s="173">
        <v>49</v>
      </c>
      <c r="D44" s="166"/>
      <c r="E44" s="112">
        <v>38</v>
      </c>
      <c r="F44" s="166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70">
        <v>35</v>
      </c>
      <c r="B45" s="115">
        <v>170301160047</v>
      </c>
      <c r="C45" s="173">
        <v>3</v>
      </c>
      <c r="D45" s="166"/>
      <c r="E45" s="112">
        <v>0</v>
      </c>
      <c r="F45" s="166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70">
        <v>36</v>
      </c>
      <c r="B46" s="115">
        <v>170301160049</v>
      </c>
      <c r="C46" s="173">
        <v>37</v>
      </c>
      <c r="D46" s="166"/>
      <c r="E46" s="112">
        <v>14</v>
      </c>
      <c r="F46" s="166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70">
        <v>37</v>
      </c>
      <c r="B47" s="115">
        <v>170301160050</v>
      </c>
      <c r="C47" s="173">
        <v>4</v>
      </c>
      <c r="D47" s="166"/>
      <c r="E47" s="112">
        <v>0</v>
      </c>
      <c r="F47" s="166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70">
        <v>38</v>
      </c>
      <c r="B48" s="115">
        <v>170301160052</v>
      </c>
      <c r="C48" s="173">
        <v>46</v>
      </c>
      <c r="D48" s="166"/>
      <c r="E48" s="112">
        <v>23</v>
      </c>
      <c r="F48" s="166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70">
        <v>39</v>
      </c>
      <c r="B49" s="115">
        <v>170301160053</v>
      </c>
      <c r="C49" s="173">
        <v>34</v>
      </c>
      <c r="D49" s="166"/>
      <c r="E49" s="112">
        <v>18</v>
      </c>
      <c r="F49" s="166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70">
        <v>40</v>
      </c>
      <c r="B50" s="115">
        <v>170301160056</v>
      </c>
      <c r="C50" s="173">
        <v>33</v>
      </c>
      <c r="D50" s="166"/>
      <c r="E50" s="112">
        <v>0</v>
      </c>
      <c r="F50" s="166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70">
        <v>41</v>
      </c>
      <c r="B51" s="115">
        <v>170301160058</v>
      </c>
      <c r="C51" s="173">
        <v>43</v>
      </c>
      <c r="D51" s="166"/>
      <c r="E51" s="112">
        <v>39</v>
      </c>
      <c r="F51" s="166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70">
        <v>42</v>
      </c>
      <c r="B52" s="115">
        <v>170301161059</v>
      </c>
      <c r="C52" s="173">
        <v>44</v>
      </c>
      <c r="D52" s="166"/>
      <c r="E52" s="112">
        <v>28</v>
      </c>
      <c r="F52" s="166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5">
      <c r="A53" s="170">
        <v>43</v>
      </c>
      <c r="B53" s="115">
        <v>170301161060</v>
      </c>
      <c r="C53" s="173">
        <v>44</v>
      </c>
      <c r="D53" s="166"/>
      <c r="E53" s="112">
        <v>33</v>
      </c>
      <c r="F53" s="166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4.5">
      <c r="A54" s="170">
        <v>44</v>
      </c>
      <c r="B54" s="115">
        <v>170301161061</v>
      </c>
      <c r="C54" s="173">
        <v>44</v>
      </c>
      <c r="D54" s="166"/>
      <c r="E54" s="112">
        <v>29</v>
      </c>
      <c r="F54" s="166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5">
      <c r="A55" s="170">
        <v>45</v>
      </c>
      <c r="B55" s="115">
        <v>170301161062</v>
      </c>
      <c r="C55" s="173">
        <v>38</v>
      </c>
      <c r="D55" s="166"/>
      <c r="E55" s="112">
        <v>19</v>
      </c>
      <c r="F55" s="166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4.5">
      <c r="A56" s="170">
        <v>46</v>
      </c>
      <c r="B56" s="115">
        <v>170301161063</v>
      </c>
      <c r="C56" s="173">
        <v>38</v>
      </c>
      <c r="D56" s="166"/>
      <c r="E56" s="112">
        <v>14</v>
      </c>
      <c r="F56" s="166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4.5">
      <c r="A57" s="170">
        <v>47</v>
      </c>
      <c r="B57" s="115">
        <v>170301161064</v>
      </c>
      <c r="C57" s="173">
        <v>43</v>
      </c>
      <c r="D57" s="166"/>
      <c r="E57" s="112">
        <v>34</v>
      </c>
      <c r="F57" s="166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4.5">
      <c r="A58" s="170">
        <v>48</v>
      </c>
      <c r="B58" s="115">
        <v>170301161065</v>
      </c>
      <c r="C58" s="173">
        <v>45</v>
      </c>
      <c r="D58" s="166"/>
      <c r="E58" s="112">
        <v>26</v>
      </c>
      <c r="F58" s="166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4.5">
      <c r="A59" s="170">
        <v>49</v>
      </c>
      <c r="B59" s="115">
        <v>170301161067</v>
      </c>
      <c r="C59" s="173">
        <v>44</v>
      </c>
      <c r="D59" s="166"/>
      <c r="E59" s="112">
        <v>16</v>
      </c>
      <c r="F59" s="166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4.5">
      <c r="A60" s="170">
        <v>50</v>
      </c>
      <c r="B60" s="115">
        <v>170301161068</v>
      </c>
      <c r="C60" s="173">
        <v>49</v>
      </c>
      <c r="D60" s="166"/>
      <c r="E60" s="112">
        <v>29</v>
      </c>
      <c r="F60" s="166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4.5">
      <c r="A61" s="170">
        <v>51</v>
      </c>
      <c r="B61" s="115">
        <v>170301161069</v>
      </c>
      <c r="C61" s="173">
        <v>43</v>
      </c>
      <c r="D61" s="166"/>
      <c r="E61" s="112">
        <v>26</v>
      </c>
      <c r="F61" s="166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4.5">
      <c r="A62" s="170">
        <v>52</v>
      </c>
      <c r="B62" s="115">
        <v>170301161070</v>
      </c>
      <c r="C62" s="173">
        <v>32</v>
      </c>
      <c r="D62" s="166"/>
      <c r="E62" s="112">
        <v>0</v>
      </c>
      <c r="F62" s="166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4.5">
      <c r="A63" s="170">
        <v>53</v>
      </c>
      <c r="B63" s="115">
        <v>170301161071</v>
      </c>
      <c r="C63" s="173">
        <v>45</v>
      </c>
      <c r="D63" s="166"/>
      <c r="E63" s="112">
        <v>21</v>
      </c>
      <c r="F63" s="166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4.5">
      <c r="A64" s="170">
        <v>54</v>
      </c>
      <c r="B64" s="115">
        <v>170301161072</v>
      </c>
      <c r="C64" s="173">
        <v>44</v>
      </c>
      <c r="D64" s="166"/>
      <c r="E64" s="112">
        <v>30</v>
      </c>
      <c r="F64" s="166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4.5">
      <c r="A65" s="170">
        <v>55</v>
      </c>
      <c r="B65" s="115">
        <v>170301161073</v>
      </c>
      <c r="C65" s="173">
        <v>45</v>
      </c>
      <c r="D65" s="166"/>
      <c r="E65" s="112">
        <v>33</v>
      </c>
      <c r="F65" s="166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4.5">
      <c r="A66" s="170">
        <v>56</v>
      </c>
      <c r="B66" s="115">
        <v>170301161074</v>
      </c>
      <c r="C66" s="173">
        <v>0</v>
      </c>
      <c r="D66" s="166"/>
      <c r="E66" s="112">
        <v>0</v>
      </c>
      <c r="F66" s="166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</sheetData>
  <mergeCells count="9">
    <mergeCell ref="Q3:Y7"/>
    <mergeCell ref="F4:H4"/>
    <mergeCell ref="A4:E4"/>
    <mergeCell ref="A5:E5"/>
    <mergeCell ref="A1:E1"/>
    <mergeCell ref="A2:E2"/>
    <mergeCell ref="F2:G3"/>
    <mergeCell ref="H2:I3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topLeftCell="M1" workbookViewId="0">
      <selection activeCell="N15" sqref="N15:S16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148"/>
      <c r="G1" s="149" t="s">
        <v>135</v>
      </c>
      <c r="H1" s="76"/>
      <c r="I1" s="150"/>
      <c r="J1" s="78"/>
      <c r="K1" s="78"/>
      <c r="L1" s="78"/>
      <c r="M1" s="78"/>
      <c r="N1" s="78"/>
      <c r="O1" s="78"/>
      <c r="P1" s="78"/>
      <c r="Q1" s="81"/>
      <c r="R1" s="81"/>
      <c r="S1" s="81"/>
      <c r="T1" s="81"/>
      <c r="U1" s="81"/>
      <c r="V1" s="81"/>
      <c r="W1" s="81"/>
      <c r="X1" s="81"/>
      <c r="Y1" s="81"/>
    </row>
    <row r="2" spans="1:25" ht="14.5">
      <c r="A2" s="262" t="s">
        <v>2</v>
      </c>
      <c r="B2" s="245"/>
      <c r="C2" s="245"/>
      <c r="D2" s="245"/>
      <c r="E2" s="248"/>
      <c r="F2" s="277" t="s">
        <v>3</v>
      </c>
      <c r="G2" s="247"/>
      <c r="H2" s="278" t="s">
        <v>4</v>
      </c>
      <c r="I2" s="247"/>
      <c r="J2" s="81"/>
      <c r="K2" s="81"/>
      <c r="L2" s="81"/>
      <c r="M2" s="80"/>
      <c r="N2" s="80"/>
      <c r="O2" s="80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43.5">
      <c r="A3" s="262" t="s">
        <v>136</v>
      </c>
      <c r="B3" s="245"/>
      <c r="C3" s="245"/>
      <c r="D3" s="245"/>
      <c r="E3" s="248"/>
      <c r="F3" s="245"/>
      <c r="G3" s="248"/>
      <c r="H3" s="245"/>
      <c r="I3" s="248"/>
      <c r="J3" s="81"/>
      <c r="K3" s="81"/>
      <c r="L3" s="86"/>
      <c r="M3" s="151" t="s">
        <v>6</v>
      </c>
      <c r="N3" s="152" t="s">
        <v>7</v>
      </c>
      <c r="O3" s="139"/>
      <c r="P3" s="87" t="s">
        <v>8</v>
      </c>
      <c r="Q3" s="269" t="s">
        <v>137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138</v>
      </c>
      <c r="B4" s="245"/>
      <c r="C4" s="245"/>
      <c r="D4" s="245"/>
      <c r="E4" s="248"/>
      <c r="F4" s="279" t="s">
        <v>10</v>
      </c>
      <c r="G4" s="245"/>
      <c r="H4" s="248"/>
      <c r="I4" s="103"/>
      <c r="J4" s="81"/>
      <c r="K4" s="81"/>
      <c r="L4" s="86"/>
      <c r="M4" s="91" t="s">
        <v>11</v>
      </c>
      <c r="N4" s="13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139</v>
      </c>
      <c r="B5" s="245"/>
      <c r="C5" s="245"/>
      <c r="D5" s="245"/>
      <c r="E5" s="248"/>
      <c r="F5" s="154"/>
      <c r="G5" s="81" t="s">
        <v>12</v>
      </c>
      <c r="H5" s="155">
        <v>100</v>
      </c>
      <c r="I5" s="81"/>
      <c r="J5" s="81"/>
      <c r="K5" s="81"/>
      <c r="L5" s="86"/>
      <c r="M5" s="94" t="s">
        <v>13</v>
      </c>
      <c r="N5" s="17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56" t="s">
        <v>12</v>
      </c>
      <c r="D6" s="156" t="s">
        <v>15</v>
      </c>
      <c r="E6" s="156" t="s">
        <v>16</v>
      </c>
      <c r="F6" s="156" t="s">
        <v>15</v>
      </c>
      <c r="G6" s="81" t="s">
        <v>16</v>
      </c>
      <c r="H6" s="155">
        <v>100</v>
      </c>
      <c r="I6" s="81"/>
      <c r="J6" s="81"/>
      <c r="K6" s="81"/>
      <c r="L6" s="86"/>
      <c r="M6" s="98" t="s">
        <v>17</v>
      </c>
      <c r="N6" s="24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5" customHeight="1">
      <c r="A7" s="100"/>
      <c r="B7" s="101" t="s">
        <v>18</v>
      </c>
      <c r="C7" s="157" t="s">
        <v>127</v>
      </c>
      <c r="D7" s="159"/>
      <c r="E7" s="159" t="s">
        <v>19</v>
      </c>
      <c r="F7" s="159"/>
      <c r="G7" s="80" t="s">
        <v>20</v>
      </c>
      <c r="H7" s="160">
        <f>SUM(H5:H6)/2</f>
        <v>100</v>
      </c>
      <c r="I7" s="160">
        <v>60</v>
      </c>
      <c r="J7" s="81"/>
      <c r="K7" s="81"/>
      <c r="L7" s="86"/>
      <c r="M7" s="105" t="s">
        <v>21</v>
      </c>
      <c r="N7" s="28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59" t="s">
        <v>23</v>
      </c>
      <c r="D8" s="159"/>
      <c r="E8" s="159" t="s">
        <v>24</v>
      </c>
      <c r="F8" s="159"/>
      <c r="G8" s="88" t="s">
        <v>25</v>
      </c>
      <c r="H8" s="153" t="s">
        <v>128</v>
      </c>
      <c r="I8" s="84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</row>
    <row r="9" spans="1:25" ht="15.5">
      <c r="A9" s="100"/>
      <c r="B9" s="101" t="s">
        <v>27</v>
      </c>
      <c r="C9" s="159" t="s">
        <v>140</v>
      </c>
      <c r="D9" s="159"/>
      <c r="E9" s="159" t="s">
        <v>140</v>
      </c>
      <c r="F9" s="159"/>
      <c r="G9" s="103"/>
      <c r="H9" s="109" t="s">
        <v>29</v>
      </c>
      <c r="I9" s="109" t="s">
        <v>30</v>
      </c>
      <c r="J9" s="110" t="s">
        <v>31</v>
      </c>
      <c r="K9" s="110" t="s">
        <v>32</v>
      </c>
      <c r="L9" s="110" t="s">
        <v>33</v>
      </c>
      <c r="M9" s="110" t="s">
        <v>34</v>
      </c>
      <c r="N9" s="110" t="s">
        <v>35</v>
      </c>
      <c r="O9" s="110" t="s">
        <v>36</v>
      </c>
      <c r="P9" s="110" t="s">
        <v>37</v>
      </c>
      <c r="Q9" s="110" t="s">
        <v>38</v>
      </c>
      <c r="R9" s="110" t="s">
        <v>39</v>
      </c>
      <c r="S9" s="110" t="s">
        <v>40</v>
      </c>
      <c r="T9" s="110" t="s">
        <v>41</v>
      </c>
      <c r="U9" s="110" t="s">
        <v>42</v>
      </c>
      <c r="V9" s="110" t="s">
        <v>43</v>
      </c>
      <c r="W9" s="81"/>
      <c r="X9" s="81"/>
      <c r="Y9" s="81"/>
    </row>
    <row r="10" spans="1:25" ht="15.5">
      <c r="A10" s="100"/>
      <c r="B10" s="101" t="s">
        <v>44</v>
      </c>
      <c r="C10" s="156">
        <v>50</v>
      </c>
      <c r="D10" s="159">
        <f>(0.55*50)</f>
        <v>27.500000000000004</v>
      </c>
      <c r="E10" s="159">
        <v>50</v>
      </c>
      <c r="F10" s="159">
        <f>(0.55*50)</f>
        <v>27.500000000000004</v>
      </c>
      <c r="G10" s="230" t="s">
        <v>45</v>
      </c>
      <c r="H10" s="161">
        <v>3</v>
      </c>
      <c r="I10" s="161">
        <v>2</v>
      </c>
      <c r="J10" s="175">
        <v>2</v>
      </c>
      <c r="K10" s="175">
        <v>2</v>
      </c>
      <c r="L10" s="175">
        <v>2</v>
      </c>
      <c r="M10" s="175"/>
      <c r="N10" s="175"/>
      <c r="O10" s="175"/>
      <c r="P10" s="175"/>
      <c r="Q10" s="175"/>
      <c r="R10" s="175"/>
      <c r="S10" s="175"/>
      <c r="T10" s="175">
        <v>3</v>
      </c>
      <c r="U10" s="175">
        <v>3</v>
      </c>
      <c r="V10" s="175">
        <v>2</v>
      </c>
      <c r="W10" s="81"/>
      <c r="X10" s="81"/>
      <c r="Y10" s="81"/>
    </row>
    <row r="11" spans="1:25" ht="15.5">
      <c r="A11" s="170">
        <v>1</v>
      </c>
      <c r="B11" s="115">
        <v>170101160012</v>
      </c>
      <c r="C11" s="112">
        <v>41</v>
      </c>
      <c r="D11" s="163">
        <f>COUNTIF(C11:C25,"&gt;="&amp;D10)</f>
        <v>15</v>
      </c>
      <c r="E11" s="112">
        <v>36</v>
      </c>
      <c r="F11" s="164">
        <f>COUNTIF(E11:E25,"&gt;="&amp;F10)</f>
        <v>15</v>
      </c>
      <c r="G11" s="230" t="s">
        <v>58</v>
      </c>
      <c r="H11" s="115"/>
      <c r="I11" s="115">
        <v>3</v>
      </c>
      <c r="J11" s="175">
        <v>1</v>
      </c>
      <c r="K11" s="175"/>
      <c r="L11" s="175">
        <v>2</v>
      </c>
      <c r="M11" s="175"/>
      <c r="N11" s="175"/>
      <c r="O11" s="175"/>
      <c r="P11" s="175"/>
      <c r="Q11" s="175"/>
      <c r="R11" s="175"/>
      <c r="S11" s="175"/>
      <c r="T11" s="175">
        <v>3</v>
      </c>
      <c r="U11" s="175">
        <v>3</v>
      </c>
      <c r="V11" s="175">
        <v>2</v>
      </c>
      <c r="W11" s="81"/>
      <c r="X11" s="81"/>
      <c r="Y11" s="81"/>
    </row>
    <row r="12" spans="1:25" ht="15.5">
      <c r="A12" s="170">
        <v>2</v>
      </c>
      <c r="B12" s="115">
        <v>170101160016</v>
      </c>
      <c r="C12" s="112">
        <v>40</v>
      </c>
      <c r="D12" s="163">
        <v>100</v>
      </c>
      <c r="E12" s="112">
        <v>35</v>
      </c>
      <c r="F12" s="164">
        <f>(15/15)*100</f>
        <v>100</v>
      </c>
      <c r="G12" s="230" t="s">
        <v>46</v>
      </c>
      <c r="H12" s="115"/>
      <c r="I12" s="115">
        <v>1</v>
      </c>
      <c r="J12" s="175">
        <v>3</v>
      </c>
      <c r="K12" s="175"/>
      <c r="L12" s="175">
        <v>2</v>
      </c>
      <c r="M12" s="175"/>
      <c r="N12" s="175"/>
      <c r="O12" s="175"/>
      <c r="P12" s="175"/>
      <c r="Q12" s="175"/>
      <c r="R12" s="175"/>
      <c r="S12" s="175"/>
      <c r="T12" s="175">
        <v>3</v>
      </c>
      <c r="U12" s="175">
        <v>3</v>
      </c>
      <c r="V12" s="175">
        <v>2</v>
      </c>
      <c r="W12" s="81"/>
      <c r="X12" s="81"/>
      <c r="Y12" s="81"/>
    </row>
    <row r="13" spans="1:25" ht="15.5">
      <c r="A13" s="170">
        <v>3</v>
      </c>
      <c r="B13" s="115">
        <v>170101160024</v>
      </c>
      <c r="C13" s="112">
        <v>39</v>
      </c>
      <c r="D13" s="166"/>
      <c r="E13" s="112">
        <v>37</v>
      </c>
      <c r="F13" s="158"/>
      <c r="G13" s="230"/>
      <c r="H13" s="103"/>
      <c r="I13" s="10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1"/>
      <c r="X13" s="81"/>
      <c r="Y13" s="81"/>
    </row>
    <row r="14" spans="1:25" ht="15.5">
      <c r="A14" s="170">
        <v>4</v>
      </c>
      <c r="B14" s="115">
        <v>170101161034</v>
      </c>
      <c r="C14" s="112">
        <v>43</v>
      </c>
      <c r="D14" s="166"/>
      <c r="E14" s="112">
        <v>34</v>
      </c>
      <c r="F14" s="158"/>
      <c r="G14" s="230"/>
      <c r="H14" s="103"/>
      <c r="I14" s="10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1"/>
      <c r="X14" s="81"/>
      <c r="Y14" s="81"/>
    </row>
    <row r="15" spans="1:25" ht="15.5">
      <c r="A15" s="170">
        <v>5</v>
      </c>
      <c r="B15" s="115">
        <v>170101161036</v>
      </c>
      <c r="C15" s="112">
        <v>39</v>
      </c>
      <c r="D15" s="166"/>
      <c r="E15" s="112">
        <v>37</v>
      </c>
      <c r="F15" s="158"/>
      <c r="G15" s="231" t="s">
        <v>48</v>
      </c>
      <c r="H15" s="140">
        <f t="shared" ref="H15:V15" si="0">SUM(H10:H12)/3</f>
        <v>1</v>
      </c>
      <c r="I15" s="140">
        <f t="shared" si="0"/>
        <v>2</v>
      </c>
      <c r="J15" s="140">
        <f t="shared" si="0"/>
        <v>2</v>
      </c>
      <c r="K15" s="167">
        <f t="shared" si="0"/>
        <v>0.66666666666666663</v>
      </c>
      <c r="L15" s="140">
        <f t="shared" si="0"/>
        <v>2</v>
      </c>
      <c r="M15" s="140"/>
      <c r="N15" s="167"/>
      <c r="O15" s="167"/>
      <c r="P15" s="140"/>
      <c r="Q15" s="140"/>
      <c r="R15" s="167"/>
      <c r="S15" s="140"/>
      <c r="T15" s="140">
        <f t="shared" si="0"/>
        <v>3</v>
      </c>
      <c r="U15" s="140">
        <f t="shared" si="0"/>
        <v>3</v>
      </c>
      <c r="V15" s="140">
        <f t="shared" si="0"/>
        <v>2</v>
      </c>
      <c r="W15" s="81"/>
      <c r="X15" s="81"/>
      <c r="Y15" s="81"/>
    </row>
    <row r="16" spans="1:25" ht="15.5">
      <c r="A16" s="170">
        <v>6</v>
      </c>
      <c r="B16" s="115">
        <v>170101160020</v>
      </c>
      <c r="C16" s="112">
        <v>31</v>
      </c>
      <c r="D16" s="166"/>
      <c r="E16" s="112">
        <v>35</v>
      </c>
      <c r="F16" s="158"/>
      <c r="G16" s="231" t="s">
        <v>49</v>
      </c>
      <c r="H16" s="140">
        <f>(H15*H7)/100</f>
        <v>1</v>
      </c>
      <c r="I16" s="140">
        <f>(I15*H7)/100</f>
        <v>2</v>
      </c>
      <c r="J16" s="140">
        <f>(J15*H7)/100</f>
        <v>2</v>
      </c>
      <c r="K16" s="167">
        <f>(K15*H7)/100</f>
        <v>0.66666666666666652</v>
      </c>
      <c r="L16" s="140">
        <f>(L15*H7)/100</f>
        <v>2</v>
      </c>
      <c r="M16" s="140"/>
      <c r="N16" s="167"/>
      <c r="O16" s="167"/>
      <c r="P16" s="140"/>
      <c r="Q16" s="140"/>
      <c r="R16" s="167"/>
      <c r="S16" s="140"/>
      <c r="T16" s="140">
        <f>(T15*H7)/100</f>
        <v>3</v>
      </c>
      <c r="U16" s="140">
        <f>(U15*H7)/100</f>
        <v>3</v>
      </c>
      <c r="V16" s="140">
        <f>(V15*H7)/100</f>
        <v>2</v>
      </c>
      <c r="W16" s="81"/>
      <c r="X16" s="81"/>
      <c r="Y16" s="81"/>
    </row>
    <row r="17" spans="1:25" ht="14.5">
      <c r="A17" s="170">
        <v>7</v>
      </c>
      <c r="B17" s="115">
        <v>170101150004</v>
      </c>
      <c r="C17" s="112">
        <v>43</v>
      </c>
      <c r="D17" s="166"/>
      <c r="E17" s="112">
        <v>37</v>
      </c>
      <c r="F17" s="15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15">
        <v>170101160001</v>
      </c>
      <c r="C18" s="112">
        <v>43</v>
      </c>
      <c r="D18" s="166"/>
      <c r="E18" s="112">
        <v>39</v>
      </c>
      <c r="F18" s="15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15">
        <v>170101160003</v>
      </c>
      <c r="C19" s="112">
        <v>41</v>
      </c>
      <c r="D19" s="166"/>
      <c r="E19" s="112">
        <v>37</v>
      </c>
      <c r="F19" s="15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15">
        <v>170101160005</v>
      </c>
      <c r="C20" s="112">
        <v>43</v>
      </c>
      <c r="D20" s="166"/>
      <c r="E20" s="112">
        <v>38</v>
      </c>
      <c r="F20" s="15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15">
        <v>170101160026</v>
      </c>
      <c r="C21" s="112">
        <v>39</v>
      </c>
      <c r="D21" s="166"/>
      <c r="E21" s="112">
        <v>39</v>
      </c>
      <c r="F21" s="15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15">
        <v>170101161032</v>
      </c>
      <c r="C22" s="112">
        <v>44</v>
      </c>
      <c r="D22" s="166"/>
      <c r="E22" s="112">
        <v>36</v>
      </c>
      <c r="F22" s="15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15">
        <v>170101161033</v>
      </c>
      <c r="C23" s="112">
        <v>48</v>
      </c>
      <c r="D23" s="166"/>
      <c r="E23" s="112">
        <v>40</v>
      </c>
      <c r="F23" s="15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15">
        <v>170101161035</v>
      </c>
      <c r="C24" s="112">
        <v>41</v>
      </c>
      <c r="D24" s="166"/>
      <c r="E24" s="112">
        <v>39</v>
      </c>
      <c r="F24" s="158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15">
        <v>170101161037</v>
      </c>
      <c r="C25" s="112">
        <v>40</v>
      </c>
      <c r="D25" s="166"/>
      <c r="E25" s="112">
        <v>38</v>
      </c>
      <c r="F25" s="158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</sheetData>
  <mergeCells count="9">
    <mergeCell ref="Q3:Y7"/>
    <mergeCell ref="F4:H4"/>
    <mergeCell ref="A4:E4"/>
    <mergeCell ref="A5:E5"/>
    <mergeCell ref="A1:E1"/>
    <mergeCell ref="A2:E2"/>
    <mergeCell ref="F2:G3"/>
    <mergeCell ref="H2:I3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>
      <selection activeCell="T15" sqref="T15:U15"/>
    </sheetView>
  </sheetViews>
  <sheetFormatPr defaultColWidth="14.453125" defaultRowHeight="15" customHeight="1"/>
  <sheetData>
    <row r="1" spans="1:28" ht="14.5">
      <c r="A1" s="261" t="s">
        <v>0</v>
      </c>
      <c r="B1" s="241"/>
      <c r="C1" s="241"/>
      <c r="D1" s="241"/>
      <c r="E1" s="252"/>
      <c r="F1" s="148"/>
      <c r="G1" s="149" t="s">
        <v>135</v>
      </c>
      <c r="H1" s="76"/>
      <c r="I1" s="150"/>
      <c r="J1" s="78"/>
      <c r="K1" s="78"/>
      <c r="L1" s="78"/>
      <c r="M1" s="78"/>
      <c r="N1" s="78"/>
      <c r="O1" s="78"/>
      <c r="P1" s="78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4.5">
      <c r="A2" s="262" t="s">
        <v>2</v>
      </c>
      <c r="B2" s="245"/>
      <c r="C2" s="245"/>
      <c r="D2" s="245"/>
      <c r="E2" s="248"/>
      <c r="F2" s="277" t="s">
        <v>3</v>
      </c>
      <c r="G2" s="247"/>
      <c r="H2" s="278" t="s">
        <v>4</v>
      </c>
      <c r="I2" s="247"/>
      <c r="J2" s="81"/>
      <c r="K2" s="81"/>
      <c r="L2" s="81"/>
      <c r="M2" s="80"/>
      <c r="N2" s="80"/>
      <c r="O2" s="80"/>
      <c r="P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43.5">
      <c r="A3" s="262" t="s">
        <v>141</v>
      </c>
      <c r="B3" s="245"/>
      <c r="C3" s="245"/>
      <c r="D3" s="245"/>
      <c r="E3" s="248"/>
      <c r="F3" s="245"/>
      <c r="G3" s="248"/>
      <c r="H3" s="245"/>
      <c r="I3" s="248"/>
      <c r="J3" s="81"/>
      <c r="K3" s="81"/>
      <c r="L3" s="86"/>
      <c r="M3" s="151" t="s">
        <v>6</v>
      </c>
      <c r="N3" s="152" t="s">
        <v>7</v>
      </c>
      <c r="O3" s="139"/>
      <c r="P3" s="87" t="s">
        <v>8</v>
      </c>
      <c r="Q3" s="269" t="s">
        <v>142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 ht="15" customHeight="1">
      <c r="A4" s="262" t="s">
        <v>143</v>
      </c>
      <c r="B4" s="245"/>
      <c r="C4" s="245"/>
      <c r="D4" s="245"/>
      <c r="E4" s="248"/>
      <c r="F4" s="279" t="s">
        <v>10</v>
      </c>
      <c r="G4" s="245"/>
      <c r="H4" s="248"/>
      <c r="I4" s="103"/>
      <c r="J4" s="81"/>
      <c r="K4" s="81"/>
      <c r="L4" s="86"/>
      <c r="M4" s="91" t="s">
        <v>11</v>
      </c>
      <c r="N4" s="13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 ht="15" customHeight="1">
      <c r="A5" s="262" t="s">
        <v>144</v>
      </c>
      <c r="B5" s="245"/>
      <c r="C5" s="245"/>
      <c r="D5" s="245"/>
      <c r="E5" s="248"/>
      <c r="F5" s="154"/>
      <c r="G5" s="81" t="s">
        <v>12</v>
      </c>
      <c r="H5" s="155">
        <v>74.55</v>
      </c>
      <c r="I5" s="81"/>
      <c r="J5" s="81"/>
      <c r="K5" s="81"/>
      <c r="L5" s="86"/>
      <c r="M5" s="94" t="s">
        <v>13</v>
      </c>
      <c r="N5" s="17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 ht="15" customHeight="1">
      <c r="A6" s="100"/>
      <c r="B6" s="101" t="s">
        <v>14</v>
      </c>
      <c r="C6" s="156" t="s">
        <v>12</v>
      </c>
      <c r="D6" s="156" t="s">
        <v>15</v>
      </c>
      <c r="E6" s="156" t="s">
        <v>16</v>
      </c>
      <c r="F6" s="156" t="s">
        <v>15</v>
      </c>
      <c r="G6" s="81" t="s">
        <v>16</v>
      </c>
      <c r="H6" s="155">
        <v>12.73</v>
      </c>
      <c r="I6" s="81"/>
      <c r="J6" s="81"/>
      <c r="K6" s="81"/>
      <c r="L6" s="86"/>
      <c r="M6" s="98" t="s">
        <v>17</v>
      </c>
      <c r="N6" s="24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 ht="15" customHeight="1">
      <c r="A7" s="100"/>
      <c r="B7" s="101" t="s">
        <v>18</v>
      </c>
      <c r="C7" s="157" t="s">
        <v>127</v>
      </c>
      <c r="D7" s="159"/>
      <c r="E7" s="159" t="s">
        <v>19</v>
      </c>
      <c r="F7" s="159"/>
      <c r="G7" s="80" t="s">
        <v>20</v>
      </c>
      <c r="H7" s="160">
        <f>SUM(H5:H6)/2</f>
        <v>43.64</v>
      </c>
      <c r="I7" s="155">
        <v>60</v>
      </c>
      <c r="J7" s="81"/>
      <c r="K7" s="81"/>
      <c r="L7" s="86"/>
      <c r="M7" s="105" t="s">
        <v>21</v>
      </c>
      <c r="N7" s="28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 ht="14.5">
      <c r="A8" s="100"/>
      <c r="B8" s="101" t="s">
        <v>22</v>
      </c>
      <c r="C8" s="159" t="s">
        <v>23</v>
      </c>
      <c r="D8" s="159"/>
      <c r="E8" s="159" t="s">
        <v>24</v>
      </c>
      <c r="F8" s="159"/>
      <c r="G8" s="88" t="s">
        <v>25</v>
      </c>
      <c r="H8" s="153" t="s">
        <v>145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  <c r="Z8" s="81"/>
      <c r="AA8" s="81"/>
      <c r="AB8" s="81"/>
    </row>
    <row r="9" spans="1:28" ht="15.5">
      <c r="A9" s="100"/>
      <c r="B9" s="101" t="s">
        <v>27</v>
      </c>
      <c r="C9" s="159" t="s">
        <v>140</v>
      </c>
      <c r="D9" s="159"/>
      <c r="E9" s="159" t="s">
        <v>140</v>
      </c>
      <c r="F9" s="159"/>
      <c r="G9" s="103"/>
      <c r="H9" s="109" t="s">
        <v>29</v>
      </c>
      <c r="I9" s="109" t="s">
        <v>30</v>
      </c>
      <c r="J9" s="110" t="s">
        <v>31</v>
      </c>
      <c r="K9" s="110" t="s">
        <v>32</v>
      </c>
      <c r="L9" s="110" t="s">
        <v>33</v>
      </c>
      <c r="M9" s="110" t="s">
        <v>34</v>
      </c>
      <c r="N9" s="110" t="s">
        <v>35</v>
      </c>
      <c r="O9" s="110" t="s">
        <v>36</v>
      </c>
      <c r="P9" s="110" t="s">
        <v>37</v>
      </c>
      <c r="Q9" s="110" t="s">
        <v>38</v>
      </c>
      <c r="R9" s="110" t="s">
        <v>39</v>
      </c>
      <c r="S9" s="110" t="s">
        <v>40</v>
      </c>
      <c r="T9" s="110" t="s">
        <v>41</v>
      </c>
      <c r="U9" s="110" t="s">
        <v>42</v>
      </c>
      <c r="V9" s="110" t="s">
        <v>43</v>
      </c>
      <c r="W9" s="81"/>
      <c r="X9" s="81"/>
      <c r="Y9" s="81"/>
      <c r="Z9" s="81"/>
      <c r="AA9" s="81"/>
      <c r="AB9" s="81"/>
    </row>
    <row r="10" spans="1:28" ht="15.5">
      <c r="A10" s="100"/>
      <c r="B10" s="101" t="s">
        <v>44</v>
      </c>
      <c r="C10" s="156">
        <v>50</v>
      </c>
      <c r="D10" s="159">
        <f>(0.55*50)</f>
        <v>27.500000000000004</v>
      </c>
      <c r="E10" s="159">
        <v>50</v>
      </c>
      <c r="F10" s="159">
        <f>(0.55*50)</f>
        <v>27.500000000000004</v>
      </c>
      <c r="G10" s="230" t="s">
        <v>45</v>
      </c>
      <c r="H10" s="161">
        <v>3</v>
      </c>
      <c r="I10" s="161">
        <v>2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>
        <v>1</v>
      </c>
      <c r="U10" s="175"/>
      <c r="V10" s="175">
        <v>3</v>
      </c>
      <c r="W10" s="81"/>
      <c r="X10" s="81"/>
      <c r="Y10" s="81"/>
      <c r="Z10" s="81"/>
      <c r="AA10" s="81"/>
      <c r="AB10" s="81"/>
    </row>
    <row r="11" spans="1:28" ht="15.5">
      <c r="A11" s="170">
        <v>1</v>
      </c>
      <c r="B11" s="115">
        <v>170101160001</v>
      </c>
      <c r="C11" s="173">
        <v>43</v>
      </c>
      <c r="D11" s="163">
        <f>COUNTIF(C11:C55,"&gt;="&amp;D10)</f>
        <v>41</v>
      </c>
      <c r="E11" s="112">
        <v>15</v>
      </c>
      <c r="F11" s="164">
        <f>COUNTIF(E11:E55,"&gt;="&amp;F10)</f>
        <v>7</v>
      </c>
      <c r="G11" s="230" t="s">
        <v>73</v>
      </c>
      <c r="H11" s="115"/>
      <c r="I11" s="115">
        <v>3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>
        <v>2</v>
      </c>
      <c r="V11" s="175"/>
      <c r="W11" s="81"/>
      <c r="X11" s="81"/>
      <c r="Y11" s="81"/>
      <c r="Z11" s="81"/>
      <c r="AA11" s="81"/>
      <c r="AB11" s="81"/>
    </row>
    <row r="12" spans="1:28" ht="15.5">
      <c r="A12" s="170">
        <v>2</v>
      </c>
      <c r="B12" s="115">
        <v>170101160024</v>
      </c>
      <c r="C12" s="173">
        <v>44</v>
      </c>
      <c r="D12" s="172">
        <f>(41/55)*100</f>
        <v>74.545454545454547</v>
      </c>
      <c r="E12" s="112">
        <v>18</v>
      </c>
      <c r="F12" s="165">
        <f>(7/55)*100</f>
        <v>12.727272727272727</v>
      </c>
      <c r="G12" s="230" t="s">
        <v>58</v>
      </c>
      <c r="H12" s="115"/>
      <c r="I12" s="115">
        <v>3</v>
      </c>
      <c r="J12" s="175">
        <v>2</v>
      </c>
      <c r="K12" s="175"/>
      <c r="L12" s="175">
        <v>3</v>
      </c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81"/>
      <c r="X12" s="81"/>
      <c r="Y12" s="81"/>
      <c r="Z12" s="81"/>
      <c r="AA12" s="81"/>
      <c r="AB12" s="81"/>
    </row>
    <row r="13" spans="1:28" ht="15.5">
      <c r="A13" s="170">
        <v>3</v>
      </c>
      <c r="B13" s="115">
        <v>170101160026</v>
      </c>
      <c r="C13" s="173">
        <v>45</v>
      </c>
      <c r="D13" s="166"/>
      <c r="E13" s="112">
        <v>17</v>
      </c>
      <c r="F13" s="158"/>
      <c r="G13" s="230"/>
      <c r="H13" s="103"/>
      <c r="I13" s="10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3</v>
      </c>
      <c r="W13" s="81"/>
      <c r="X13" s="81"/>
      <c r="Y13" s="81"/>
      <c r="Z13" s="81"/>
      <c r="AA13" s="81"/>
      <c r="AB13" s="81"/>
    </row>
    <row r="14" spans="1:28" ht="15.5">
      <c r="A14" s="170">
        <v>4</v>
      </c>
      <c r="B14" s="115">
        <v>170101161036</v>
      </c>
      <c r="C14" s="173">
        <v>44</v>
      </c>
      <c r="D14" s="166"/>
      <c r="E14" s="112">
        <v>29</v>
      </c>
      <c r="F14" s="158"/>
      <c r="G14" s="230"/>
      <c r="H14" s="103"/>
      <c r="I14" s="10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1"/>
      <c r="X14" s="81"/>
      <c r="Y14" s="81"/>
      <c r="Z14" s="81"/>
      <c r="AA14" s="81"/>
      <c r="AB14" s="81"/>
    </row>
    <row r="15" spans="1:28" ht="15.5">
      <c r="A15" s="170">
        <v>5</v>
      </c>
      <c r="B15" s="115">
        <v>170101161037</v>
      </c>
      <c r="C15" s="173">
        <v>44</v>
      </c>
      <c r="D15" s="166"/>
      <c r="E15" s="112">
        <v>16</v>
      </c>
      <c r="F15" s="158"/>
      <c r="G15" s="231" t="s">
        <v>48</v>
      </c>
      <c r="H15" s="140">
        <f t="shared" ref="H15:V15" si="0">SUM(H10:H12)/3</f>
        <v>1</v>
      </c>
      <c r="I15" s="167">
        <f t="shared" si="0"/>
        <v>2.6666666666666665</v>
      </c>
      <c r="J15" s="167">
        <f t="shared" si="0"/>
        <v>0.66666666666666663</v>
      </c>
      <c r="K15" s="140"/>
      <c r="L15" s="140">
        <f t="shared" si="0"/>
        <v>1</v>
      </c>
      <c r="M15" s="167"/>
      <c r="N15" s="140"/>
      <c r="O15" s="140"/>
      <c r="P15" s="140"/>
      <c r="Q15" s="167"/>
      <c r="R15" s="140"/>
      <c r="S15" s="167"/>
      <c r="T15" s="167">
        <f t="shared" si="0"/>
        <v>0.33333333333333331</v>
      </c>
      <c r="U15" s="167">
        <f t="shared" si="0"/>
        <v>0.66666666666666663</v>
      </c>
      <c r="V15" s="140">
        <f t="shared" si="0"/>
        <v>1</v>
      </c>
      <c r="W15" s="81"/>
      <c r="X15" s="81"/>
      <c r="Y15" s="81"/>
      <c r="Z15" s="81"/>
      <c r="AA15" s="81"/>
      <c r="AB15" s="81"/>
    </row>
    <row r="16" spans="1:28" ht="15.5">
      <c r="A16" s="170">
        <v>6</v>
      </c>
      <c r="B16" s="115">
        <v>170301160010</v>
      </c>
      <c r="C16" s="173">
        <v>41</v>
      </c>
      <c r="D16" s="166"/>
      <c r="E16" s="112">
        <v>25</v>
      </c>
      <c r="F16" s="158"/>
      <c r="G16" s="231" t="s">
        <v>49</v>
      </c>
      <c r="H16" s="167">
        <f>(H15*H7)/100</f>
        <v>0.43640000000000001</v>
      </c>
      <c r="I16" s="167">
        <f>(I15*H7)/100</f>
        <v>1.1637333333333333</v>
      </c>
      <c r="J16" s="167">
        <f>(J15*H7)/100</f>
        <v>0.29093333333333332</v>
      </c>
      <c r="K16" s="167"/>
      <c r="L16" s="167">
        <f>(L15*H7)/100</f>
        <v>0.43640000000000001</v>
      </c>
      <c r="M16" s="167"/>
      <c r="N16" s="167"/>
      <c r="O16" s="167"/>
      <c r="P16" s="167"/>
      <c r="Q16" s="167"/>
      <c r="R16" s="167"/>
      <c r="S16" s="167"/>
      <c r="T16" s="167">
        <f>(T15*H7)/100</f>
        <v>0.14546666666666666</v>
      </c>
      <c r="U16" s="167">
        <f>(U15*H7)/100</f>
        <v>0.29093333333333332</v>
      </c>
      <c r="V16" s="167">
        <f>(V15*H7)/100</f>
        <v>0.43640000000000001</v>
      </c>
      <c r="W16" s="81"/>
      <c r="X16" s="81"/>
      <c r="Y16" s="81"/>
      <c r="Z16" s="81"/>
      <c r="AA16" s="81"/>
      <c r="AB16" s="81"/>
    </row>
    <row r="17" spans="1:28" ht="14.5">
      <c r="A17" s="170">
        <v>7</v>
      </c>
      <c r="B17" s="115">
        <v>170301160016</v>
      </c>
      <c r="C17" s="173">
        <v>34</v>
      </c>
      <c r="D17" s="166"/>
      <c r="E17" s="112">
        <v>30</v>
      </c>
      <c r="F17" s="15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4.5">
      <c r="A18" s="170">
        <v>8</v>
      </c>
      <c r="B18" s="115">
        <v>170301160017</v>
      </c>
      <c r="C18" s="173">
        <v>41</v>
      </c>
      <c r="D18" s="166"/>
      <c r="E18" s="112">
        <v>18</v>
      </c>
      <c r="F18" s="15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4.5">
      <c r="A19" s="170">
        <v>9</v>
      </c>
      <c r="B19" s="115">
        <v>170301160020</v>
      </c>
      <c r="C19" s="173">
        <v>41</v>
      </c>
      <c r="D19" s="166"/>
      <c r="E19" s="112">
        <v>35</v>
      </c>
      <c r="F19" s="15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4.5">
      <c r="A20" s="170">
        <v>10</v>
      </c>
      <c r="B20" s="115">
        <v>170301160021</v>
      </c>
      <c r="C20" s="173">
        <v>30</v>
      </c>
      <c r="D20" s="166"/>
      <c r="E20" s="112">
        <v>15</v>
      </c>
      <c r="F20" s="15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4.5">
      <c r="A21" s="170">
        <v>11</v>
      </c>
      <c r="B21" s="115">
        <v>170301160029</v>
      </c>
      <c r="C21" s="173">
        <v>37</v>
      </c>
      <c r="D21" s="166"/>
      <c r="E21" s="112">
        <v>16</v>
      </c>
      <c r="F21" s="15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4.5">
      <c r="A22" s="170">
        <v>12</v>
      </c>
      <c r="B22" s="115">
        <v>170301160030</v>
      </c>
      <c r="C22" s="173">
        <v>41</v>
      </c>
      <c r="D22" s="166"/>
      <c r="E22" s="112">
        <v>18</v>
      </c>
      <c r="F22" s="15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4.5">
      <c r="A23" s="170">
        <v>13</v>
      </c>
      <c r="B23" s="115">
        <v>170301160032</v>
      </c>
      <c r="C23" s="173">
        <v>39</v>
      </c>
      <c r="D23" s="166"/>
      <c r="E23" s="112">
        <v>25</v>
      </c>
      <c r="F23" s="15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4.5">
      <c r="A24" s="170">
        <v>14</v>
      </c>
      <c r="B24" s="115">
        <v>170301160033</v>
      </c>
      <c r="C24" s="173">
        <v>29</v>
      </c>
      <c r="D24" s="166"/>
      <c r="E24" s="112">
        <v>14</v>
      </c>
      <c r="F24" s="158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4.5">
      <c r="A25" s="170">
        <v>15</v>
      </c>
      <c r="B25" s="115">
        <v>170301160034</v>
      </c>
      <c r="C25" s="173">
        <v>46</v>
      </c>
      <c r="D25" s="166"/>
      <c r="E25" s="112">
        <v>41</v>
      </c>
      <c r="F25" s="158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4.5">
      <c r="A26" s="170">
        <v>16</v>
      </c>
      <c r="B26" s="115">
        <v>170301160035</v>
      </c>
      <c r="C26" s="173">
        <v>41</v>
      </c>
      <c r="D26" s="166"/>
      <c r="E26" s="112">
        <v>24</v>
      </c>
      <c r="F26" s="158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4.5">
      <c r="A27" s="114">
        <v>17</v>
      </c>
      <c r="B27" s="115">
        <v>170301160037</v>
      </c>
      <c r="C27" s="173">
        <v>41</v>
      </c>
      <c r="D27" s="166"/>
      <c r="E27" s="112">
        <v>40</v>
      </c>
      <c r="F27" s="158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4.5">
      <c r="A28" s="114">
        <v>18</v>
      </c>
      <c r="B28" s="115">
        <v>170301160039</v>
      </c>
      <c r="C28" s="173">
        <v>7</v>
      </c>
      <c r="D28" s="86"/>
      <c r="E28" s="112">
        <v>0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4.5">
      <c r="A29" s="114">
        <v>19</v>
      </c>
      <c r="B29" s="115">
        <v>170301160040</v>
      </c>
      <c r="C29" s="173">
        <v>38</v>
      </c>
      <c r="D29" s="86"/>
      <c r="E29" s="112">
        <v>21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4.5">
      <c r="A30" s="114">
        <v>20</v>
      </c>
      <c r="B30" s="115">
        <v>170301160041</v>
      </c>
      <c r="C30" s="173">
        <v>46</v>
      </c>
      <c r="D30" s="86"/>
      <c r="E30" s="112">
        <v>36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4.5">
      <c r="A31" s="114">
        <v>21</v>
      </c>
      <c r="B31" s="115">
        <v>170301160042</v>
      </c>
      <c r="C31" s="173">
        <v>39</v>
      </c>
      <c r="D31" s="86"/>
      <c r="E31" s="112">
        <v>19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4.5">
      <c r="A32" s="114">
        <v>22</v>
      </c>
      <c r="B32" s="115">
        <v>170301160044</v>
      </c>
      <c r="C32" s="173">
        <v>36</v>
      </c>
      <c r="D32" s="86"/>
      <c r="E32" s="112">
        <v>21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4.5">
      <c r="A33" s="114">
        <v>23</v>
      </c>
      <c r="B33" s="115">
        <v>170301160045</v>
      </c>
      <c r="C33" s="173">
        <v>47</v>
      </c>
      <c r="D33" s="86"/>
      <c r="E33" s="112">
        <v>26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4.5">
      <c r="A34" s="114">
        <v>24</v>
      </c>
      <c r="B34" s="115">
        <v>170301160047</v>
      </c>
      <c r="C34" s="173">
        <v>5</v>
      </c>
      <c r="D34" s="86"/>
      <c r="E34" s="112">
        <v>0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4.5">
      <c r="A35" s="114">
        <v>25</v>
      </c>
      <c r="B35" s="115">
        <v>170301160049</v>
      </c>
      <c r="C35" s="173">
        <v>39</v>
      </c>
      <c r="D35" s="86"/>
      <c r="E35" s="112">
        <v>15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4.5">
      <c r="A36" s="114">
        <v>26</v>
      </c>
      <c r="B36" s="115">
        <v>170301160050</v>
      </c>
      <c r="C36" s="173">
        <v>23</v>
      </c>
      <c r="D36" s="86"/>
      <c r="E36" s="112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4.5">
      <c r="A37" s="114">
        <v>27</v>
      </c>
      <c r="B37" s="115">
        <v>170301160052</v>
      </c>
      <c r="C37" s="173">
        <v>34</v>
      </c>
      <c r="D37" s="86"/>
      <c r="E37" s="112">
        <v>17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4.5">
      <c r="A38" s="114">
        <v>28</v>
      </c>
      <c r="B38" s="115">
        <v>170301160053</v>
      </c>
      <c r="C38" s="173">
        <v>34</v>
      </c>
      <c r="D38" s="86"/>
      <c r="E38" s="112">
        <v>13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4.5">
      <c r="A39" s="114">
        <v>29</v>
      </c>
      <c r="B39" s="115">
        <v>170301160056</v>
      </c>
      <c r="C39" s="173">
        <v>30</v>
      </c>
      <c r="D39" s="86"/>
      <c r="E39" s="112"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4.5">
      <c r="A40" s="114">
        <v>30</v>
      </c>
      <c r="B40" s="115">
        <v>170301160058</v>
      </c>
      <c r="C40" s="173">
        <v>44</v>
      </c>
      <c r="D40" s="86"/>
      <c r="E40" s="112">
        <v>33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4.5">
      <c r="A41" s="114">
        <v>31</v>
      </c>
      <c r="B41" s="115">
        <v>170301161059</v>
      </c>
      <c r="C41" s="173">
        <v>37</v>
      </c>
      <c r="D41" s="86"/>
      <c r="E41" s="112">
        <v>20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4.5">
      <c r="A42" s="114">
        <v>32</v>
      </c>
      <c r="B42" s="115">
        <v>170301161060</v>
      </c>
      <c r="C42" s="173">
        <v>39</v>
      </c>
      <c r="D42" s="86"/>
      <c r="E42" s="112">
        <v>15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4.5">
      <c r="A43" s="114">
        <v>33</v>
      </c>
      <c r="B43" s="115">
        <v>170301161061</v>
      </c>
      <c r="C43" s="173">
        <v>32</v>
      </c>
      <c r="D43" s="86"/>
      <c r="E43" s="112">
        <v>13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4.5">
      <c r="A44" s="114">
        <v>34</v>
      </c>
      <c r="B44" s="115">
        <v>170301161062</v>
      </c>
      <c r="C44" s="173">
        <v>38</v>
      </c>
      <c r="D44" s="86"/>
      <c r="E44" s="112">
        <v>14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4.5">
      <c r="A45" s="114">
        <v>35</v>
      </c>
      <c r="B45" s="115">
        <v>170301161063</v>
      </c>
      <c r="C45" s="173">
        <v>30</v>
      </c>
      <c r="D45" s="86"/>
      <c r="E45" s="112">
        <v>14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4.5">
      <c r="A46" s="114">
        <v>36</v>
      </c>
      <c r="B46" s="115">
        <v>170301161064</v>
      </c>
      <c r="C46" s="173">
        <v>38</v>
      </c>
      <c r="D46" s="86"/>
      <c r="E46" s="112">
        <v>14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4.5">
      <c r="A47" s="114">
        <v>37</v>
      </c>
      <c r="B47" s="115">
        <v>170301161065</v>
      </c>
      <c r="C47" s="173">
        <v>37</v>
      </c>
      <c r="D47" s="86"/>
      <c r="E47" s="112">
        <v>18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4.5">
      <c r="A48" s="114">
        <v>38</v>
      </c>
      <c r="B48" s="115">
        <v>170301161067</v>
      </c>
      <c r="C48" s="173">
        <v>33</v>
      </c>
      <c r="D48" s="86"/>
      <c r="E48" s="112">
        <v>17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4.5">
      <c r="A49" s="114">
        <v>39</v>
      </c>
      <c r="B49" s="115">
        <v>170301161068</v>
      </c>
      <c r="C49" s="173">
        <v>38</v>
      </c>
      <c r="D49" s="86"/>
      <c r="E49" s="112">
        <v>21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4.5">
      <c r="A50" s="114">
        <v>40</v>
      </c>
      <c r="B50" s="115">
        <v>170301161069</v>
      </c>
      <c r="C50" s="173">
        <v>31</v>
      </c>
      <c r="D50" s="86"/>
      <c r="E50" s="112">
        <v>13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4.5">
      <c r="A51" s="114">
        <v>41</v>
      </c>
      <c r="B51" s="115">
        <v>170301161070</v>
      </c>
      <c r="C51" s="173">
        <v>35</v>
      </c>
      <c r="D51" s="86"/>
      <c r="E51" s="112">
        <v>0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4.5">
      <c r="A52" s="114">
        <v>42</v>
      </c>
      <c r="B52" s="115">
        <v>170301161071</v>
      </c>
      <c r="C52" s="173">
        <v>35</v>
      </c>
      <c r="D52" s="86"/>
      <c r="E52" s="112">
        <v>19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4.5">
      <c r="A53" s="114">
        <v>43</v>
      </c>
      <c r="B53" s="115">
        <v>170301161072</v>
      </c>
      <c r="C53" s="173">
        <v>41</v>
      </c>
      <c r="D53" s="86"/>
      <c r="E53" s="112">
        <v>17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4.5">
      <c r="A54" s="114">
        <v>44</v>
      </c>
      <c r="B54" s="115">
        <v>170301161073</v>
      </c>
      <c r="C54" s="173">
        <v>39</v>
      </c>
      <c r="D54" s="86"/>
      <c r="E54" s="112">
        <v>27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4.5">
      <c r="A55" s="114">
        <v>45</v>
      </c>
      <c r="B55" s="115">
        <v>170301161074</v>
      </c>
      <c r="C55" s="173">
        <v>23</v>
      </c>
      <c r="D55" s="86"/>
      <c r="E55" s="112">
        <v>0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4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4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4.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4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4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4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4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4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4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4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4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4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4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4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4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4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4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4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4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4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4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4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4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4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4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4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4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4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4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4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4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4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4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4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4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4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4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4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4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4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4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4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4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4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4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4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4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4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4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4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4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4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4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4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4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4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4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4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4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4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4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4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4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4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4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4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4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4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4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4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4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4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4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4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4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4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4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4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4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4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4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4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4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4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4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4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4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4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4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4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4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4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4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4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4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4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4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4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4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4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4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4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4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4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4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4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4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4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4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4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4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4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4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4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4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4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4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4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4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4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4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4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4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4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4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4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4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4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4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4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4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4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4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4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4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4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4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4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4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4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4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4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4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4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4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4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4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4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4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4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4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4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4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4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4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4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4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4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4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4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4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4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4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4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4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4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4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4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4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4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4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4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4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4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4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4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4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4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4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4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4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4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4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4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4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4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4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4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4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4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4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4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4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4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4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4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4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4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4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4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4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4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4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4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4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4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4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4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4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4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4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4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4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4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4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4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4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4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4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4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4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4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4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4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4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4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4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4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4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4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4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4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4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4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4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4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4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4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4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4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4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4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4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4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4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4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4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4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4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4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4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4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4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4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4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4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4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4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4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4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4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4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4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4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4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4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4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4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4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4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4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4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4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4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4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4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4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4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4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4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4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4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4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4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4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4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4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4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4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4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4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4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4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4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4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4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4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4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4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4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4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4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4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4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4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4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4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4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4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4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4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4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4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4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4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4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4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4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4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4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4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4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4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4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4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4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4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4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4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4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4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4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4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4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4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4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4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4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4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4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4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4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4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4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4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4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4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4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4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4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4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4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4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4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4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4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4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4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4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4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4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4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4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4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4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4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4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4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4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4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4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4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4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4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4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4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4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4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4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4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4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4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4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4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4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4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4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4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4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4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4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4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4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4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4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4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4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4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4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4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4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4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4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4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4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4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4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4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4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4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4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4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4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4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4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4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4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4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4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4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4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4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4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4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4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4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4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4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4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4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4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4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4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4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4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4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4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4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4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4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4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 ht="14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 ht="14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 ht="14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 ht="14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 ht="14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 ht="14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 ht="14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 ht="14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 ht="14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 ht="14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 ht="14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 ht="14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 ht="14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 ht="14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 ht="14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 ht="14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 ht="14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 ht="14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 ht="14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 ht="14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 ht="14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 ht="14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 ht="14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 ht="14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 ht="14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 ht="14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 ht="14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 ht="14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 ht="14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 ht="14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 ht="14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 ht="14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 ht="14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 ht="14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 ht="14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 ht="14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 ht="14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 ht="14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 ht="14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 ht="14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 ht="14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 ht="14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 ht="14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 ht="14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 ht="14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 ht="14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4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4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4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4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4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4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4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4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4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4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4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4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4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4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4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4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4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4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4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4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4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4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4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4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4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4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4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4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4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4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4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4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4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4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4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4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4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4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4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4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4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4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4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4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4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4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4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4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4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4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4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4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4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4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4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4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4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4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4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4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4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4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4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4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4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4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4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4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4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4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4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4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4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4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4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4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4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4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4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4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4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4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4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4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4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4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4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4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4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4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4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4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4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4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4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4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4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4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4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4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4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4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4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4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4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4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4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4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4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4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4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4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4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4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4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4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4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4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4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4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4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4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4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4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4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4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4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4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4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4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4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4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4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4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4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4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4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4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4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4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4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4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4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4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4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4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4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4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4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4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4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4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4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4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4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4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4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4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4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4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4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4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4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4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4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4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4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4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4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4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4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4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4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4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4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4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4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4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4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4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4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4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4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4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4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4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4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4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4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4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4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4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4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4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4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4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4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4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4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4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4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4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4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4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4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4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4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4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4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4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4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4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4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4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4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4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4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4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4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4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4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4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4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4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4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4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4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4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4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4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4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4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4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4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4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4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4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4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4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4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4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4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4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4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4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4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4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4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4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4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4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4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4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4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4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4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4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4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4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4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4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4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4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4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4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4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4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4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4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4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4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4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4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4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4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4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4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4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4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4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4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4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4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4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4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4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4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4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4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4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4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4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4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4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4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4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4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4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4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4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4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4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4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4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4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4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4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4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4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4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4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4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4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4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4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4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4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4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4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4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4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4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4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4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4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4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4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4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4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4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4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4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4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4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4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4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4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4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4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4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4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4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4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4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4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4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4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4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4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4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4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4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4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4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4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4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4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4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4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4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4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4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4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4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4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4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4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4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4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4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4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4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4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4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4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4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4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4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4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4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4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4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4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4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4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4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4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4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4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4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4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4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4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4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4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4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4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 ht="14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 ht="14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 ht="14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 ht="14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 ht="14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 ht="14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 ht="14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 ht="14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 ht="14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 ht="14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 ht="14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 ht="14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 ht="14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 ht="14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 ht="14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 ht="14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 ht="14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 ht="14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 ht="14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 ht="14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 ht="14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 ht="14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 ht="14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 ht="14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 ht="14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 ht="14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 ht="14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 ht="14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 ht="14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 ht="14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 ht="14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 ht="14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 ht="14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 ht="14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 ht="14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 ht="14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 ht="14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 ht="14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 ht="14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 ht="14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 ht="14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 ht="14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 ht="14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 ht="14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 ht="14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 ht="14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 ht="14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 ht="14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 ht="14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 ht="14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 ht="14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 ht="14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 ht="14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 ht="14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 ht="14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 ht="14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 ht="14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9">
    <mergeCell ref="Q3:Y7"/>
    <mergeCell ref="F4:H4"/>
    <mergeCell ref="A4:E4"/>
    <mergeCell ref="A5:E5"/>
    <mergeCell ref="A1:E1"/>
    <mergeCell ref="A2:E2"/>
    <mergeCell ref="F2:G3"/>
    <mergeCell ref="H2:I3"/>
    <mergeCell ref="A3:E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2"/>
  <sheetViews>
    <sheetView topLeftCell="M1" workbookViewId="0">
      <selection activeCell="T15" sqref="T15:V16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82"/>
      <c r="G1" s="275" t="s">
        <v>1</v>
      </c>
      <c r="H1" s="250"/>
      <c r="I1" s="250"/>
      <c r="J1" s="250"/>
      <c r="K1" s="250"/>
      <c r="L1" s="250"/>
      <c r="M1" s="250"/>
      <c r="N1" s="250"/>
      <c r="O1" s="250"/>
      <c r="P1" s="247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73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80" t="s">
        <v>147</v>
      </c>
      <c r="B3" s="245"/>
      <c r="C3" s="245"/>
      <c r="D3" s="245"/>
      <c r="E3" s="248"/>
      <c r="F3" s="82"/>
      <c r="G3" s="178" t="s">
        <v>12</v>
      </c>
      <c r="H3" s="179">
        <v>100</v>
      </c>
      <c r="I3" s="93"/>
      <c r="J3" s="81"/>
      <c r="K3" s="81"/>
      <c r="L3" s="81"/>
      <c r="M3" s="134" t="s">
        <v>61</v>
      </c>
      <c r="N3" s="134" t="s">
        <v>52</v>
      </c>
      <c r="O3" s="180"/>
      <c r="P3" s="151" t="s">
        <v>8</v>
      </c>
      <c r="Q3" s="269" t="s">
        <v>148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149</v>
      </c>
      <c r="B4" s="245"/>
      <c r="C4" s="245"/>
      <c r="D4" s="245"/>
      <c r="E4" s="248"/>
      <c r="F4" s="82"/>
      <c r="G4" s="181" t="s">
        <v>16</v>
      </c>
      <c r="H4" s="182">
        <v>100</v>
      </c>
      <c r="I4" s="97"/>
      <c r="J4" s="81"/>
      <c r="K4" s="81"/>
      <c r="L4" s="81"/>
      <c r="M4" s="135" t="s">
        <v>11</v>
      </c>
      <c r="N4" s="136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150</v>
      </c>
      <c r="B5" s="245"/>
      <c r="C5" s="245"/>
      <c r="D5" s="245"/>
      <c r="E5" s="248"/>
      <c r="F5" s="73"/>
      <c r="G5" s="183" t="s">
        <v>20</v>
      </c>
      <c r="H5" s="144">
        <v>100</v>
      </c>
      <c r="I5" s="144">
        <v>60</v>
      </c>
      <c r="J5" s="81"/>
      <c r="K5" s="81"/>
      <c r="L5" s="81"/>
      <c r="M5" s="135" t="s">
        <v>13</v>
      </c>
      <c r="N5" s="136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02" t="s">
        <v>79</v>
      </c>
      <c r="D6" s="102"/>
      <c r="E6" s="102" t="s">
        <v>81</v>
      </c>
      <c r="F6" s="143"/>
      <c r="G6" s="147" t="s">
        <v>10</v>
      </c>
      <c r="H6" s="276" t="s">
        <v>151</v>
      </c>
      <c r="I6" s="248"/>
      <c r="J6" s="81"/>
      <c r="K6" s="81"/>
      <c r="L6" s="81"/>
      <c r="M6" s="135" t="s">
        <v>17</v>
      </c>
      <c r="N6" s="136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4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06"/>
      <c r="H7" s="265"/>
      <c r="I7" s="248"/>
      <c r="J7" s="81"/>
      <c r="K7" s="81"/>
      <c r="L7" s="81"/>
      <c r="M7" s="81" t="s">
        <v>21</v>
      </c>
      <c r="N7" s="174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84" t="s">
        <v>152</v>
      </c>
      <c r="D9" s="185"/>
      <c r="E9" s="185" t="s">
        <v>152</v>
      </c>
      <c r="F9" s="185"/>
      <c r="G9" s="103"/>
      <c r="H9" s="227"/>
      <c r="I9" s="227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32"/>
      <c r="I10" s="232"/>
      <c r="J10" s="233">
        <f t="shared" ref="J10:J12" si="0">$H$7</f>
        <v>0</v>
      </c>
      <c r="K10" s="140">
        <v>3</v>
      </c>
      <c r="L10" s="140"/>
      <c r="M10" s="140"/>
      <c r="N10" s="140"/>
      <c r="O10" s="140"/>
      <c r="P10" s="140"/>
      <c r="Q10" s="140">
        <v>1</v>
      </c>
      <c r="R10" s="140"/>
      <c r="S10" s="140"/>
      <c r="T10" s="140"/>
      <c r="U10" s="140"/>
      <c r="V10" s="140"/>
      <c r="W10" s="140">
        <v>3</v>
      </c>
      <c r="X10" s="140">
        <v>3</v>
      </c>
      <c r="Y10" s="140">
        <v>3</v>
      </c>
    </row>
    <row r="11" spans="1:25" ht="15.5">
      <c r="A11" s="170">
        <v>1</v>
      </c>
      <c r="B11" s="186">
        <v>170101160002</v>
      </c>
      <c r="C11" s="102">
        <v>36</v>
      </c>
      <c r="D11" s="102">
        <f>COUNTIF(C11:C47,"&gt;="&amp;D10)</f>
        <v>37</v>
      </c>
      <c r="E11" s="102">
        <v>42</v>
      </c>
      <c r="F11" s="102">
        <f>COUNTIF(E11:E47, "&gt;="&amp;F10)</f>
        <v>37</v>
      </c>
      <c r="G11" s="230" t="s">
        <v>46</v>
      </c>
      <c r="H11" s="232"/>
      <c r="I11" s="232"/>
      <c r="J11" s="233">
        <f t="shared" si="0"/>
        <v>0</v>
      </c>
      <c r="K11" s="88"/>
      <c r="L11" s="88">
        <v>3</v>
      </c>
      <c r="M11" s="140"/>
      <c r="N11" s="140"/>
      <c r="O11" s="140"/>
      <c r="P11" s="140"/>
      <c r="Q11" s="140"/>
      <c r="R11" s="140"/>
      <c r="S11" s="140">
        <v>1</v>
      </c>
      <c r="T11" s="140"/>
      <c r="U11" s="140"/>
      <c r="V11" s="140"/>
      <c r="W11" s="140">
        <v>2</v>
      </c>
      <c r="X11" s="140">
        <v>2</v>
      </c>
      <c r="Y11" s="140">
        <v>1</v>
      </c>
    </row>
    <row r="12" spans="1:25" ht="15.5">
      <c r="A12" s="170">
        <v>2</v>
      </c>
      <c r="B12" s="186">
        <v>170101160003</v>
      </c>
      <c r="C12" s="102">
        <v>39</v>
      </c>
      <c r="D12" s="102">
        <v>100</v>
      </c>
      <c r="E12" s="102">
        <v>34</v>
      </c>
      <c r="F12" s="102">
        <v>100</v>
      </c>
      <c r="G12" s="230" t="s">
        <v>47</v>
      </c>
      <c r="H12" s="232"/>
      <c r="I12" s="232"/>
      <c r="J12" s="233">
        <f t="shared" si="0"/>
        <v>0</v>
      </c>
      <c r="K12" s="88"/>
      <c r="L12" s="88">
        <v>3</v>
      </c>
      <c r="M12" s="140">
        <v>2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>
        <v>2</v>
      </c>
      <c r="X12" s="140">
        <v>1</v>
      </c>
      <c r="Y12" s="140">
        <v>1</v>
      </c>
    </row>
    <row r="13" spans="1:25" ht="14.5">
      <c r="A13" s="170">
        <v>3</v>
      </c>
      <c r="B13" s="186">
        <v>170101160006</v>
      </c>
      <c r="C13" s="102">
        <v>37</v>
      </c>
      <c r="D13" s="102"/>
      <c r="E13" s="102">
        <v>41</v>
      </c>
      <c r="F13" s="107"/>
      <c r="G13" s="234"/>
      <c r="H13" s="232"/>
      <c r="I13" s="232"/>
      <c r="J13" s="233"/>
      <c r="K13" s="88"/>
      <c r="L13" s="88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5.5">
      <c r="A14" s="170">
        <v>4</v>
      </c>
      <c r="B14" s="186">
        <v>170101160008</v>
      </c>
      <c r="C14" s="102">
        <v>40</v>
      </c>
      <c r="D14" s="102"/>
      <c r="E14" s="102">
        <v>40</v>
      </c>
      <c r="F14" s="102"/>
      <c r="G14" s="230"/>
      <c r="H14" s="232"/>
      <c r="I14" s="232"/>
      <c r="J14" s="233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70">
        <v>5</v>
      </c>
      <c r="B15" s="186">
        <v>170101160010</v>
      </c>
      <c r="C15" s="102">
        <v>40</v>
      </c>
      <c r="D15" s="102"/>
      <c r="E15" s="102">
        <v>40</v>
      </c>
      <c r="F15" s="102"/>
      <c r="G15" s="274" t="s">
        <v>48</v>
      </c>
      <c r="H15" s="245"/>
      <c r="I15" s="245"/>
      <c r="J15" s="248"/>
      <c r="K15" s="146">
        <f t="shared" ref="K15:Y15" si="1">AVERAGE(K10:K14)</f>
        <v>3</v>
      </c>
      <c r="L15" s="146">
        <f t="shared" si="1"/>
        <v>3</v>
      </c>
      <c r="M15" s="146">
        <f t="shared" si="1"/>
        <v>2</v>
      </c>
      <c r="N15" s="146"/>
      <c r="O15" s="146"/>
      <c r="P15" s="146"/>
      <c r="Q15" s="146">
        <f t="shared" si="1"/>
        <v>1</v>
      </c>
      <c r="R15" s="146"/>
      <c r="S15" s="146">
        <f t="shared" si="1"/>
        <v>1</v>
      </c>
      <c r="T15" s="146"/>
      <c r="U15" s="146"/>
      <c r="V15" s="146"/>
      <c r="W15" s="146">
        <f t="shared" si="1"/>
        <v>2.3333333333333335</v>
      </c>
      <c r="X15" s="146">
        <f t="shared" si="1"/>
        <v>2</v>
      </c>
      <c r="Y15" s="146">
        <f t="shared" si="1"/>
        <v>1.6666666666666667</v>
      </c>
    </row>
    <row r="16" spans="1:25" ht="15" customHeight="1">
      <c r="A16" s="170">
        <v>6</v>
      </c>
      <c r="B16" s="186">
        <v>170101160014</v>
      </c>
      <c r="C16" s="102">
        <v>39</v>
      </c>
      <c r="D16" s="102"/>
      <c r="E16" s="102">
        <v>42</v>
      </c>
      <c r="F16" s="102"/>
      <c r="G16" s="274" t="s">
        <v>49</v>
      </c>
      <c r="H16" s="245"/>
      <c r="I16" s="245"/>
      <c r="J16" s="248"/>
      <c r="K16" s="167">
        <f t="shared" ref="K16:L16" si="2">(K15*H5/100)</f>
        <v>3</v>
      </c>
      <c r="L16" s="167">
        <f t="shared" si="2"/>
        <v>1.8</v>
      </c>
      <c r="M16" s="167">
        <f>(H5*M15/100)</f>
        <v>2</v>
      </c>
      <c r="N16" s="167"/>
      <c r="O16" s="167"/>
      <c r="P16" s="167"/>
      <c r="Q16" s="167">
        <f>(Q15*H5/100)</f>
        <v>1</v>
      </c>
      <c r="R16" s="167"/>
      <c r="S16" s="167">
        <f>(S15*H5/100)</f>
        <v>1</v>
      </c>
      <c r="T16" s="167"/>
      <c r="U16" s="167"/>
      <c r="V16" s="167"/>
      <c r="W16" s="167">
        <f t="shared" ref="W16:Y16" si="3">(W15*100/100)</f>
        <v>2.3333333333333335</v>
      </c>
      <c r="X16" s="167">
        <f t="shared" si="3"/>
        <v>2</v>
      </c>
      <c r="Y16" s="167">
        <f t="shared" si="3"/>
        <v>1.666666666666667</v>
      </c>
    </row>
    <row r="17" spans="1:25" ht="14.5">
      <c r="A17" s="170">
        <v>7</v>
      </c>
      <c r="B17" s="186">
        <v>170101160015</v>
      </c>
      <c r="C17" s="102">
        <v>40</v>
      </c>
      <c r="D17" s="102"/>
      <c r="E17" s="102">
        <v>39</v>
      </c>
      <c r="F17" s="125"/>
      <c r="G17" s="266"/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86">
        <v>170101160016</v>
      </c>
      <c r="C18" s="102">
        <v>36</v>
      </c>
      <c r="D18" s="102"/>
      <c r="E18" s="102">
        <v>38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86">
        <v>170101160019</v>
      </c>
      <c r="C19" s="102">
        <v>35</v>
      </c>
      <c r="D19" s="102"/>
      <c r="E19" s="102">
        <v>41</v>
      </c>
      <c r="F19" s="102"/>
      <c r="G19" s="265"/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86">
        <v>170101160024</v>
      </c>
      <c r="C20" s="102">
        <v>31</v>
      </c>
      <c r="D20" s="102"/>
      <c r="E20" s="102">
        <v>42</v>
      </c>
      <c r="F20" s="102"/>
      <c r="G20" s="187"/>
      <c r="H20" s="265"/>
      <c r="I20" s="24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86">
        <v>170101160029</v>
      </c>
      <c r="C21" s="102">
        <v>30</v>
      </c>
      <c r="D21" s="102"/>
      <c r="E21" s="102">
        <v>44</v>
      </c>
      <c r="F21" s="102"/>
      <c r="G21" s="187"/>
      <c r="H21" s="265"/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86">
        <v>170101161036</v>
      </c>
      <c r="C22" s="102">
        <v>39</v>
      </c>
      <c r="D22" s="102"/>
      <c r="E22" s="102">
        <v>39</v>
      </c>
      <c r="F22" s="129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86">
        <v>170301160010</v>
      </c>
      <c r="C23" s="102">
        <v>41</v>
      </c>
      <c r="D23" s="102"/>
      <c r="E23" s="102">
        <v>37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86">
        <v>170101160005</v>
      </c>
      <c r="C24" s="102">
        <v>35</v>
      </c>
      <c r="D24" s="102"/>
      <c r="E24" s="102">
        <v>35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86">
        <v>170101160007</v>
      </c>
      <c r="C25" s="102">
        <v>36</v>
      </c>
      <c r="D25" s="102"/>
      <c r="E25" s="102">
        <v>36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70">
        <v>16</v>
      </c>
      <c r="B26" s="115">
        <v>170301160056</v>
      </c>
      <c r="C26" s="102">
        <v>33</v>
      </c>
      <c r="D26" s="102"/>
      <c r="E26" s="102">
        <v>36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14">
        <v>17</v>
      </c>
      <c r="B27" s="131">
        <v>170101160020</v>
      </c>
      <c r="C27" s="102">
        <v>28</v>
      </c>
      <c r="D27" s="102"/>
      <c r="E27" s="102">
        <v>36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14">
        <v>18</v>
      </c>
      <c r="B28" s="131">
        <v>170101150004</v>
      </c>
      <c r="C28" s="102">
        <v>39</v>
      </c>
      <c r="D28" s="102"/>
      <c r="E28" s="102">
        <v>43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31">
        <v>170101160001</v>
      </c>
      <c r="C29" s="102">
        <v>41</v>
      </c>
      <c r="D29" s="102"/>
      <c r="E29" s="102">
        <v>42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31">
        <v>170101160026</v>
      </c>
      <c r="C30" s="102">
        <v>39</v>
      </c>
      <c r="D30" s="102"/>
      <c r="E30" s="102">
        <v>47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14">
        <v>21</v>
      </c>
      <c r="B31" s="131">
        <v>170101161032</v>
      </c>
      <c r="C31" s="102">
        <v>41</v>
      </c>
      <c r="D31" s="102"/>
      <c r="E31" s="102">
        <v>43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14">
        <v>22</v>
      </c>
      <c r="B32" s="131">
        <v>170101161033</v>
      </c>
      <c r="C32" s="102">
        <v>40</v>
      </c>
      <c r="D32" s="102"/>
      <c r="E32" s="102">
        <v>47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14">
        <v>23</v>
      </c>
      <c r="B33" s="131">
        <v>170101161034</v>
      </c>
      <c r="C33" s="102">
        <v>41</v>
      </c>
      <c r="D33" s="102"/>
      <c r="E33" s="102">
        <v>44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14">
        <v>24</v>
      </c>
      <c r="B34" s="131">
        <v>170101161037</v>
      </c>
      <c r="C34" s="102">
        <v>38</v>
      </c>
      <c r="D34" s="102"/>
      <c r="E34" s="102">
        <v>44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14">
        <v>25</v>
      </c>
      <c r="B35" s="131">
        <v>170301160035</v>
      </c>
      <c r="C35" s="102">
        <v>40</v>
      </c>
      <c r="D35" s="102"/>
      <c r="E35" s="102">
        <v>48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14">
        <v>26</v>
      </c>
      <c r="B36" s="131">
        <v>170301160037</v>
      </c>
      <c r="C36" s="102">
        <v>37</v>
      </c>
      <c r="D36" s="102"/>
      <c r="E36" s="102">
        <v>48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14">
        <v>27</v>
      </c>
      <c r="B37" s="131">
        <v>170301160040</v>
      </c>
      <c r="C37" s="102">
        <v>38</v>
      </c>
      <c r="D37" s="102"/>
      <c r="E37" s="102">
        <v>48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14">
        <v>28</v>
      </c>
      <c r="B38" s="131">
        <v>170301160041</v>
      </c>
      <c r="C38" s="102">
        <v>37</v>
      </c>
      <c r="D38" s="102"/>
      <c r="E38" s="102">
        <v>48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14">
        <v>29</v>
      </c>
      <c r="B39" s="131">
        <v>170301160049</v>
      </c>
      <c r="C39" s="102">
        <v>37</v>
      </c>
      <c r="D39" s="102"/>
      <c r="E39" s="102">
        <v>47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14">
        <v>30</v>
      </c>
      <c r="B40" s="131">
        <v>170301160052</v>
      </c>
      <c r="C40" s="102">
        <v>38</v>
      </c>
      <c r="D40" s="102"/>
      <c r="E40" s="102">
        <v>49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14">
        <v>31</v>
      </c>
      <c r="B41" s="131">
        <v>170301161065</v>
      </c>
      <c r="C41" s="102">
        <v>33</v>
      </c>
      <c r="D41" s="102"/>
      <c r="E41" s="102">
        <v>48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14">
        <v>32</v>
      </c>
      <c r="B42" s="131">
        <v>170301161073</v>
      </c>
      <c r="C42" s="102">
        <v>39</v>
      </c>
      <c r="D42" s="102"/>
      <c r="E42" s="102">
        <v>47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14">
        <v>33</v>
      </c>
      <c r="B43" s="131">
        <v>170301160016</v>
      </c>
      <c r="C43" s="102">
        <v>41</v>
      </c>
      <c r="D43" s="102"/>
      <c r="E43" s="102">
        <v>50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14">
        <v>34</v>
      </c>
      <c r="B44" s="131">
        <v>170301160020</v>
      </c>
      <c r="C44" s="102">
        <v>41</v>
      </c>
      <c r="D44" s="102"/>
      <c r="E44" s="102">
        <v>48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14">
        <v>35</v>
      </c>
      <c r="B45" s="131">
        <v>170301160034</v>
      </c>
      <c r="C45" s="102">
        <v>40</v>
      </c>
      <c r="D45" s="102"/>
      <c r="E45" s="102">
        <v>50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14">
        <v>36</v>
      </c>
      <c r="B46" s="131">
        <v>170301160044</v>
      </c>
      <c r="C46" s="102">
        <v>40</v>
      </c>
      <c r="D46" s="102"/>
      <c r="E46" s="102">
        <v>50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14">
        <v>37</v>
      </c>
      <c r="B47" s="131">
        <v>170301160045</v>
      </c>
      <c r="C47" s="102">
        <v>43</v>
      </c>
      <c r="D47" s="102"/>
      <c r="E47" s="102">
        <v>51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14">
        <v>38</v>
      </c>
      <c r="B48" s="103"/>
      <c r="C48" s="103"/>
      <c r="D48" s="103"/>
      <c r="E48" s="103"/>
      <c r="F48" s="5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14">
        <v>39</v>
      </c>
      <c r="B49" s="103"/>
      <c r="C49" s="103"/>
      <c r="D49" s="103"/>
      <c r="E49" s="103"/>
      <c r="F49" s="5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14">
        <v>40</v>
      </c>
      <c r="B50" s="103"/>
      <c r="C50" s="103"/>
      <c r="D50" s="103"/>
      <c r="E50" s="103"/>
      <c r="F50" s="5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14">
        <v>41</v>
      </c>
      <c r="B51" s="103"/>
      <c r="C51" s="103"/>
      <c r="D51" s="103"/>
      <c r="E51" s="103"/>
      <c r="F51" s="5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14">
        <v>42</v>
      </c>
      <c r="B52" s="103"/>
      <c r="C52" s="103"/>
      <c r="D52" s="103"/>
      <c r="E52" s="103"/>
      <c r="F52" s="5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</sheetData>
  <mergeCells count="15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6:I6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2"/>
  <sheetViews>
    <sheetView topLeftCell="M1" workbookViewId="0">
      <selection activeCell="T18" sqref="T18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82"/>
      <c r="G1" s="275" t="s">
        <v>1</v>
      </c>
      <c r="H1" s="250"/>
      <c r="I1" s="250"/>
      <c r="J1" s="250"/>
      <c r="K1" s="250"/>
      <c r="L1" s="250"/>
      <c r="M1" s="250"/>
      <c r="N1" s="250"/>
      <c r="O1" s="250"/>
      <c r="P1" s="247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73"/>
      <c r="G2" s="188" t="s">
        <v>153</v>
      </c>
      <c r="H2" s="189"/>
      <c r="I2" s="90"/>
      <c r="J2" s="81"/>
      <c r="K2" s="81"/>
      <c r="L2" s="81"/>
      <c r="M2" s="81"/>
      <c r="N2" s="81"/>
      <c r="O2" s="81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15" customHeight="1">
      <c r="A3" s="262" t="s">
        <v>154</v>
      </c>
      <c r="B3" s="245"/>
      <c r="C3" s="245"/>
      <c r="D3" s="245"/>
      <c r="E3" s="248"/>
      <c r="F3" s="73"/>
      <c r="G3" s="190" t="s">
        <v>10</v>
      </c>
      <c r="H3" s="90"/>
      <c r="I3" s="177" t="s">
        <v>146</v>
      </c>
      <c r="J3" s="81"/>
      <c r="K3" s="81"/>
      <c r="L3" s="81"/>
      <c r="M3" s="134" t="s">
        <v>61</v>
      </c>
      <c r="N3" s="134" t="s">
        <v>52</v>
      </c>
      <c r="O3" s="180"/>
      <c r="P3" s="151" t="s">
        <v>8</v>
      </c>
      <c r="Q3" s="269" t="s">
        <v>155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156</v>
      </c>
      <c r="B4" s="245"/>
      <c r="C4" s="245"/>
      <c r="D4" s="245"/>
      <c r="E4" s="248"/>
      <c r="F4" s="82"/>
      <c r="G4" s="178" t="s">
        <v>12</v>
      </c>
      <c r="H4" s="179">
        <v>100</v>
      </c>
      <c r="I4" s="93"/>
      <c r="J4" s="81"/>
      <c r="K4" s="81"/>
      <c r="L4" s="81"/>
      <c r="M4" s="135" t="s">
        <v>11</v>
      </c>
      <c r="N4" s="136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157</v>
      </c>
      <c r="B5" s="245"/>
      <c r="C5" s="245"/>
      <c r="D5" s="245"/>
      <c r="E5" s="248"/>
      <c r="F5" s="82"/>
      <c r="G5" s="181" t="s">
        <v>16</v>
      </c>
      <c r="H5" s="182">
        <v>100</v>
      </c>
      <c r="I5" s="97"/>
      <c r="J5" s="81"/>
      <c r="K5" s="81"/>
      <c r="L5" s="81"/>
      <c r="M5" s="135" t="s">
        <v>13</v>
      </c>
      <c r="N5" s="136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02" t="s">
        <v>79</v>
      </c>
      <c r="D6" s="102"/>
      <c r="E6" s="102" t="s">
        <v>81</v>
      </c>
      <c r="F6" s="143"/>
      <c r="G6" s="183" t="s">
        <v>20</v>
      </c>
      <c r="H6" s="144">
        <v>100</v>
      </c>
      <c r="I6" s="144">
        <v>60</v>
      </c>
      <c r="J6" s="81"/>
      <c r="K6" s="81"/>
      <c r="L6" s="81"/>
      <c r="M6" s="135" t="s">
        <v>17</v>
      </c>
      <c r="N6" s="136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29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10</v>
      </c>
      <c r="H7" s="276" t="s">
        <v>151</v>
      </c>
      <c r="I7" s="248"/>
      <c r="J7" s="81"/>
      <c r="K7" s="81"/>
      <c r="L7" s="81"/>
      <c r="M7" s="81" t="s">
        <v>21</v>
      </c>
      <c r="N7" s="174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29">
      <c r="A9" s="100"/>
      <c r="B9" s="101" t="s">
        <v>27</v>
      </c>
      <c r="C9" s="191" t="s">
        <v>152</v>
      </c>
      <c r="D9" s="143"/>
      <c r="E9" s="143" t="s">
        <v>152</v>
      </c>
      <c r="F9" s="143"/>
      <c r="G9" s="103"/>
      <c r="H9" s="236"/>
      <c r="I9" s="236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33"/>
      <c r="K10" s="140">
        <v>2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2</v>
      </c>
      <c r="X10" s="140">
        <v>3</v>
      </c>
      <c r="Y10" s="140">
        <v>1</v>
      </c>
    </row>
    <row r="11" spans="1:25" ht="15.5">
      <c r="A11" s="170">
        <v>1</v>
      </c>
      <c r="B11" s="186">
        <v>170101150004</v>
      </c>
      <c r="C11" s="112">
        <v>44</v>
      </c>
      <c r="D11" s="102">
        <f>COUNTIF(C11:C52, "&gt;="&amp;D10)</f>
        <v>42</v>
      </c>
      <c r="E11" s="102">
        <v>44</v>
      </c>
      <c r="F11" s="102">
        <f>COUNTIF(E11:E52,"&gt;="&amp;F10)</f>
        <v>42</v>
      </c>
      <c r="G11" s="230" t="s">
        <v>46</v>
      </c>
      <c r="H11" s="218"/>
      <c r="I11" s="218"/>
      <c r="J11" s="233"/>
      <c r="K11" s="88"/>
      <c r="L11" s="88">
        <v>3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>
        <v>2</v>
      </c>
      <c r="X11" s="140">
        <v>2</v>
      </c>
      <c r="Y11" s="140">
        <v>2</v>
      </c>
    </row>
    <row r="12" spans="1:25" ht="15.5">
      <c r="A12" s="170">
        <v>2</v>
      </c>
      <c r="B12" s="186">
        <v>170101160003</v>
      </c>
      <c r="C12" s="112">
        <v>41</v>
      </c>
      <c r="D12" s="102">
        <v>100</v>
      </c>
      <c r="E12" s="102">
        <v>41</v>
      </c>
      <c r="F12" s="102">
        <v>100</v>
      </c>
      <c r="G12" s="230" t="s">
        <v>47</v>
      </c>
      <c r="H12" s="218"/>
      <c r="I12" s="218"/>
      <c r="J12" s="233"/>
      <c r="K12" s="88"/>
      <c r="L12" s="88"/>
      <c r="M12" s="140"/>
      <c r="N12" s="140"/>
      <c r="O12" s="140">
        <v>3</v>
      </c>
      <c r="P12" s="140"/>
      <c r="Q12" s="140"/>
      <c r="R12" s="140"/>
      <c r="S12" s="140"/>
      <c r="T12" s="140"/>
      <c r="U12" s="140"/>
      <c r="V12" s="140"/>
      <c r="W12" s="140">
        <v>1</v>
      </c>
      <c r="X12" s="140">
        <v>2</v>
      </c>
      <c r="Y12" s="140">
        <v>2</v>
      </c>
    </row>
    <row r="13" spans="1:25" ht="14.5">
      <c r="A13" s="170">
        <v>3</v>
      </c>
      <c r="B13" s="186">
        <v>170101160006</v>
      </c>
      <c r="C13" s="112">
        <v>40</v>
      </c>
      <c r="D13" s="102"/>
      <c r="E13" s="102">
        <v>40</v>
      </c>
      <c r="F13" s="107"/>
      <c r="G13" s="234"/>
      <c r="H13" s="218"/>
      <c r="I13" s="218"/>
      <c r="J13" s="233"/>
      <c r="K13" s="88"/>
      <c r="L13" s="88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5.5">
      <c r="A14" s="170">
        <v>4</v>
      </c>
      <c r="B14" s="186">
        <v>170101160007</v>
      </c>
      <c r="C14" s="112">
        <v>40</v>
      </c>
      <c r="D14" s="102"/>
      <c r="E14" s="102">
        <v>40</v>
      </c>
      <c r="F14" s="102"/>
      <c r="G14" s="230"/>
      <c r="H14" s="218"/>
      <c r="I14" s="218"/>
      <c r="J14" s="233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70">
        <v>5</v>
      </c>
      <c r="B15" s="186">
        <v>170101160008</v>
      </c>
      <c r="C15" s="112">
        <v>40</v>
      </c>
      <c r="D15" s="102"/>
      <c r="E15" s="102">
        <v>40</v>
      </c>
      <c r="F15" s="102"/>
      <c r="G15" s="274" t="s">
        <v>48</v>
      </c>
      <c r="H15" s="245"/>
      <c r="I15" s="245"/>
      <c r="J15" s="248"/>
      <c r="K15" s="192">
        <f t="shared" ref="K15:Y15" si="0">AVERAGE(K10:K14)</f>
        <v>2</v>
      </c>
      <c r="L15" s="192">
        <f t="shared" si="0"/>
        <v>3</v>
      </c>
      <c r="M15" s="192"/>
      <c r="N15" s="192"/>
      <c r="O15" s="192">
        <f t="shared" si="0"/>
        <v>3</v>
      </c>
      <c r="P15" s="192"/>
      <c r="Q15" s="192"/>
      <c r="R15" s="192"/>
      <c r="S15" s="192"/>
      <c r="T15" s="192"/>
      <c r="U15" s="192"/>
      <c r="V15" s="192"/>
      <c r="W15" s="192">
        <f t="shared" si="0"/>
        <v>1.6666666666666667</v>
      </c>
      <c r="X15" s="192">
        <f t="shared" si="0"/>
        <v>2.3333333333333335</v>
      </c>
      <c r="Y15" s="192">
        <f t="shared" si="0"/>
        <v>1.6666666666666667</v>
      </c>
    </row>
    <row r="16" spans="1:25" ht="15.5">
      <c r="A16" s="170">
        <v>6</v>
      </c>
      <c r="B16" s="186">
        <v>170101160010</v>
      </c>
      <c r="C16" s="112">
        <v>42</v>
      </c>
      <c r="D16" s="102"/>
      <c r="E16" s="102">
        <v>41</v>
      </c>
      <c r="F16" s="102"/>
      <c r="G16" s="274" t="s">
        <v>49</v>
      </c>
      <c r="H16" s="245"/>
      <c r="I16" s="245"/>
      <c r="J16" s="248"/>
      <c r="K16" s="167">
        <f>(H6*K15/100)</f>
        <v>2</v>
      </c>
      <c r="L16" s="167">
        <f>(H6*L15/100)</f>
        <v>3</v>
      </c>
      <c r="M16" s="167"/>
      <c r="N16" s="167"/>
      <c r="O16" s="167">
        <f>(H6*O15/100)</f>
        <v>3</v>
      </c>
      <c r="P16" s="167"/>
      <c r="Q16" s="167"/>
      <c r="R16" s="167"/>
      <c r="S16" s="167"/>
      <c r="T16" s="167"/>
      <c r="U16" s="167"/>
      <c r="V16" s="167"/>
      <c r="W16" s="167">
        <f>(H6*W15/100)</f>
        <v>1.666666666666667</v>
      </c>
      <c r="X16" s="167">
        <f>(H6*X15/100)</f>
        <v>2.3333333333333335</v>
      </c>
      <c r="Y16" s="167">
        <f>(H6*Y15/100)</f>
        <v>1.666666666666667</v>
      </c>
    </row>
    <row r="17" spans="1:25" ht="14.5">
      <c r="A17" s="170">
        <v>7</v>
      </c>
      <c r="B17" s="186">
        <v>170101160012</v>
      </c>
      <c r="C17" s="112">
        <v>43</v>
      </c>
      <c r="D17" s="102"/>
      <c r="E17" s="102">
        <v>43</v>
      </c>
      <c r="F17" s="125"/>
      <c r="G17" s="266"/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86">
        <v>170101160013</v>
      </c>
      <c r="C18" s="112">
        <v>40</v>
      </c>
      <c r="D18" s="102"/>
      <c r="E18" s="102">
        <v>40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86">
        <v>170101160015</v>
      </c>
      <c r="C19" s="112">
        <v>41</v>
      </c>
      <c r="D19" s="102"/>
      <c r="E19" s="102">
        <v>40</v>
      </c>
      <c r="F19" s="102"/>
      <c r="G19" s="265"/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86">
        <v>170101160016</v>
      </c>
      <c r="C20" s="112">
        <v>43</v>
      </c>
      <c r="D20" s="102"/>
      <c r="E20" s="102">
        <v>43</v>
      </c>
      <c r="F20" s="102"/>
      <c r="G20" s="187"/>
      <c r="H20" s="265"/>
      <c r="I20" s="24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86">
        <v>170101160019</v>
      </c>
      <c r="C21" s="112">
        <v>40</v>
      </c>
      <c r="D21" s="102"/>
      <c r="E21" s="102">
        <v>40</v>
      </c>
      <c r="F21" s="102"/>
      <c r="G21" s="187"/>
      <c r="H21" s="265"/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86">
        <v>170101160020</v>
      </c>
      <c r="C22" s="112">
        <v>40</v>
      </c>
      <c r="D22" s="102"/>
      <c r="E22" s="102">
        <v>40</v>
      </c>
      <c r="F22" s="129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86">
        <v>170101160022</v>
      </c>
      <c r="C23" s="112">
        <v>43</v>
      </c>
      <c r="D23" s="102"/>
      <c r="E23" s="102">
        <v>43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86">
        <v>170101160024</v>
      </c>
      <c r="C24" s="112">
        <v>40</v>
      </c>
      <c r="D24" s="102"/>
      <c r="E24" s="102">
        <v>40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86">
        <v>170101160026</v>
      </c>
      <c r="C25" s="112">
        <v>43</v>
      </c>
      <c r="D25" s="102"/>
      <c r="E25" s="102">
        <v>43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70">
        <v>16</v>
      </c>
      <c r="B26" s="186">
        <v>170101160029</v>
      </c>
      <c r="C26" s="112">
        <v>40</v>
      </c>
      <c r="D26" s="102"/>
      <c r="E26" s="102">
        <v>40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70">
        <v>17</v>
      </c>
      <c r="B27" s="186">
        <v>170101160031</v>
      </c>
      <c r="C27" s="112">
        <v>41</v>
      </c>
      <c r="D27" s="102"/>
      <c r="E27" s="102">
        <v>41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70">
        <v>18</v>
      </c>
      <c r="B28" s="186">
        <v>170101161032</v>
      </c>
      <c r="C28" s="112">
        <v>43</v>
      </c>
      <c r="D28" s="102"/>
      <c r="E28" s="102">
        <v>43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70">
        <v>19</v>
      </c>
      <c r="B29" s="186">
        <v>170101161033</v>
      </c>
      <c r="C29" s="112">
        <v>43</v>
      </c>
      <c r="D29" s="102"/>
      <c r="E29" s="102">
        <v>43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70">
        <v>20</v>
      </c>
      <c r="B30" s="186">
        <v>170101161034</v>
      </c>
      <c r="C30" s="112">
        <v>40</v>
      </c>
      <c r="D30" s="102"/>
      <c r="E30" s="102">
        <v>40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70">
        <v>21</v>
      </c>
      <c r="B31" s="186">
        <v>170101161035</v>
      </c>
      <c r="C31" s="112">
        <v>42</v>
      </c>
      <c r="D31" s="102"/>
      <c r="E31" s="102">
        <v>42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70">
        <v>22</v>
      </c>
      <c r="B32" s="186">
        <v>170101161036</v>
      </c>
      <c r="C32" s="112">
        <v>42</v>
      </c>
      <c r="D32" s="102"/>
      <c r="E32" s="102">
        <v>42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70">
        <v>23</v>
      </c>
      <c r="B33" s="186">
        <v>170101161037</v>
      </c>
      <c r="C33" s="112">
        <v>40</v>
      </c>
      <c r="D33" s="102"/>
      <c r="E33" s="102">
        <v>40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70">
        <v>24</v>
      </c>
      <c r="B34" s="186">
        <v>170301160010</v>
      </c>
      <c r="C34" s="112">
        <v>40</v>
      </c>
      <c r="D34" s="102"/>
      <c r="E34" s="102">
        <v>40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70">
        <v>25</v>
      </c>
      <c r="B35" s="186">
        <v>170301160034</v>
      </c>
      <c r="C35" s="112">
        <v>44</v>
      </c>
      <c r="D35" s="102"/>
      <c r="E35" s="102">
        <v>43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70">
        <v>26</v>
      </c>
      <c r="B36" s="186">
        <v>170301160037</v>
      </c>
      <c r="C36" s="112">
        <v>43</v>
      </c>
      <c r="D36" s="102"/>
      <c r="E36" s="102">
        <v>42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70">
        <v>27</v>
      </c>
      <c r="B37" s="186">
        <v>170301160040</v>
      </c>
      <c r="C37" s="112">
        <v>42</v>
      </c>
      <c r="D37" s="102"/>
      <c r="E37" s="102">
        <v>41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70">
        <v>28</v>
      </c>
      <c r="B38" s="186">
        <v>170301160041</v>
      </c>
      <c r="C38" s="112">
        <v>43</v>
      </c>
      <c r="D38" s="102"/>
      <c r="E38" s="102">
        <v>41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70">
        <v>29</v>
      </c>
      <c r="B39" s="186">
        <v>170301160049</v>
      </c>
      <c r="C39" s="112">
        <v>42</v>
      </c>
      <c r="D39" s="102"/>
      <c r="E39" s="102">
        <v>41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70">
        <v>30</v>
      </c>
      <c r="B40" s="186">
        <v>170301160052</v>
      </c>
      <c r="C40" s="112">
        <v>42</v>
      </c>
      <c r="D40" s="102"/>
      <c r="E40" s="102">
        <v>42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70">
        <v>31</v>
      </c>
      <c r="B41" s="186">
        <v>170301160056</v>
      </c>
      <c r="C41" s="112">
        <v>40</v>
      </c>
      <c r="D41" s="102"/>
      <c r="E41" s="102">
        <v>40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70">
        <v>32</v>
      </c>
      <c r="B42" s="186">
        <v>170301161065</v>
      </c>
      <c r="C42" s="112">
        <v>43</v>
      </c>
      <c r="D42" s="102"/>
      <c r="E42" s="102">
        <v>42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70">
        <v>33</v>
      </c>
      <c r="B43" s="186">
        <v>170301161073</v>
      </c>
      <c r="C43" s="112">
        <v>43</v>
      </c>
      <c r="D43" s="102"/>
      <c r="E43" s="102">
        <v>41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70">
        <v>34</v>
      </c>
      <c r="B44" s="186">
        <v>170101160001</v>
      </c>
      <c r="C44" s="112">
        <v>45</v>
      </c>
      <c r="D44" s="102"/>
      <c r="E44" s="102">
        <v>45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70">
        <v>35</v>
      </c>
      <c r="B45" s="186">
        <v>170101160002</v>
      </c>
      <c r="C45" s="112">
        <v>45</v>
      </c>
      <c r="D45" s="102"/>
      <c r="E45" s="102">
        <v>46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70">
        <v>36</v>
      </c>
      <c r="B46" s="186">
        <v>170101160005</v>
      </c>
      <c r="C46" s="112">
        <v>45</v>
      </c>
      <c r="D46" s="102"/>
      <c r="E46" s="102">
        <v>46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70">
        <v>37</v>
      </c>
      <c r="B47" s="186">
        <v>170101160014</v>
      </c>
      <c r="C47" s="112">
        <v>45</v>
      </c>
      <c r="D47" s="102"/>
      <c r="E47" s="102">
        <v>45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70">
        <v>38</v>
      </c>
      <c r="B48" s="186">
        <v>170301160016</v>
      </c>
      <c r="C48" s="112">
        <v>45</v>
      </c>
      <c r="D48" s="102"/>
      <c r="E48" s="102">
        <v>45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70">
        <v>39</v>
      </c>
      <c r="B49" s="186">
        <v>170301160020</v>
      </c>
      <c r="C49" s="112">
        <v>46</v>
      </c>
      <c r="D49" s="102"/>
      <c r="E49" s="102">
        <v>45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70">
        <v>40</v>
      </c>
      <c r="B50" s="186">
        <v>170301160035</v>
      </c>
      <c r="C50" s="112">
        <v>45</v>
      </c>
      <c r="D50" s="102"/>
      <c r="E50" s="102">
        <v>45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70">
        <v>41</v>
      </c>
      <c r="B51" s="186">
        <v>170301160044</v>
      </c>
      <c r="C51" s="112">
        <v>45</v>
      </c>
      <c r="D51" s="102"/>
      <c r="E51" s="102">
        <v>45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70">
        <v>42</v>
      </c>
      <c r="B52" s="115">
        <v>170301160045</v>
      </c>
      <c r="C52" s="112">
        <v>46</v>
      </c>
      <c r="D52" s="102"/>
      <c r="E52" s="102">
        <v>45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</sheetData>
  <mergeCells count="14">
    <mergeCell ref="Q3:Y7"/>
    <mergeCell ref="A4:E4"/>
    <mergeCell ref="A5:E5"/>
    <mergeCell ref="H20:I20"/>
    <mergeCell ref="H21:I21"/>
    <mergeCell ref="G15:J15"/>
    <mergeCell ref="G16:J16"/>
    <mergeCell ref="G17:J17"/>
    <mergeCell ref="G19:I19"/>
    <mergeCell ref="A1:E1"/>
    <mergeCell ref="G1:P1"/>
    <mergeCell ref="A2:E2"/>
    <mergeCell ref="A3:E3"/>
    <mergeCell ref="H7:I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7"/>
  <sheetViews>
    <sheetView topLeftCell="M1" workbookViewId="0">
      <selection activeCell="V19" sqref="V19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82"/>
      <c r="G1" s="275" t="s">
        <v>86</v>
      </c>
      <c r="H1" s="250"/>
      <c r="I1" s="250"/>
      <c r="J1" s="250"/>
      <c r="K1" s="250"/>
      <c r="L1" s="250"/>
      <c r="M1" s="250"/>
      <c r="N1" s="250"/>
      <c r="O1" s="250"/>
      <c r="P1" s="247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73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62" t="s">
        <v>158</v>
      </c>
      <c r="B3" s="245"/>
      <c r="C3" s="245"/>
      <c r="D3" s="245"/>
      <c r="E3" s="248"/>
      <c r="F3" s="82"/>
      <c r="G3" s="178" t="s">
        <v>12</v>
      </c>
      <c r="H3" s="179">
        <v>78</v>
      </c>
      <c r="I3" s="93"/>
      <c r="J3" s="81"/>
      <c r="K3" s="81"/>
      <c r="L3" s="81"/>
      <c r="M3" s="134" t="s">
        <v>61</v>
      </c>
      <c r="N3" s="134" t="s">
        <v>52</v>
      </c>
      <c r="O3" s="180"/>
      <c r="P3" s="151" t="s">
        <v>8</v>
      </c>
      <c r="Q3" s="269" t="s">
        <v>159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160</v>
      </c>
      <c r="B4" s="245"/>
      <c r="C4" s="245"/>
      <c r="D4" s="245"/>
      <c r="E4" s="248"/>
      <c r="F4" s="82"/>
      <c r="G4" s="181" t="s">
        <v>16</v>
      </c>
      <c r="H4" s="182">
        <v>64</v>
      </c>
      <c r="I4" s="97"/>
      <c r="J4" s="81"/>
      <c r="K4" s="81"/>
      <c r="L4" s="81"/>
      <c r="M4" s="135" t="s">
        <v>11</v>
      </c>
      <c r="N4" s="136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161</v>
      </c>
      <c r="B5" s="245"/>
      <c r="C5" s="245"/>
      <c r="D5" s="245"/>
      <c r="E5" s="248"/>
      <c r="F5" s="73"/>
      <c r="G5" s="183" t="s">
        <v>20</v>
      </c>
      <c r="H5" s="144">
        <f>SUM(H3:H4)/2</f>
        <v>71</v>
      </c>
      <c r="I5" s="144">
        <v>60</v>
      </c>
      <c r="J5" s="81"/>
      <c r="K5" s="81"/>
      <c r="L5" s="81"/>
      <c r="M5" s="135" t="s">
        <v>13</v>
      </c>
      <c r="N5" s="136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02" t="s">
        <v>79</v>
      </c>
      <c r="D6" s="102"/>
      <c r="E6" s="102" t="s">
        <v>81</v>
      </c>
      <c r="F6" s="143"/>
      <c r="G6" s="147" t="s">
        <v>10</v>
      </c>
      <c r="H6" s="276" t="s">
        <v>151</v>
      </c>
      <c r="I6" s="248"/>
      <c r="J6" s="81"/>
      <c r="K6" s="81"/>
      <c r="L6" s="81"/>
      <c r="M6" s="135" t="s">
        <v>17</v>
      </c>
      <c r="N6" s="136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4.5">
      <c r="A7" s="100"/>
      <c r="B7" s="101" t="s">
        <v>18</v>
      </c>
      <c r="C7" s="184" t="s">
        <v>19</v>
      </c>
      <c r="D7" s="193"/>
      <c r="E7" s="184" t="s">
        <v>19</v>
      </c>
      <c r="F7" s="185"/>
      <c r="G7" s="106"/>
      <c r="H7" s="265"/>
      <c r="I7" s="248"/>
      <c r="J7" s="81"/>
      <c r="K7" s="81"/>
      <c r="L7" s="81"/>
      <c r="M7" s="81" t="s">
        <v>21</v>
      </c>
      <c r="N7" s="174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85" t="s">
        <v>23</v>
      </c>
      <c r="D8" s="185"/>
      <c r="E8" s="185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84" t="s">
        <v>152</v>
      </c>
      <c r="D9" s="193"/>
      <c r="E9" s="184" t="s">
        <v>152</v>
      </c>
      <c r="F9" s="185"/>
      <c r="G9" s="103"/>
      <c r="H9" s="236"/>
      <c r="I9" s="236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85">
        <v>50</v>
      </c>
      <c r="D10" s="185">
        <v>28</v>
      </c>
      <c r="E10" s="102">
        <v>50</v>
      </c>
      <c r="F10" s="102">
        <v>28</v>
      </c>
      <c r="G10" s="230" t="s">
        <v>45</v>
      </c>
      <c r="H10" s="218"/>
      <c r="I10" s="218"/>
      <c r="J10" s="233"/>
      <c r="K10" s="140">
        <v>3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3</v>
      </c>
      <c r="X10" s="140">
        <v>2</v>
      </c>
      <c r="Y10" s="140">
        <v>3</v>
      </c>
    </row>
    <row r="11" spans="1:25" ht="15.5">
      <c r="A11" s="170">
        <v>1</v>
      </c>
      <c r="B11" s="186">
        <v>170101160007</v>
      </c>
      <c r="C11" s="102">
        <v>34</v>
      </c>
      <c r="D11" s="102">
        <f>COUNTIF(C11:C77,"&gt;="&amp;D10)</f>
        <v>52</v>
      </c>
      <c r="E11" s="102">
        <v>13</v>
      </c>
      <c r="F11" s="102">
        <f>COUNTIF(E11:E77,"&gt;="&amp;F10)</f>
        <v>43</v>
      </c>
      <c r="G11" s="230" t="s">
        <v>73</v>
      </c>
      <c r="H11" s="218"/>
      <c r="I11" s="218"/>
      <c r="J11" s="233"/>
      <c r="K11" s="140"/>
      <c r="L11" s="140">
        <v>2</v>
      </c>
      <c r="M11" s="140"/>
      <c r="N11" s="140">
        <v>2</v>
      </c>
      <c r="O11" s="140"/>
      <c r="P11" s="140"/>
      <c r="Q11" s="140"/>
      <c r="R11" s="140"/>
      <c r="S11" s="140"/>
      <c r="T11" s="140"/>
      <c r="U11" s="140"/>
      <c r="V11" s="140"/>
      <c r="W11" s="140">
        <v>3</v>
      </c>
      <c r="X11" s="140">
        <v>1</v>
      </c>
      <c r="Y11" s="140">
        <v>3</v>
      </c>
    </row>
    <row r="12" spans="1:25" ht="15.5">
      <c r="A12" s="170">
        <v>2</v>
      </c>
      <c r="B12" s="186">
        <v>170101150004</v>
      </c>
      <c r="C12" s="102">
        <v>34</v>
      </c>
      <c r="D12" s="102">
        <v>77.599999999999994</v>
      </c>
      <c r="E12" s="102">
        <v>29</v>
      </c>
      <c r="F12" s="102">
        <v>64.099999999999994</v>
      </c>
      <c r="G12" s="230" t="s">
        <v>47</v>
      </c>
      <c r="H12" s="218"/>
      <c r="I12" s="218"/>
      <c r="J12" s="233"/>
      <c r="K12" s="140"/>
      <c r="L12" s="140">
        <v>2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>
        <v>3</v>
      </c>
      <c r="X12" s="140">
        <v>2</v>
      </c>
      <c r="Y12" s="140">
        <v>3</v>
      </c>
    </row>
    <row r="13" spans="1:25" ht="15.5">
      <c r="A13" s="170">
        <v>3</v>
      </c>
      <c r="B13" s="186">
        <v>170101160001</v>
      </c>
      <c r="C13" s="102">
        <v>41</v>
      </c>
      <c r="D13" s="102"/>
      <c r="E13" s="102">
        <v>39</v>
      </c>
      <c r="F13" s="102"/>
      <c r="G13" s="230" t="s">
        <v>102</v>
      </c>
      <c r="H13" s="218"/>
      <c r="I13" s="218"/>
      <c r="J13" s="233"/>
      <c r="K13" s="140"/>
      <c r="L13" s="140"/>
      <c r="M13" s="140">
        <v>3</v>
      </c>
      <c r="N13" s="140"/>
      <c r="O13" s="140"/>
      <c r="P13" s="140"/>
      <c r="Q13" s="140"/>
      <c r="R13" s="140"/>
      <c r="S13" s="140"/>
      <c r="T13" s="140"/>
      <c r="U13" s="140"/>
      <c r="V13" s="140"/>
      <c r="W13" s="140">
        <v>3</v>
      </c>
      <c r="X13" s="140">
        <v>2</v>
      </c>
      <c r="Y13" s="140">
        <v>3</v>
      </c>
    </row>
    <row r="14" spans="1:25" ht="15.5">
      <c r="A14" s="170">
        <v>4</v>
      </c>
      <c r="B14" s="186">
        <v>170101160002</v>
      </c>
      <c r="C14" s="102">
        <v>42</v>
      </c>
      <c r="D14" s="102"/>
      <c r="E14" s="102">
        <v>42</v>
      </c>
      <c r="F14" s="102"/>
      <c r="G14" s="230"/>
      <c r="H14" s="218"/>
      <c r="I14" s="218"/>
      <c r="J14" s="233"/>
      <c r="K14" s="103"/>
      <c r="L14" s="10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70">
        <v>5</v>
      </c>
      <c r="B15" s="186">
        <v>170101160003</v>
      </c>
      <c r="C15" s="102">
        <v>38</v>
      </c>
      <c r="D15" s="102"/>
      <c r="E15" s="102">
        <v>38</v>
      </c>
      <c r="F15" s="102"/>
      <c r="G15" s="274" t="s">
        <v>48</v>
      </c>
      <c r="H15" s="245"/>
      <c r="I15" s="245"/>
      <c r="J15" s="248"/>
      <c r="K15" s="192">
        <f t="shared" ref="K15:Y15" si="0">AVERAGE(K10:K14)</f>
        <v>3</v>
      </c>
      <c r="L15" s="192">
        <f t="shared" si="0"/>
        <v>2</v>
      </c>
      <c r="M15" s="192">
        <f t="shared" si="0"/>
        <v>3</v>
      </c>
      <c r="N15" s="192">
        <f t="shared" si="0"/>
        <v>2</v>
      </c>
      <c r="O15" s="192"/>
      <c r="P15" s="192"/>
      <c r="Q15" s="192"/>
      <c r="R15" s="192"/>
      <c r="S15" s="192"/>
      <c r="T15" s="192"/>
      <c r="U15" s="192"/>
      <c r="V15" s="192"/>
      <c r="W15" s="192">
        <f t="shared" si="0"/>
        <v>3</v>
      </c>
      <c r="X15" s="192">
        <f t="shared" si="0"/>
        <v>1.75</v>
      </c>
      <c r="Y15" s="192">
        <f t="shared" si="0"/>
        <v>3</v>
      </c>
    </row>
    <row r="16" spans="1:25" ht="15.5">
      <c r="A16" s="170">
        <v>6</v>
      </c>
      <c r="B16" s="186">
        <v>170101160005</v>
      </c>
      <c r="C16" s="102">
        <v>36</v>
      </c>
      <c r="D16" s="102"/>
      <c r="E16" s="102">
        <v>33</v>
      </c>
      <c r="F16" s="102"/>
      <c r="G16" s="274" t="s">
        <v>49</v>
      </c>
      <c r="H16" s="245"/>
      <c r="I16" s="245"/>
      <c r="J16" s="248"/>
      <c r="K16" s="167">
        <f>(K15*H5/100)</f>
        <v>2.13</v>
      </c>
      <c r="L16" s="167">
        <f>(L15*H5/100)</f>
        <v>1.42</v>
      </c>
      <c r="M16" s="167">
        <f t="shared" ref="M16:Y16" si="1">(M15*71/100)</f>
        <v>2.13</v>
      </c>
      <c r="N16" s="167">
        <f t="shared" si="1"/>
        <v>1.42</v>
      </c>
      <c r="O16" s="167"/>
      <c r="P16" s="167"/>
      <c r="Q16" s="167"/>
      <c r="R16" s="167"/>
      <c r="S16" s="167"/>
      <c r="T16" s="167"/>
      <c r="U16" s="167"/>
      <c r="V16" s="167"/>
      <c r="W16" s="167">
        <f t="shared" si="1"/>
        <v>2.13</v>
      </c>
      <c r="X16" s="167">
        <f t="shared" si="1"/>
        <v>1.2424999999999999</v>
      </c>
      <c r="Y16" s="167">
        <f t="shared" si="1"/>
        <v>2.13</v>
      </c>
    </row>
    <row r="17" spans="1:25" ht="14.5">
      <c r="A17" s="170">
        <v>7</v>
      </c>
      <c r="B17" s="186">
        <v>170101160006</v>
      </c>
      <c r="C17" s="102">
        <v>34</v>
      </c>
      <c r="D17" s="102"/>
      <c r="E17" s="102">
        <v>34</v>
      </c>
      <c r="F17" s="125"/>
      <c r="G17" s="270" t="s">
        <v>94</v>
      </c>
      <c r="H17" s="250"/>
      <c r="I17" s="250"/>
      <c r="J17" s="247"/>
      <c r="K17" s="81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86">
        <v>170101160008</v>
      </c>
      <c r="C18" s="102">
        <v>36</v>
      </c>
      <c r="D18" s="102"/>
      <c r="E18" s="102">
        <v>37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86">
        <v>170101160010</v>
      </c>
      <c r="C19" s="102">
        <v>38</v>
      </c>
      <c r="D19" s="102"/>
      <c r="E19" s="102">
        <v>34</v>
      </c>
      <c r="F19" s="102"/>
      <c r="G19" s="265"/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86">
        <v>170101160012</v>
      </c>
      <c r="C20" s="102">
        <v>34</v>
      </c>
      <c r="D20" s="102"/>
      <c r="E20" s="102">
        <v>32</v>
      </c>
      <c r="F20" s="102"/>
      <c r="G20" s="187"/>
      <c r="H20" s="265"/>
      <c r="I20" s="24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86">
        <v>170101160013</v>
      </c>
      <c r="C21" s="102">
        <v>43</v>
      </c>
      <c r="D21" s="102"/>
      <c r="E21" s="102">
        <v>42</v>
      </c>
      <c r="F21" s="102"/>
      <c r="G21" s="187"/>
      <c r="H21" s="265"/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86">
        <v>170101160014</v>
      </c>
      <c r="C22" s="102">
        <v>41</v>
      </c>
      <c r="D22" s="102"/>
      <c r="E22" s="102">
        <v>41</v>
      </c>
      <c r="F22" s="129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86">
        <v>170101160015</v>
      </c>
      <c r="C23" s="102">
        <v>38</v>
      </c>
      <c r="D23" s="102"/>
      <c r="E23" s="102">
        <v>41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86">
        <v>170101160016</v>
      </c>
      <c r="C24" s="102">
        <v>35</v>
      </c>
      <c r="D24" s="102"/>
      <c r="E24" s="102">
        <v>31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86">
        <v>170101160018</v>
      </c>
      <c r="C25" s="102">
        <v>30</v>
      </c>
      <c r="D25" s="102"/>
      <c r="E25" s="102">
        <v>0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70">
        <v>16</v>
      </c>
      <c r="B26" s="115">
        <v>170101160019</v>
      </c>
      <c r="C26" s="102">
        <v>32</v>
      </c>
      <c r="D26" s="102"/>
      <c r="E26" s="102">
        <v>0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14">
        <v>17</v>
      </c>
      <c r="B27" s="131">
        <v>170101160020</v>
      </c>
      <c r="C27" s="102">
        <v>25</v>
      </c>
      <c r="D27" s="102"/>
      <c r="E27" s="102">
        <v>0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14">
        <v>18</v>
      </c>
      <c r="B28" s="131">
        <v>170101160022</v>
      </c>
      <c r="C28" s="102">
        <v>38</v>
      </c>
      <c r="D28" s="102"/>
      <c r="E28" s="102">
        <v>36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31">
        <v>170101160024</v>
      </c>
      <c r="C29" s="102">
        <v>34</v>
      </c>
      <c r="D29" s="102"/>
      <c r="E29" s="102">
        <v>31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31">
        <v>170101160026</v>
      </c>
      <c r="C30" s="102">
        <v>43</v>
      </c>
      <c r="D30" s="102"/>
      <c r="E30" s="102">
        <v>40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14">
        <v>21</v>
      </c>
      <c r="B31" s="131">
        <v>170101160028</v>
      </c>
      <c r="C31" s="102">
        <v>34</v>
      </c>
      <c r="D31" s="102"/>
      <c r="E31" s="102">
        <v>36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14">
        <v>22</v>
      </c>
      <c r="B32" s="131">
        <v>170101160029</v>
      </c>
      <c r="C32" s="102">
        <v>34</v>
      </c>
      <c r="D32" s="102"/>
      <c r="E32" s="102">
        <v>28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14">
        <v>23</v>
      </c>
      <c r="B33" s="131">
        <v>170101160030</v>
      </c>
      <c r="C33" s="102">
        <v>0</v>
      </c>
      <c r="D33" s="102"/>
      <c r="E33" s="102">
        <v>0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14">
        <v>24</v>
      </c>
      <c r="B34" s="131">
        <v>170101160031</v>
      </c>
      <c r="C34" s="102">
        <v>38</v>
      </c>
      <c r="D34" s="102"/>
      <c r="E34" s="102">
        <v>39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14">
        <v>25</v>
      </c>
      <c r="B35" s="131">
        <v>170101161032</v>
      </c>
      <c r="C35" s="102">
        <v>44</v>
      </c>
      <c r="D35" s="102"/>
      <c r="E35" s="102">
        <v>41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14">
        <v>26</v>
      </c>
      <c r="B36" s="131">
        <v>170101161036</v>
      </c>
      <c r="C36" s="102">
        <v>44</v>
      </c>
      <c r="D36" s="102"/>
      <c r="E36" s="102">
        <v>43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14">
        <v>27</v>
      </c>
      <c r="B37" s="131">
        <v>170101161037</v>
      </c>
      <c r="C37" s="102">
        <v>36</v>
      </c>
      <c r="D37" s="102"/>
      <c r="E37" s="102">
        <v>40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14">
        <v>28</v>
      </c>
      <c r="B38" s="131">
        <v>170301160010</v>
      </c>
      <c r="C38" s="102">
        <v>40</v>
      </c>
      <c r="D38" s="102"/>
      <c r="E38" s="102">
        <v>35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14">
        <v>29</v>
      </c>
      <c r="B39" s="131">
        <v>170301160016</v>
      </c>
      <c r="C39" s="102">
        <v>44</v>
      </c>
      <c r="D39" s="102"/>
      <c r="E39" s="102">
        <v>35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14">
        <v>30</v>
      </c>
      <c r="B40" s="131">
        <v>170301160017</v>
      </c>
      <c r="C40" s="102">
        <v>34</v>
      </c>
      <c r="D40" s="102"/>
      <c r="E40" s="102">
        <v>36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14">
        <v>31</v>
      </c>
      <c r="B41" s="131">
        <v>170301160020</v>
      </c>
      <c r="C41" s="102">
        <v>41</v>
      </c>
      <c r="D41" s="102"/>
      <c r="E41" s="102">
        <v>36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14">
        <v>32</v>
      </c>
      <c r="B42" s="131">
        <v>170301160021</v>
      </c>
      <c r="C42" s="102">
        <v>27</v>
      </c>
      <c r="D42" s="102"/>
      <c r="E42" s="102">
        <v>13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14">
        <v>33</v>
      </c>
      <c r="B43" s="131">
        <v>170301160029</v>
      </c>
      <c r="C43" s="102">
        <v>12</v>
      </c>
      <c r="D43" s="102"/>
      <c r="E43" s="102">
        <v>0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14">
        <v>34</v>
      </c>
      <c r="B44" s="131">
        <v>170301160030</v>
      </c>
      <c r="C44" s="102">
        <v>36</v>
      </c>
      <c r="D44" s="102"/>
      <c r="E44" s="102">
        <v>29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14">
        <v>35</v>
      </c>
      <c r="B45" s="131">
        <v>170301160032</v>
      </c>
      <c r="C45" s="102">
        <v>40</v>
      </c>
      <c r="D45" s="102"/>
      <c r="E45" s="102">
        <v>31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14">
        <v>36</v>
      </c>
      <c r="B46" s="131">
        <v>170301160033</v>
      </c>
      <c r="C46" s="102">
        <v>5</v>
      </c>
      <c r="D46" s="102"/>
      <c r="E46" s="102">
        <v>0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14">
        <v>37</v>
      </c>
      <c r="B47" s="131">
        <v>170301160034</v>
      </c>
      <c r="C47" s="102">
        <v>38</v>
      </c>
      <c r="D47" s="102"/>
      <c r="E47" s="102">
        <v>35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14">
        <v>38</v>
      </c>
      <c r="B48" s="131">
        <v>170301160035</v>
      </c>
      <c r="C48" s="102">
        <v>41</v>
      </c>
      <c r="D48" s="102"/>
      <c r="E48" s="102">
        <v>35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14">
        <v>39</v>
      </c>
      <c r="B49" s="131">
        <v>170301160037</v>
      </c>
      <c r="C49" s="102">
        <v>41</v>
      </c>
      <c r="D49" s="102"/>
      <c r="E49" s="102">
        <v>35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14">
        <v>40</v>
      </c>
      <c r="B50" s="131">
        <v>170301160039</v>
      </c>
      <c r="C50" s="102">
        <v>0</v>
      </c>
      <c r="D50" s="102"/>
      <c r="E50" s="102">
        <v>0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14">
        <v>41</v>
      </c>
      <c r="B51" s="131">
        <v>170301160040</v>
      </c>
      <c r="C51" s="102">
        <v>38</v>
      </c>
      <c r="D51" s="102"/>
      <c r="E51" s="102">
        <v>35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14">
        <v>42</v>
      </c>
      <c r="B52" s="131">
        <v>170301160041</v>
      </c>
      <c r="C52" s="102">
        <v>41</v>
      </c>
      <c r="D52" s="102"/>
      <c r="E52" s="102">
        <v>37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5">
      <c r="A53" s="170">
        <v>43</v>
      </c>
      <c r="B53" s="114">
        <v>170301160042</v>
      </c>
      <c r="C53" s="102">
        <v>26</v>
      </c>
      <c r="D53" s="102"/>
      <c r="E53" s="102">
        <v>26</v>
      </c>
      <c r="F53" s="129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4.5">
      <c r="A54" s="170">
        <v>44</v>
      </c>
      <c r="B54" s="114">
        <v>170301160044</v>
      </c>
      <c r="C54" s="102">
        <v>30</v>
      </c>
      <c r="D54" s="102"/>
      <c r="E54" s="102">
        <v>35</v>
      </c>
      <c r="F54" s="129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5">
      <c r="A55" s="170">
        <v>45</v>
      </c>
      <c r="B55" s="114">
        <v>170301160045</v>
      </c>
      <c r="C55" s="102">
        <v>44</v>
      </c>
      <c r="D55" s="102"/>
      <c r="E55" s="102">
        <v>35</v>
      </c>
      <c r="F55" s="129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4.5">
      <c r="A56" s="170">
        <v>46</v>
      </c>
      <c r="B56" s="114">
        <v>170301160047</v>
      </c>
      <c r="C56" s="102">
        <v>0</v>
      </c>
      <c r="D56" s="102"/>
      <c r="E56" s="102">
        <v>0</v>
      </c>
      <c r="F56" s="129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4.5">
      <c r="A57" s="170">
        <v>47</v>
      </c>
      <c r="B57" s="114">
        <v>170301160049</v>
      </c>
      <c r="C57" s="102">
        <v>35</v>
      </c>
      <c r="D57" s="102"/>
      <c r="E57" s="102">
        <v>14</v>
      </c>
      <c r="F57" s="129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4.5">
      <c r="A58" s="170">
        <v>48</v>
      </c>
      <c r="B58" s="114">
        <v>170301160050</v>
      </c>
      <c r="C58" s="102">
        <v>3</v>
      </c>
      <c r="D58" s="102"/>
      <c r="E58" s="102">
        <v>0</v>
      </c>
      <c r="F58" s="129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4.5">
      <c r="A59" s="170">
        <v>49</v>
      </c>
      <c r="B59" s="114">
        <v>170301160052</v>
      </c>
      <c r="C59" s="102">
        <v>33</v>
      </c>
      <c r="D59" s="102"/>
      <c r="E59" s="102">
        <v>34</v>
      </c>
      <c r="F59" s="129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4.5">
      <c r="A60" s="170">
        <v>50</v>
      </c>
      <c r="B60" s="114">
        <v>170301160053</v>
      </c>
      <c r="C60" s="102">
        <v>29</v>
      </c>
      <c r="D60" s="102"/>
      <c r="E60" s="102">
        <v>18</v>
      </c>
      <c r="F60" s="129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4.5">
      <c r="A61" s="170">
        <v>51</v>
      </c>
      <c r="B61" s="114">
        <v>170301160056</v>
      </c>
      <c r="C61" s="102">
        <v>7</v>
      </c>
      <c r="D61" s="102"/>
      <c r="E61" s="102">
        <v>0</v>
      </c>
      <c r="F61" s="12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4.5">
      <c r="A62" s="170">
        <v>52</v>
      </c>
      <c r="B62" s="114">
        <v>170301160058</v>
      </c>
      <c r="C62" s="102">
        <v>38</v>
      </c>
      <c r="D62" s="102"/>
      <c r="E62" s="102">
        <v>25</v>
      </c>
      <c r="F62" s="129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4.5">
      <c r="A63" s="170">
        <v>53</v>
      </c>
      <c r="B63" s="114">
        <v>170301161059</v>
      </c>
      <c r="C63" s="102">
        <v>34</v>
      </c>
      <c r="D63" s="102"/>
      <c r="E63" s="102">
        <v>33</v>
      </c>
      <c r="F63" s="129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4.5">
      <c r="A64" s="170">
        <v>54</v>
      </c>
      <c r="B64" s="114">
        <v>170301161060</v>
      </c>
      <c r="C64" s="102">
        <v>35</v>
      </c>
      <c r="D64" s="102"/>
      <c r="E64" s="102">
        <v>36</v>
      </c>
      <c r="F64" s="129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4.5">
      <c r="A65" s="170">
        <v>55</v>
      </c>
      <c r="B65" s="114">
        <v>170301161061</v>
      </c>
      <c r="C65" s="102">
        <v>32</v>
      </c>
      <c r="D65" s="102"/>
      <c r="E65" s="102">
        <v>28</v>
      </c>
      <c r="F65" s="129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4.5">
      <c r="A66" s="170">
        <v>56</v>
      </c>
      <c r="B66" s="114">
        <v>170301161062</v>
      </c>
      <c r="C66" s="102">
        <v>23</v>
      </c>
      <c r="D66" s="102"/>
      <c r="E66" s="102">
        <v>14</v>
      </c>
      <c r="F66" s="129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4.5">
      <c r="A67" s="170">
        <v>57</v>
      </c>
      <c r="B67" s="114">
        <v>170301161063</v>
      </c>
      <c r="C67" s="102">
        <v>29</v>
      </c>
      <c r="D67" s="102"/>
      <c r="E67" s="102">
        <v>14</v>
      </c>
      <c r="F67" s="129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4.5">
      <c r="A68" s="170">
        <v>58</v>
      </c>
      <c r="B68" s="114">
        <v>170301161064</v>
      </c>
      <c r="C68" s="102">
        <v>30</v>
      </c>
      <c r="D68" s="102"/>
      <c r="E68" s="102">
        <v>32</v>
      </c>
      <c r="F68" s="129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4.5">
      <c r="A69" s="170">
        <v>59</v>
      </c>
      <c r="B69" s="114">
        <v>170301161065</v>
      </c>
      <c r="C69" s="102">
        <v>26</v>
      </c>
      <c r="D69" s="102"/>
      <c r="E69" s="102">
        <v>27</v>
      </c>
      <c r="F69" s="129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4.5">
      <c r="A70" s="170">
        <v>60</v>
      </c>
      <c r="B70" s="114">
        <v>170301161067</v>
      </c>
      <c r="C70" s="102">
        <v>32</v>
      </c>
      <c r="D70" s="102"/>
      <c r="E70" s="102">
        <v>13</v>
      </c>
      <c r="F70" s="129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ht="14.5">
      <c r="A71" s="170">
        <v>61</v>
      </c>
      <c r="B71" s="114">
        <v>170301161068</v>
      </c>
      <c r="C71" s="102">
        <v>43</v>
      </c>
      <c r="D71" s="102"/>
      <c r="E71" s="102">
        <v>34</v>
      </c>
      <c r="F71" s="129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ht="14.5">
      <c r="A72" s="170">
        <v>62</v>
      </c>
      <c r="B72" s="114">
        <v>170301161069</v>
      </c>
      <c r="C72" s="102">
        <v>27</v>
      </c>
      <c r="D72" s="102"/>
      <c r="E72" s="102">
        <v>14</v>
      </c>
      <c r="F72" s="129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ht="14.5">
      <c r="A73" s="170">
        <v>63</v>
      </c>
      <c r="B73" s="114">
        <v>170301161070</v>
      </c>
      <c r="C73" s="102">
        <v>7</v>
      </c>
      <c r="D73" s="102"/>
      <c r="E73" s="102">
        <v>0</v>
      </c>
      <c r="F73" s="129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ht="14.5">
      <c r="A74" s="170">
        <v>64</v>
      </c>
      <c r="B74" s="114">
        <v>170301161071</v>
      </c>
      <c r="C74" s="102">
        <v>29</v>
      </c>
      <c r="D74" s="102"/>
      <c r="E74" s="102">
        <v>30</v>
      </c>
      <c r="F74" s="129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4.5">
      <c r="A75" s="170">
        <v>65</v>
      </c>
      <c r="B75" s="114">
        <v>170301161072</v>
      </c>
      <c r="C75" s="102">
        <v>32</v>
      </c>
      <c r="D75" s="102"/>
      <c r="E75" s="102">
        <v>24</v>
      </c>
      <c r="F75" s="129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4.5">
      <c r="A76" s="170">
        <v>66</v>
      </c>
      <c r="B76" s="114">
        <v>170301161073</v>
      </c>
      <c r="C76" s="102">
        <v>35</v>
      </c>
      <c r="D76" s="102"/>
      <c r="E76" s="102">
        <v>36</v>
      </c>
      <c r="F76" s="129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ht="14.5">
      <c r="A77" s="170">
        <v>67</v>
      </c>
      <c r="B77" s="114">
        <v>170301161074</v>
      </c>
      <c r="C77" s="102">
        <v>4</v>
      </c>
      <c r="D77" s="102"/>
      <c r="E77" s="102">
        <v>0</v>
      </c>
      <c r="F77" s="129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</sheetData>
  <mergeCells count="15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6:I6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7"/>
  <sheetViews>
    <sheetView topLeftCell="L1" workbookViewId="0">
      <selection activeCell="U19" sqref="U19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194"/>
      <c r="G1" s="275" t="s">
        <v>1</v>
      </c>
      <c r="H1" s="250"/>
      <c r="I1" s="250"/>
      <c r="J1" s="250"/>
      <c r="K1" s="250"/>
      <c r="L1" s="250"/>
      <c r="M1" s="250"/>
      <c r="N1" s="250"/>
      <c r="O1" s="250"/>
      <c r="P1" s="247"/>
      <c r="Q1" s="81"/>
      <c r="R1" s="81"/>
      <c r="S1" s="81"/>
      <c r="T1" s="81"/>
      <c r="U1" s="81"/>
      <c r="V1" s="81"/>
      <c r="W1" s="81"/>
      <c r="X1" s="81"/>
      <c r="Y1" s="81"/>
    </row>
    <row r="2" spans="1:25" ht="14.5">
      <c r="A2" s="262" t="s">
        <v>2</v>
      </c>
      <c r="B2" s="245"/>
      <c r="C2" s="245"/>
      <c r="D2" s="245"/>
      <c r="E2" s="248"/>
      <c r="F2" s="195"/>
      <c r="G2" s="196"/>
      <c r="H2" s="90"/>
      <c r="I2" s="90"/>
      <c r="J2" s="81"/>
      <c r="K2" s="81"/>
      <c r="L2" s="81"/>
      <c r="M2" s="81"/>
      <c r="N2" s="81"/>
      <c r="O2" s="81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62" t="s">
        <v>162</v>
      </c>
      <c r="B3" s="245"/>
      <c r="C3" s="245"/>
      <c r="D3" s="245"/>
      <c r="E3" s="248"/>
      <c r="F3" s="73"/>
      <c r="G3" s="197" t="s">
        <v>10</v>
      </c>
      <c r="H3" s="90"/>
      <c r="I3" s="177" t="s">
        <v>146</v>
      </c>
      <c r="J3" s="81"/>
      <c r="K3" s="81"/>
      <c r="L3" s="81"/>
      <c r="M3" s="134" t="s">
        <v>61</v>
      </c>
      <c r="N3" s="134" t="s">
        <v>52</v>
      </c>
      <c r="O3" s="180"/>
      <c r="P3" s="151" t="s">
        <v>8</v>
      </c>
      <c r="Q3" s="269" t="s">
        <v>163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164</v>
      </c>
      <c r="B4" s="245"/>
      <c r="C4" s="245"/>
      <c r="D4" s="245"/>
      <c r="E4" s="248"/>
      <c r="F4" s="82"/>
      <c r="G4" s="178" t="s">
        <v>12</v>
      </c>
      <c r="H4" s="179">
        <v>88</v>
      </c>
      <c r="I4" s="93"/>
      <c r="J4" s="81"/>
      <c r="K4" s="81"/>
      <c r="L4" s="81"/>
      <c r="M4" s="135" t="s">
        <v>11</v>
      </c>
      <c r="N4" s="136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165</v>
      </c>
      <c r="B5" s="245"/>
      <c r="C5" s="245"/>
      <c r="D5" s="245"/>
      <c r="E5" s="248"/>
      <c r="F5" s="82"/>
      <c r="G5" s="181" t="s">
        <v>16</v>
      </c>
      <c r="H5" s="182">
        <v>66</v>
      </c>
      <c r="I5" s="97"/>
      <c r="J5" s="81"/>
      <c r="K5" s="81"/>
      <c r="L5" s="81"/>
      <c r="M5" s="135" t="s">
        <v>13</v>
      </c>
      <c r="N5" s="136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02" t="s">
        <v>79</v>
      </c>
      <c r="D6" s="102"/>
      <c r="E6" s="102" t="s">
        <v>81</v>
      </c>
      <c r="F6" s="107"/>
      <c r="G6" s="183" t="s">
        <v>20</v>
      </c>
      <c r="H6" s="144">
        <v>77</v>
      </c>
      <c r="I6" s="144">
        <v>60</v>
      </c>
      <c r="J6" s="81"/>
      <c r="K6" s="81"/>
      <c r="L6" s="81"/>
      <c r="M6" s="135" t="s">
        <v>17</v>
      </c>
      <c r="N6" s="136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29">
      <c r="A7" s="100"/>
      <c r="B7" s="101" t="s">
        <v>18</v>
      </c>
      <c r="C7" s="184" t="s">
        <v>19</v>
      </c>
      <c r="D7" s="193"/>
      <c r="E7" s="184" t="s">
        <v>19</v>
      </c>
      <c r="F7" s="185"/>
      <c r="G7" s="147" t="s">
        <v>10</v>
      </c>
      <c r="H7" s="276" t="s">
        <v>151</v>
      </c>
      <c r="I7" s="248"/>
      <c r="J7" s="81"/>
      <c r="K7" s="81"/>
      <c r="L7" s="81"/>
      <c r="M7" s="81" t="s">
        <v>21</v>
      </c>
      <c r="N7" s="174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85" t="s">
        <v>23</v>
      </c>
      <c r="D8" s="185"/>
      <c r="E8" s="185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84" t="s">
        <v>152</v>
      </c>
      <c r="D9" s="193"/>
      <c r="E9" s="184" t="s">
        <v>152</v>
      </c>
      <c r="F9" s="185"/>
      <c r="G9" s="103"/>
      <c r="H9" s="236"/>
      <c r="I9" s="236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98">
        <v>50</v>
      </c>
      <c r="D10" s="198">
        <v>28</v>
      </c>
      <c r="E10" s="198">
        <v>50</v>
      </c>
      <c r="F10" s="161">
        <v>28</v>
      </c>
      <c r="G10" s="230" t="s">
        <v>45</v>
      </c>
      <c r="H10" s="218"/>
      <c r="I10" s="218"/>
      <c r="J10" s="233"/>
      <c r="K10" s="140">
        <v>3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3</v>
      </c>
      <c r="X10" s="140">
        <v>2</v>
      </c>
      <c r="Y10" s="140">
        <v>3</v>
      </c>
    </row>
    <row r="11" spans="1:25" ht="15.5">
      <c r="A11" s="170">
        <v>1</v>
      </c>
      <c r="B11" s="186">
        <v>170301160021</v>
      </c>
      <c r="C11" s="185">
        <v>36</v>
      </c>
      <c r="D11" s="185">
        <f>COUNTIF(C11:C77,"&gt;="&amp;D10)</f>
        <v>59</v>
      </c>
      <c r="E11" s="102">
        <v>16</v>
      </c>
      <c r="F11" s="102">
        <f>COUNTIF(E11:E77,"&gt;="&amp;F10)</f>
        <v>44</v>
      </c>
      <c r="G11" s="230" t="s">
        <v>73</v>
      </c>
      <c r="H11" s="218"/>
      <c r="I11" s="218"/>
      <c r="J11" s="233"/>
      <c r="K11" s="140"/>
      <c r="L11" s="140">
        <v>2</v>
      </c>
      <c r="M11" s="140"/>
      <c r="N11" s="140">
        <v>2</v>
      </c>
      <c r="O11" s="140"/>
      <c r="P11" s="140"/>
      <c r="Q11" s="140"/>
      <c r="R11" s="140"/>
      <c r="S11" s="140"/>
      <c r="T11" s="140"/>
      <c r="U11" s="140"/>
      <c r="V11" s="140"/>
      <c r="W11" s="140">
        <v>3</v>
      </c>
      <c r="X11" s="140">
        <v>1</v>
      </c>
      <c r="Y11" s="140">
        <v>3</v>
      </c>
    </row>
    <row r="12" spans="1:25" ht="15.5">
      <c r="A12" s="170">
        <v>2</v>
      </c>
      <c r="B12" s="186">
        <v>170301160010</v>
      </c>
      <c r="C12" s="102">
        <v>43</v>
      </c>
      <c r="D12" s="102">
        <v>88.05</v>
      </c>
      <c r="E12" s="102">
        <v>42</v>
      </c>
      <c r="F12" s="102">
        <v>65.599999999999994</v>
      </c>
      <c r="G12" s="230" t="s">
        <v>47</v>
      </c>
      <c r="H12" s="218"/>
      <c r="I12" s="218"/>
      <c r="J12" s="233"/>
      <c r="K12" s="140"/>
      <c r="L12" s="140">
        <v>2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>
        <v>3</v>
      </c>
      <c r="X12" s="140">
        <v>2</v>
      </c>
      <c r="Y12" s="140">
        <v>3</v>
      </c>
    </row>
    <row r="13" spans="1:25" ht="15.5">
      <c r="A13" s="170">
        <v>3</v>
      </c>
      <c r="B13" s="186">
        <v>170301160016</v>
      </c>
      <c r="C13" s="102">
        <v>46</v>
      </c>
      <c r="D13" s="102"/>
      <c r="E13" s="102">
        <v>35</v>
      </c>
      <c r="F13" s="102"/>
      <c r="G13" s="230" t="s">
        <v>102</v>
      </c>
      <c r="H13" s="218"/>
      <c r="I13" s="218"/>
      <c r="J13" s="233"/>
      <c r="K13" s="140"/>
      <c r="L13" s="140"/>
      <c r="M13" s="140">
        <v>3</v>
      </c>
      <c r="N13" s="140"/>
      <c r="O13" s="140"/>
      <c r="P13" s="140"/>
      <c r="Q13" s="140"/>
      <c r="R13" s="140"/>
      <c r="S13" s="140"/>
      <c r="T13" s="140"/>
      <c r="U13" s="140"/>
      <c r="V13" s="140"/>
      <c r="W13" s="140">
        <v>3</v>
      </c>
      <c r="X13" s="140">
        <v>2</v>
      </c>
      <c r="Y13" s="140">
        <v>3</v>
      </c>
    </row>
    <row r="14" spans="1:25" ht="15.5">
      <c r="A14" s="170">
        <v>4</v>
      </c>
      <c r="B14" s="186">
        <v>170301160017</v>
      </c>
      <c r="C14" s="102">
        <v>39</v>
      </c>
      <c r="D14" s="102"/>
      <c r="E14" s="102">
        <v>40</v>
      </c>
      <c r="F14" s="102"/>
      <c r="G14" s="230"/>
      <c r="H14" s="218"/>
      <c r="I14" s="218"/>
      <c r="J14" s="233"/>
      <c r="K14" s="103"/>
      <c r="L14" s="10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70">
        <v>5</v>
      </c>
      <c r="B15" s="186">
        <v>170301160020</v>
      </c>
      <c r="C15" s="102">
        <v>46</v>
      </c>
      <c r="D15" s="102"/>
      <c r="E15" s="102">
        <v>45</v>
      </c>
      <c r="F15" s="102"/>
      <c r="G15" s="274" t="s">
        <v>48</v>
      </c>
      <c r="H15" s="245"/>
      <c r="I15" s="245"/>
      <c r="J15" s="248"/>
      <c r="K15" s="192">
        <f t="shared" ref="K15:Y15" si="0">AVERAGE(K10:K14)</f>
        <v>3</v>
      </c>
      <c r="L15" s="192">
        <f t="shared" si="0"/>
        <v>2</v>
      </c>
      <c r="M15" s="192">
        <f t="shared" si="0"/>
        <v>3</v>
      </c>
      <c r="N15" s="192">
        <f t="shared" si="0"/>
        <v>2</v>
      </c>
      <c r="O15" s="192"/>
      <c r="P15" s="192"/>
      <c r="Q15" s="192"/>
      <c r="R15" s="192"/>
      <c r="S15" s="192"/>
      <c r="T15" s="192"/>
      <c r="U15" s="192"/>
      <c r="V15" s="192"/>
      <c r="W15" s="192">
        <f t="shared" si="0"/>
        <v>3</v>
      </c>
      <c r="X15" s="192">
        <f t="shared" si="0"/>
        <v>1.75</v>
      </c>
      <c r="Y15" s="192">
        <f t="shared" si="0"/>
        <v>3</v>
      </c>
    </row>
    <row r="16" spans="1:25" ht="15.5">
      <c r="A16" s="170">
        <v>6</v>
      </c>
      <c r="B16" s="186">
        <v>170301160029</v>
      </c>
      <c r="C16" s="102">
        <v>41</v>
      </c>
      <c r="D16" s="102"/>
      <c r="E16" s="102">
        <v>42</v>
      </c>
      <c r="F16" s="102"/>
      <c r="G16" s="274" t="s">
        <v>49</v>
      </c>
      <c r="H16" s="245"/>
      <c r="I16" s="245"/>
      <c r="J16" s="248"/>
      <c r="K16" s="167">
        <f t="shared" ref="K16:Y16" si="1">(K15*77/100)</f>
        <v>2.31</v>
      </c>
      <c r="L16" s="167">
        <f t="shared" si="1"/>
        <v>1.54</v>
      </c>
      <c r="M16" s="167">
        <f t="shared" si="1"/>
        <v>2.31</v>
      </c>
      <c r="N16" s="167">
        <f t="shared" si="1"/>
        <v>1.54</v>
      </c>
      <c r="O16" s="167"/>
      <c r="P16" s="167"/>
      <c r="Q16" s="167"/>
      <c r="R16" s="167"/>
      <c r="S16" s="167"/>
      <c r="T16" s="167"/>
      <c r="U16" s="167"/>
      <c r="V16" s="167"/>
      <c r="W16" s="167">
        <f t="shared" si="1"/>
        <v>2.31</v>
      </c>
      <c r="X16" s="167">
        <f t="shared" si="1"/>
        <v>1.3474999999999999</v>
      </c>
      <c r="Y16" s="167">
        <f t="shared" si="1"/>
        <v>2.31</v>
      </c>
    </row>
    <row r="17" spans="1:25" ht="14.5">
      <c r="A17" s="170">
        <v>7</v>
      </c>
      <c r="B17" s="186">
        <v>170301160030</v>
      </c>
      <c r="C17" s="102">
        <v>36</v>
      </c>
      <c r="D17" s="102"/>
      <c r="E17" s="102">
        <v>38</v>
      </c>
      <c r="F17" s="125"/>
      <c r="G17" s="270" t="s">
        <v>94</v>
      </c>
      <c r="H17" s="250"/>
      <c r="I17" s="250"/>
      <c r="J17" s="247"/>
      <c r="K17" s="81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86">
        <v>170301160032</v>
      </c>
      <c r="C18" s="102">
        <v>45</v>
      </c>
      <c r="D18" s="102"/>
      <c r="E18" s="102">
        <v>44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86">
        <v>170301160033</v>
      </c>
      <c r="C19" s="102">
        <v>0</v>
      </c>
      <c r="D19" s="102"/>
      <c r="E19" s="102">
        <v>0</v>
      </c>
      <c r="F19" s="102"/>
      <c r="G19" s="265"/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86">
        <v>170301160034</v>
      </c>
      <c r="C20" s="102">
        <v>44</v>
      </c>
      <c r="D20" s="102"/>
      <c r="E20" s="102">
        <v>45</v>
      </c>
      <c r="F20" s="102"/>
      <c r="G20" s="187"/>
      <c r="H20" s="265"/>
      <c r="I20" s="24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86">
        <v>170301160035</v>
      </c>
      <c r="C21" s="102">
        <v>42</v>
      </c>
      <c r="D21" s="102"/>
      <c r="E21" s="102">
        <v>44</v>
      </c>
      <c r="F21" s="102"/>
      <c r="G21" s="187"/>
      <c r="H21" s="265"/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86">
        <v>170301160037</v>
      </c>
      <c r="C22" s="102">
        <v>43</v>
      </c>
      <c r="D22" s="102"/>
      <c r="E22" s="102">
        <v>44</v>
      </c>
      <c r="F22" s="129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86">
        <v>170301160039</v>
      </c>
      <c r="C23" s="102">
        <v>0</v>
      </c>
      <c r="D23" s="102"/>
      <c r="E23" s="102">
        <v>0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86">
        <v>170301160040</v>
      </c>
      <c r="C24" s="102">
        <v>43</v>
      </c>
      <c r="D24" s="102"/>
      <c r="E24" s="102">
        <v>43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86">
        <v>170301160041</v>
      </c>
      <c r="C25" s="102">
        <v>44</v>
      </c>
      <c r="D25" s="102"/>
      <c r="E25" s="102">
        <v>45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70">
        <v>16</v>
      </c>
      <c r="B26" s="115">
        <v>170301160042</v>
      </c>
      <c r="C26" s="102">
        <v>34</v>
      </c>
      <c r="D26" s="102"/>
      <c r="E26" s="102">
        <v>40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14">
        <v>17</v>
      </c>
      <c r="B27" s="131">
        <v>170301160044</v>
      </c>
      <c r="C27" s="102">
        <v>42</v>
      </c>
      <c r="D27" s="102"/>
      <c r="E27" s="102">
        <v>41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14">
        <v>18</v>
      </c>
      <c r="B28" s="131">
        <v>170301160045</v>
      </c>
      <c r="C28" s="102">
        <v>46</v>
      </c>
      <c r="D28" s="102"/>
      <c r="E28" s="102">
        <v>44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31">
        <v>170301160049</v>
      </c>
      <c r="C29" s="102">
        <v>38</v>
      </c>
      <c r="D29" s="102"/>
      <c r="E29" s="102">
        <v>37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31">
        <v>170301160050</v>
      </c>
      <c r="C30" s="102">
        <v>35</v>
      </c>
      <c r="D30" s="102"/>
      <c r="E30" s="102">
        <v>31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14">
        <v>21</v>
      </c>
      <c r="B31" s="131">
        <v>170301160052</v>
      </c>
      <c r="C31" s="102">
        <v>41</v>
      </c>
      <c r="D31" s="102"/>
      <c r="E31" s="102">
        <v>41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14">
        <v>22</v>
      </c>
      <c r="B32" s="131">
        <v>170301160053</v>
      </c>
      <c r="C32" s="102">
        <v>37</v>
      </c>
      <c r="D32" s="102"/>
      <c r="E32" s="102">
        <v>32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14">
        <v>23</v>
      </c>
      <c r="B33" s="131">
        <v>170301160056</v>
      </c>
      <c r="C33" s="102">
        <v>4</v>
      </c>
      <c r="D33" s="102"/>
      <c r="E33" s="102">
        <v>0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14">
        <v>24</v>
      </c>
      <c r="B34" s="131">
        <v>170301160058</v>
      </c>
      <c r="C34" s="102">
        <v>42</v>
      </c>
      <c r="D34" s="102"/>
      <c r="E34" s="102">
        <v>42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14">
        <v>25</v>
      </c>
      <c r="B35" s="131">
        <v>170301161059</v>
      </c>
      <c r="C35" s="102">
        <v>39</v>
      </c>
      <c r="D35" s="102"/>
      <c r="E35" s="102">
        <v>40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14">
        <v>26</v>
      </c>
      <c r="B36" s="131">
        <v>170301161060</v>
      </c>
      <c r="C36" s="102">
        <v>40</v>
      </c>
      <c r="D36" s="102"/>
      <c r="E36" s="102">
        <v>27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14">
        <v>27</v>
      </c>
      <c r="B37" s="131">
        <v>170301161061</v>
      </c>
      <c r="C37" s="102">
        <v>41</v>
      </c>
      <c r="D37" s="102"/>
      <c r="E37" s="102">
        <v>33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14">
        <v>28</v>
      </c>
      <c r="B38" s="131">
        <v>170301161063</v>
      </c>
      <c r="C38" s="102">
        <v>0</v>
      </c>
      <c r="D38" s="102"/>
      <c r="E38" s="102">
        <v>0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14">
        <v>29</v>
      </c>
      <c r="B39" s="131">
        <v>170301161064</v>
      </c>
      <c r="C39" s="102">
        <v>36</v>
      </c>
      <c r="D39" s="102"/>
      <c r="E39" s="102">
        <v>36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14">
        <v>30</v>
      </c>
      <c r="B40" s="131">
        <v>170301161065</v>
      </c>
      <c r="C40" s="102">
        <v>41</v>
      </c>
      <c r="D40" s="102"/>
      <c r="E40" s="102">
        <v>41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14">
        <v>31</v>
      </c>
      <c r="B41" s="131">
        <v>170301161067</v>
      </c>
      <c r="C41" s="102">
        <v>11</v>
      </c>
      <c r="D41" s="102"/>
      <c r="E41" s="102">
        <v>0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14">
        <v>32</v>
      </c>
      <c r="B42" s="131">
        <v>170301161068</v>
      </c>
      <c r="C42" s="102">
        <v>41</v>
      </c>
      <c r="D42" s="102"/>
      <c r="E42" s="102">
        <v>40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14">
        <v>33</v>
      </c>
      <c r="B43" s="131">
        <v>170301161069</v>
      </c>
      <c r="C43" s="102">
        <v>37</v>
      </c>
      <c r="D43" s="102"/>
      <c r="E43" s="102">
        <v>32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14">
        <v>34</v>
      </c>
      <c r="B44" s="131">
        <v>170301161071</v>
      </c>
      <c r="C44" s="102">
        <v>36</v>
      </c>
      <c r="D44" s="102"/>
      <c r="E44" s="102">
        <v>36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14">
        <v>35</v>
      </c>
      <c r="B45" s="131">
        <v>170301161072</v>
      </c>
      <c r="C45" s="102">
        <v>35</v>
      </c>
      <c r="D45" s="102"/>
      <c r="E45" s="102">
        <v>33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14">
        <v>36</v>
      </c>
      <c r="B46" s="131">
        <v>170301161073</v>
      </c>
      <c r="C46" s="102">
        <v>39</v>
      </c>
      <c r="D46" s="102"/>
      <c r="E46" s="102">
        <v>44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14">
        <v>37</v>
      </c>
      <c r="B47" s="131">
        <v>170301161074</v>
      </c>
      <c r="C47" s="102">
        <v>0</v>
      </c>
      <c r="D47" s="102"/>
      <c r="E47" s="102">
        <v>0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14">
        <v>38</v>
      </c>
      <c r="B48" s="131">
        <v>170101150004</v>
      </c>
      <c r="C48" s="102">
        <v>29</v>
      </c>
      <c r="D48" s="102"/>
      <c r="E48" s="102">
        <v>18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14">
        <v>39</v>
      </c>
      <c r="B49" s="131">
        <v>170101160001</v>
      </c>
      <c r="C49" s="102">
        <v>40</v>
      </c>
      <c r="D49" s="102"/>
      <c r="E49" s="102">
        <v>15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14">
        <v>40</v>
      </c>
      <c r="B50" s="131">
        <v>170101160002</v>
      </c>
      <c r="C50" s="102">
        <v>41</v>
      </c>
      <c r="D50" s="102"/>
      <c r="E50" s="102">
        <v>34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14">
        <v>41</v>
      </c>
      <c r="B51" s="131">
        <v>170101160003</v>
      </c>
      <c r="C51" s="102">
        <v>42</v>
      </c>
      <c r="D51" s="102"/>
      <c r="E51" s="102">
        <v>23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14">
        <v>42</v>
      </c>
      <c r="B52" s="131">
        <v>170101160005</v>
      </c>
      <c r="C52" s="102">
        <v>42</v>
      </c>
      <c r="D52" s="102"/>
      <c r="E52" s="102">
        <v>26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5">
      <c r="A53" s="170">
        <v>43</v>
      </c>
      <c r="B53" s="114">
        <v>170101160006</v>
      </c>
      <c r="C53" s="102">
        <v>38</v>
      </c>
      <c r="D53" s="102"/>
      <c r="E53" s="102">
        <v>28</v>
      </c>
      <c r="F53" s="129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4.5">
      <c r="A54" s="170">
        <v>44</v>
      </c>
      <c r="B54" s="114">
        <v>170101160007</v>
      </c>
      <c r="C54" s="102">
        <v>38</v>
      </c>
      <c r="D54" s="102"/>
      <c r="E54" s="102">
        <v>28</v>
      </c>
      <c r="F54" s="129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5">
      <c r="A55" s="170">
        <v>45</v>
      </c>
      <c r="B55" s="114">
        <v>170101160008</v>
      </c>
      <c r="C55" s="102">
        <v>40</v>
      </c>
      <c r="D55" s="102"/>
      <c r="E55" s="102">
        <v>26</v>
      </c>
      <c r="F55" s="129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4.5">
      <c r="A56" s="170">
        <v>46</v>
      </c>
      <c r="B56" s="114">
        <v>170101160010</v>
      </c>
      <c r="C56" s="102">
        <v>42</v>
      </c>
      <c r="D56" s="102"/>
      <c r="E56" s="102">
        <v>26</v>
      </c>
      <c r="F56" s="129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4.5">
      <c r="A57" s="170">
        <v>47</v>
      </c>
      <c r="B57" s="114">
        <v>170101160012</v>
      </c>
      <c r="C57" s="102">
        <v>38</v>
      </c>
      <c r="D57" s="102"/>
      <c r="E57" s="102">
        <v>22</v>
      </c>
      <c r="F57" s="129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4.5">
      <c r="A58" s="170">
        <v>48</v>
      </c>
      <c r="B58" s="114">
        <v>170101160013</v>
      </c>
      <c r="C58" s="102">
        <v>39</v>
      </c>
      <c r="D58" s="102"/>
      <c r="E58" s="102">
        <v>36</v>
      </c>
      <c r="F58" s="129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4.5">
      <c r="A59" s="170">
        <v>49</v>
      </c>
      <c r="B59" s="114">
        <v>170101160014</v>
      </c>
      <c r="C59" s="102">
        <v>39</v>
      </c>
      <c r="D59" s="102"/>
      <c r="E59" s="102">
        <v>33</v>
      </c>
      <c r="F59" s="129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4.5">
      <c r="A60" s="170">
        <v>50</v>
      </c>
      <c r="B60" s="114">
        <v>170101160015</v>
      </c>
      <c r="C60" s="102">
        <v>42</v>
      </c>
      <c r="D60" s="102"/>
      <c r="E60" s="102">
        <v>34</v>
      </c>
      <c r="F60" s="129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4.5">
      <c r="A61" s="170">
        <v>51</v>
      </c>
      <c r="B61" s="114">
        <v>170101160016</v>
      </c>
      <c r="C61" s="102">
        <v>41</v>
      </c>
      <c r="D61" s="102"/>
      <c r="E61" s="102">
        <v>27</v>
      </c>
      <c r="F61" s="12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4.5">
      <c r="A62" s="170">
        <v>52</v>
      </c>
      <c r="B62" s="114">
        <v>170101160018</v>
      </c>
      <c r="C62" s="102">
        <v>37</v>
      </c>
      <c r="D62" s="102"/>
      <c r="E62" s="102">
        <v>14</v>
      </c>
      <c r="F62" s="129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4.5">
      <c r="A63" s="170">
        <v>53</v>
      </c>
      <c r="B63" s="114">
        <v>170101160019</v>
      </c>
      <c r="C63" s="102">
        <v>24</v>
      </c>
      <c r="D63" s="102"/>
      <c r="E63" s="102">
        <v>23</v>
      </c>
      <c r="F63" s="129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4.5">
      <c r="A64" s="170">
        <v>54</v>
      </c>
      <c r="B64" s="114">
        <v>170101160020</v>
      </c>
      <c r="C64" s="102">
        <v>37</v>
      </c>
      <c r="D64" s="102"/>
      <c r="E64" s="102">
        <v>22</v>
      </c>
      <c r="F64" s="129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4.5">
      <c r="A65" s="170">
        <v>55</v>
      </c>
      <c r="B65" s="114">
        <v>170101160022</v>
      </c>
      <c r="C65" s="102">
        <v>39</v>
      </c>
      <c r="D65" s="102"/>
      <c r="E65" s="102">
        <v>29</v>
      </c>
      <c r="F65" s="129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4.5">
      <c r="A66" s="170">
        <v>56</v>
      </c>
      <c r="B66" s="114">
        <v>170101160024</v>
      </c>
      <c r="C66" s="102">
        <v>43</v>
      </c>
      <c r="D66" s="102"/>
      <c r="E66" s="102">
        <v>31</v>
      </c>
      <c r="F66" s="129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4.5">
      <c r="A67" s="170">
        <v>57</v>
      </c>
      <c r="B67" s="114">
        <v>170101160026</v>
      </c>
      <c r="C67" s="102">
        <v>44</v>
      </c>
      <c r="D67" s="102"/>
      <c r="E67" s="102">
        <v>35</v>
      </c>
      <c r="F67" s="129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4.5">
      <c r="A68" s="170">
        <v>58</v>
      </c>
      <c r="B68" s="114">
        <v>170101160028</v>
      </c>
      <c r="C68" s="102">
        <v>20</v>
      </c>
      <c r="D68" s="102"/>
      <c r="E68" s="102">
        <v>0</v>
      </c>
      <c r="F68" s="129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4.5">
      <c r="A69" s="170">
        <v>59</v>
      </c>
      <c r="B69" s="114">
        <v>170101160029</v>
      </c>
      <c r="C69" s="102">
        <v>39</v>
      </c>
      <c r="D69" s="102"/>
      <c r="E69" s="102">
        <v>25</v>
      </c>
      <c r="F69" s="129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4.5">
      <c r="A70" s="170">
        <v>60</v>
      </c>
      <c r="B70" s="114">
        <v>170101160030</v>
      </c>
      <c r="C70" s="102">
        <v>30</v>
      </c>
      <c r="D70" s="102"/>
      <c r="E70" s="102">
        <v>9</v>
      </c>
      <c r="F70" s="129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ht="14.5">
      <c r="A71" s="170">
        <v>61</v>
      </c>
      <c r="B71" s="114">
        <v>170101160031</v>
      </c>
      <c r="C71" s="102">
        <v>44</v>
      </c>
      <c r="D71" s="102"/>
      <c r="E71" s="102">
        <v>27</v>
      </c>
      <c r="F71" s="129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ht="14.5">
      <c r="A72" s="170">
        <v>62</v>
      </c>
      <c r="B72" s="114">
        <v>170101161032</v>
      </c>
      <c r="C72" s="102">
        <v>46</v>
      </c>
      <c r="D72" s="102"/>
      <c r="E72" s="102">
        <v>40</v>
      </c>
      <c r="F72" s="129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ht="14.5">
      <c r="A73" s="170">
        <v>63</v>
      </c>
      <c r="B73" s="114">
        <v>170101161033</v>
      </c>
      <c r="C73" s="102">
        <v>46</v>
      </c>
      <c r="D73" s="102"/>
      <c r="E73" s="102">
        <v>42</v>
      </c>
      <c r="F73" s="129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ht="14.5">
      <c r="A74" s="170">
        <v>64</v>
      </c>
      <c r="B74" s="114">
        <v>170101161034</v>
      </c>
      <c r="C74" s="102">
        <v>43</v>
      </c>
      <c r="D74" s="102"/>
      <c r="E74" s="102">
        <v>38</v>
      </c>
      <c r="F74" s="129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4.5">
      <c r="A75" s="170">
        <v>65</v>
      </c>
      <c r="B75" s="114">
        <v>170101161035</v>
      </c>
      <c r="C75" s="102">
        <v>46</v>
      </c>
      <c r="D75" s="102"/>
      <c r="E75" s="102">
        <v>38</v>
      </c>
      <c r="F75" s="129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4.5">
      <c r="A76" s="170">
        <v>66</v>
      </c>
      <c r="B76" s="114">
        <v>170101161036</v>
      </c>
      <c r="C76" s="102">
        <v>45</v>
      </c>
      <c r="D76" s="102"/>
      <c r="E76" s="102">
        <v>37</v>
      </c>
      <c r="F76" s="129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ht="14.5">
      <c r="A77" s="170">
        <v>67</v>
      </c>
      <c r="B77" s="114">
        <v>170101161037</v>
      </c>
      <c r="C77" s="102">
        <v>43</v>
      </c>
      <c r="D77" s="102"/>
      <c r="E77" s="102">
        <v>34</v>
      </c>
      <c r="F77" s="129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</sheetData>
  <mergeCells count="14">
    <mergeCell ref="Q3:Y7"/>
    <mergeCell ref="A4:E4"/>
    <mergeCell ref="A5:E5"/>
    <mergeCell ref="H20:I20"/>
    <mergeCell ref="H21:I21"/>
    <mergeCell ref="G15:J15"/>
    <mergeCell ref="G16:J16"/>
    <mergeCell ref="G17:J17"/>
    <mergeCell ref="G19:I19"/>
    <mergeCell ref="A1:E1"/>
    <mergeCell ref="G1:P1"/>
    <mergeCell ref="A2:E2"/>
    <mergeCell ref="A3:E3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E1" workbookViewId="0">
      <selection activeCell="H14" sqref="H14"/>
    </sheetView>
  </sheetViews>
  <sheetFormatPr defaultColWidth="14.453125" defaultRowHeight="15" customHeight="1"/>
  <cols>
    <col min="1" max="1" width="8" customWidth="1"/>
    <col min="2" max="2" width="15.81640625" customWidth="1"/>
    <col min="3" max="3" width="8" customWidth="1"/>
    <col min="4" max="4" width="12.7265625" customWidth="1"/>
    <col min="5" max="5" width="9.54296875" customWidth="1"/>
    <col min="6" max="6" width="13" customWidth="1"/>
    <col min="7" max="7" width="32.7265625" customWidth="1"/>
    <col min="8" max="25" width="8" customWidth="1"/>
  </cols>
  <sheetData>
    <row r="1" spans="1:22" ht="14.5">
      <c r="A1" s="240" t="s">
        <v>0</v>
      </c>
      <c r="B1" s="241"/>
      <c r="C1" s="241"/>
      <c r="D1" s="241"/>
      <c r="E1" s="241"/>
      <c r="F1" s="44"/>
      <c r="G1" s="255" t="s">
        <v>1</v>
      </c>
      <c r="H1" s="256"/>
      <c r="I1" s="256"/>
      <c r="J1" s="256"/>
      <c r="K1" s="256"/>
      <c r="L1" s="256"/>
      <c r="M1" s="256"/>
      <c r="N1" s="7"/>
      <c r="O1" s="7"/>
      <c r="P1" s="7"/>
      <c r="Q1" s="7"/>
      <c r="R1" s="7"/>
      <c r="S1" s="7"/>
      <c r="T1" s="7"/>
      <c r="U1" s="7"/>
      <c r="V1" s="7"/>
    </row>
    <row r="2" spans="1:22" ht="14.5">
      <c r="A2" s="240" t="s">
        <v>2</v>
      </c>
      <c r="B2" s="241"/>
      <c r="C2" s="241"/>
      <c r="D2" s="241"/>
      <c r="E2" s="241"/>
      <c r="F2" s="45"/>
      <c r="G2" s="46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5">
      <c r="A3" s="240" t="s">
        <v>51</v>
      </c>
      <c r="B3" s="241"/>
      <c r="C3" s="241"/>
      <c r="D3" s="241"/>
      <c r="E3" s="241"/>
      <c r="F3" s="45"/>
      <c r="G3" s="47" t="s">
        <v>10</v>
      </c>
      <c r="H3" s="7"/>
      <c r="I3" s="7"/>
      <c r="J3" s="8" t="s">
        <v>6</v>
      </c>
      <c r="K3" s="48" t="s">
        <v>52</v>
      </c>
      <c r="L3" s="49"/>
      <c r="M3" s="8" t="s">
        <v>53</v>
      </c>
      <c r="N3" s="254" t="s">
        <v>54</v>
      </c>
      <c r="O3" s="250"/>
      <c r="P3" s="250"/>
      <c r="Q3" s="250"/>
      <c r="R3" s="250"/>
      <c r="S3" s="250"/>
      <c r="T3" s="250"/>
      <c r="U3" s="250"/>
      <c r="V3" s="250"/>
    </row>
    <row r="4" spans="1:22" ht="53.25" customHeight="1">
      <c r="A4" s="240" t="s">
        <v>55</v>
      </c>
      <c r="B4" s="241"/>
      <c r="C4" s="241"/>
      <c r="D4" s="241"/>
      <c r="E4" s="241"/>
      <c r="F4" s="50"/>
      <c r="G4" s="46" t="s">
        <v>12</v>
      </c>
      <c r="H4" s="46">
        <v>83.78</v>
      </c>
      <c r="J4" s="12" t="s">
        <v>11</v>
      </c>
      <c r="K4" s="13">
        <v>3</v>
      </c>
      <c r="L4" s="7"/>
      <c r="M4" s="14">
        <v>3</v>
      </c>
      <c r="N4" s="250"/>
      <c r="O4" s="250"/>
      <c r="P4" s="250"/>
      <c r="Q4" s="250"/>
      <c r="R4" s="250"/>
      <c r="S4" s="250"/>
      <c r="T4" s="250"/>
      <c r="U4" s="250"/>
      <c r="V4" s="250"/>
    </row>
    <row r="5" spans="1:22" ht="21">
      <c r="A5" s="240" t="s">
        <v>227</v>
      </c>
      <c r="B5" s="241"/>
      <c r="C5" s="241"/>
      <c r="D5" s="241"/>
      <c r="E5" s="241"/>
      <c r="F5" s="15"/>
      <c r="G5" s="46" t="s">
        <v>16</v>
      </c>
      <c r="H5" s="46">
        <v>72.97</v>
      </c>
      <c r="I5" s="46"/>
      <c r="J5" s="16" t="s">
        <v>13</v>
      </c>
      <c r="K5" s="17">
        <v>2</v>
      </c>
      <c r="L5" s="7"/>
      <c r="M5" s="18">
        <v>2</v>
      </c>
      <c r="N5" s="250"/>
      <c r="O5" s="250"/>
      <c r="P5" s="250"/>
      <c r="Q5" s="250"/>
      <c r="R5" s="250"/>
      <c r="S5" s="250"/>
      <c r="T5" s="250"/>
      <c r="U5" s="250"/>
      <c r="V5" s="250"/>
    </row>
    <row r="6" spans="1:22" ht="21">
      <c r="A6" s="19"/>
      <c r="B6" s="20" t="s">
        <v>14</v>
      </c>
      <c r="C6" s="21" t="s">
        <v>12</v>
      </c>
      <c r="D6" s="22" t="s">
        <v>15</v>
      </c>
      <c r="E6" s="21" t="s">
        <v>16</v>
      </c>
      <c r="F6" s="22" t="s">
        <v>15</v>
      </c>
      <c r="G6" s="46" t="s">
        <v>20</v>
      </c>
      <c r="H6" s="51">
        <f>SUM(H4:H5)/2</f>
        <v>78.375</v>
      </c>
      <c r="I6" s="46">
        <v>60</v>
      </c>
      <c r="J6" s="23" t="s">
        <v>17</v>
      </c>
      <c r="K6" s="24">
        <v>1</v>
      </c>
      <c r="L6" s="7"/>
      <c r="M6" s="25">
        <v>1</v>
      </c>
      <c r="N6" s="250"/>
      <c r="O6" s="250"/>
      <c r="P6" s="250"/>
      <c r="Q6" s="250"/>
      <c r="R6" s="250"/>
      <c r="S6" s="250"/>
      <c r="T6" s="250"/>
      <c r="U6" s="250"/>
      <c r="V6" s="250"/>
    </row>
    <row r="7" spans="1:22" ht="45" customHeight="1">
      <c r="A7" s="19"/>
      <c r="B7" s="20" t="s">
        <v>18</v>
      </c>
      <c r="C7" s="52" t="s">
        <v>19</v>
      </c>
      <c r="D7" s="52"/>
      <c r="E7" s="52" t="s">
        <v>19</v>
      </c>
      <c r="F7" s="53"/>
      <c r="G7" s="30" t="s">
        <v>25</v>
      </c>
      <c r="H7" s="7"/>
      <c r="I7" s="7"/>
      <c r="J7" s="27" t="s">
        <v>21</v>
      </c>
      <c r="K7" s="28">
        <v>0</v>
      </c>
      <c r="L7" s="7"/>
      <c r="M7" s="7"/>
      <c r="N7" s="250"/>
      <c r="O7" s="250"/>
      <c r="P7" s="250"/>
      <c r="Q7" s="250"/>
      <c r="R7" s="250"/>
      <c r="S7" s="250"/>
      <c r="T7" s="250"/>
      <c r="U7" s="250"/>
      <c r="V7" s="250"/>
    </row>
    <row r="8" spans="1:22" ht="14.5">
      <c r="A8" s="19"/>
      <c r="B8" s="20" t="s">
        <v>22</v>
      </c>
      <c r="C8" s="52" t="s">
        <v>23</v>
      </c>
      <c r="D8" s="52"/>
      <c r="E8" s="52" t="s">
        <v>24</v>
      </c>
      <c r="F8" s="5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customHeight="1">
      <c r="A9" s="19"/>
      <c r="B9" s="20" t="s">
        <v>27</v>
      </c>
      <c r="C9" s="52" t="s">
        <v>57</v>
      </c>
      <c r="D9" s="52"/>
      <c r="E9" s="52" t="s">
        <v>57</v>
      </c>
      <c r="F9" s="55"/>
      <c r="G9" s="32"/>
      <c r="H9" s="33" t="s">
        <v>29</v>
      </c>
      <c r="I9" s="33" t="s">
        <v>30</v>
      </c>
      <c r="J9" s="34" t="s">
        <v>31</v>
      </c>
      <c r="K9" s="34" t="s">
        <v>32</v>
      </c>
      <c r="L9" s="34" t="s">
        <v>33</v>
      </c>
      <c r="M9" s="34" t="s">
        <v>34</v>
      </c>
      <c r="N9" s="34" t="s">
        <v>35</v>
      </c>
      <c r="O9" s="34" t="s">
        <v>36</v>
      </c>
      <c r="P9" s="34" t="s">
        <v>37</v>
      </c>
      <c r="Q9" s="34" t="s">
        <v>38</v>
      </c>
      <c r="R9" s="34" t="s">
        <v>39</v>
      </c>
      <c r="S9" s="34" t="s">
        <v>40</v>
      </c>
      <c r="T9" s="34" t="s">
        <v>41</v>
      </c>
      <c r="U9" s="34" t="s">
        <v>42</v>
      </c>
      <c r="V9" s="34" t="s">
        <v>43</v>
      </c>
    </row>
    <row r="10" spans="1:22" ht="15.75" customHeight="1">
      <c r="A10" s="19"/>
      <c r="B10" s="20" t="s">
        <v>44</v>
      </c>
      <c r="C10" s="52">
        <v>50</v>
      </c>
      <c r="D10" s="26">
        <f>(0.55*50)</f>
        <v>27.500000000000004</v>
      </c>
      <c r="E10" s="26">
        <v>50</v>
      </c>
      <c r="F10" s="39">
        <v>28</v>
      </c>
      <c r="G10" s="56" t="s">
        <v>45</v>
      </c>
      <c r="H10" s="35">
        <v>3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>
        <v>2</v>
      </c>
      <c r="U10" s="35">
        <v>1</v>
      </c>
      <c r="V10" s="35">
        <v>1</v>
      </c>
    </row>
    <row r="11" spans="1:22" ht="15.75" customHeight="1">
      <c r="A11" s="19">
        <v>1</v>
      </c>
      <c r="B11" s="37">
        <v>170301160053</v>
      </c>
      <c r="C11" s="52">
        <v>31</v>
      </c>
      <c r="D11" s="52">
        <f>COUNTIF(C11:C47,"&gt;="&amp;D10)</f>
        <v>31</v>
      </c>
      <c r="E11" s="52">
        <v>25</v>
      </c>
      <c r="F11" s="52">
        <f>COUNTIF(E11:E47,"&gt;="&amp;F10)</f>
        <v>27</v>
      </c>
      <c r="G11" s="56" t="s">
        <v>58</v>
      </c>
      <c r="H11" s="40"/>
      <c r="I11" s="40">
        <v>2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>
        <v>1</v>
      </c>
      <c r="U11" s="40">
        <v>1</v>
      </c>
      <c r="V11" s="40">
        <v>1</v>
      </c>
    </row>
    <row r="12" spans="1:22" ht="15.75" customHeight="1">
      <c r="A12" s="19">
        <v>2</v>
      </c>
      <c r="B12" s="37">
        <v>170301160010</v>
      </c>
      <c r="C12" s="52">
        <v>45</v>
      </c>
      <c r="D12" s="52">
        <f>(31/37)*100</f>
        <v>83.78378378378379</v>
      </c>
      <c r="E12" s="52">
        <v>36</v>
      </c>
      <c r="F12" s="52">
        <f>(27/37)*100</f>
        <v>72.972972972972968</v>
      </c>
      <c r="G12" s="56" t="s">
        <v>46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>
        <v>2</v>
      </c>
      <c r="U12" s="40">
        <v>2</v>
      </c>
      <c r="V12" s="40">
        <v>1</v>
      </c>
    </row>
    <row r="13" spans="1:22" ht="15.75" customHeight="1">
      <c r="A13" s="19">
        <v>3</v>
      </c>
      <c r="B13" s="37">
        <v>170301160016</v>
      </c>
      <c r="C13" s="52">
        <v>47</v>
      </c>
      <c r="D13" s="52"/>
      <c r="E13" s="52">
        <v>36</v>
      </c>
      <c r="F13" s="52"/>
      <c r="G13" s="56" t="s">
        <v>59</v>
      </c>
      <c r="H13" s="57">
        <f>SUM(H10:H12)/3</f>
        <v>1</v>
      </c>
      <c r="I13" s="57">
        <f t="shared" ref="I13:V13" si="0">SUM(I10:I12)/3</f>
        <v>0.66666666666666663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>
        <f t="shared" si="0"/>
        <v>1.6666666666666667</v>
      </c>
      <c r="U13" s="57">
        <f t="shared" si="0"/>
        <v>1.3333333333333333</v>
      </c>
      <c r="V13" s="57">
        <f t="shared" si="0"/>
        <v>1</v>
      </c>
    </row>
    <row r="14" spans="1:22" ht="15.75" customHeight="1">
      <c r="A14" s="19">
        <v>4</v>
      </c>
      <c r="B14" s="37">
        <v>170301160017</v>
      </c>
      <c r="C14" s="52">
        <v>40</v>
      </c>
      <c r="D14" s="52"/>
      <c r="E14" s="52">
        <v>35</v>
      </c>
      <c r="F14" s="52"/>
      <c r="G14" s="58" t="s">
        <v>49</v>
      </c>
      <c r="H14" s="57">
        <f>(78.38*H13)/100</f>
        <v>0.78379999999999994</v>
      </c>
      <c r="I14" s="57">
        <f t="shared" ref="I14:V14" si="1">(78.37*I13)/100</f>
        <v>0.52246666666666675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f t="shared" si="1"/>
        <v>1.3061666666666667</v>
      </c>
      <c r="U14" s="57">
        <f t="shared" si="1"/>
        <v>1.0449333333333335</v>
      </c>
      <c r="V14" s="57">
        <f t="shared" si="1"/>
        <v>0.78370000000000006</v>
      </c>
    </row>
    <row r="15" spans="1:22" ht="15.75" customHeight="1">
      <c r="A15" s="19">
        <v>5</v>
      </c>
      <c r="B15" s="37">
        <v>170301160020</v>
      </c>
      <c r="C15" s="52">
        <v>46</v>
      </c>
      <c r="D15" s="52"/>
      <c r="E15" s="52">
        <v>38</v>
      </c>
      <c r="F15" s="5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 customHeight="1">
      <c r="A16" s="19">
        <v>6</v>
      </c>
      <c r="B16" s="37">
        <v>170301160021</v>
      </c>
      <c r="C16" s="52">
        <v>36</v>
      </c>
      <c r="D16" s="52"/>
      <c r="E16" s="52">
        <v>24</v>
      </c>
      <c r="F16" s="5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4.5">
      <c r="A17" s="19">
        <v>7</v>
      </c>
      <c r="B17" s="37">
        <v>170301160029</v>
      </c>
      <c r="C17" s="52">
        <v>40</v>
      </c>
      <c r="D17" s="52"/>
      <c r="E17" s="52">
        <v>34</v>
      </c>
      <c r="F17" s="5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4.5">
      <c r="A18" s="19">
        <v>8</v>
      </c>
      <c r="B18" s="37">
        <v>170301160030</v>
      </c>
      <c r="C18" s="52">
        <v>41</v>
      </c>
      <c r="D18" s="52"/>
      <c r="E18" s="52">
        <v>33</v>
      </c>
      <c r="F18" s="5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4.5">
      <c r="A19" s="19">
        <v>9</v>
      </c>
      <c r="B19" s="37">
        <v>170301160032</v>
      </c>
      <c r="C19" s="52">
        <v>44</v>
      </c>
      <c r="D19" s="52"/>
      <c r="E19" s="52">
        <v>36</v>
      </c>
      <c r="F19" s="5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4.5">
      <c r="A20" s="19">
        <v>10</v>
      </c>
      <c r="B20" s="37">
        <v>170301160033</v>
      </c>
      <c r="C20" s="52">
        <v>0</v>
      </c>
      <c r="D20" s="52"/>
      <c r="E20" s="52">
        <v>0</v>
      </c>
      <c r="F20" s="5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 customHeight="1">
      <c r="A21" s="19">
        <v>11</v>
      </c>
      <c r="B21" s="37">
        <v>170301160034</v>
      </c>
      <c r="C21" s="52">
        <v>45</v>
      </c>
      <c r="D21" s="52"/>
      <c r="E21" s="52">
        <v>37</v>
      </c>
      <c r="F21" s="5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 customHeight="1">
      <c r="A22" s="19">
        <v>12</v>
      </c>
      <c r="B22" s="37">
        <v>170301160035</v>
      </c>
      <c r="C22" s="52">
        <v>44</v>
      </c>
      <c r="D22" s="52"/>
      <c r="E22" s="52">
        <v>38</v>
      </c>
      <c r="F22" s="5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 customHeight="1">
      <c r="A23" s="19">
        <v>13</v>
      </c>
      <c r="B23" s="37">
        <v>170301160037</v>
      </c>
      <c r="C23" s="52">
        <v>46</v>
      </c>
      <c r="D23" s="52"/>
      <c r="E23" s="52">
        <v>39</v>
      </c>
      <c r="F23" s="5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 customHeight="1">
      <c r="A24" s="19">
        <v>14</v>
      </c>
      <c r="B24" s="37">
        <v>170301160039</v>
      </c>
      <c r="C24" s="52">
        <v>0</v>
      </c>
      <c r="D24" s="52"/>
      <c r="E24" s="52">
        <v>0</v>
      </c>
      <c r="F24" s="52"/>
      <c r="G24" s="1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 customHeight="1">
      <c r="A25" s="19">
        <v>15</v>
      </c>
      <c r="B25" s="37">
        <v>170301160040</v>
      </c>
      <c r="C25" s="52">
        <v>42</v>
      </c>
      <c r="D25" s="52"/>
      <c r="E25" s="52">
        <v>38</v>
      </c>
      <c r="F25" s="52"/>
      <c r="G25" s="1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 customHeight="1">
      <c r="A26" s="19">
        <v>16</v>
      </c>
      <c r="B26" s="37">
        <v>170301160041</v>
      </c>
      <c r="C26" s="52">
        <v>44</v>
      </c>
      <c r="D26" s="52"/>
      <c r="E26" s="52">
        <v>34</v>
      </c>
      <c r="F26" s="52"/>
      <c r="G26" s="1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 customHeight="1">
      <c r="A27" s="19">
        <v>17</v>
      </c>
      <c r="B27" s="37">
        <v>170301160042</v>
      </c>
      <c r="C27" s="52">
        <v>34</v>
      </c>
      <c r="D27" s="52"/>
      <c r="E27" s="52">
        <v>27</v>
      </c>
      <c r="F27" s="52"/>
      <c r="G27" s="1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 customHeight="1">
      <c r="A28" s="19">
        <v>18</v>
      </c>
      <c r="B28" s="37">
        <v>170301160044</v>
      </c>
      <c r="C28" s="52">
        <v>42</v>
      </c>
      <c r="D28" s="52"/>
      <c r="E28" s="52">
        <v>35</v>
      </c>
      <c r="F28" s="52"/>
    </row>
    <row r="29" spans="1:22" ht="15.75" customHeight="1">
      <c r="A29" s="19">
        <v>19</v>
      </c>
      <c r="B29" s="37">
        <v>170301160045</v>
      </c>
      <c r="C29" s="52">
        <v>45</v>
      </c>
      <c r="D29" s="52"/>
      <c r="E29" s="52">
        <v>40</v>
      </c>
      <c r="F29" s="52"/>
    </row>
    <row r="30" spans="1:22" ht="15.75" customHeight="1">
      <c r="A30" s="19">
        <v>20</v>
      </c>
      <c r="B30" s="37">
        <v>170301160049</v>
      </c>
      <c r="C30" s="52">
        <v>40</v>
      </c>
      <c r="D30" s="52"/>
      <c r="E30" s="52">
        <v>37</v>
      </c>
      <c r="F30" s="52"/>
    </row>
    <row r="31" spans="1:22" ht="15.75" customHeight="1">
      <c r="A31" s="19">
        <v>21</v>
      </c>
      <c r="B31" s="37">
        <v>170301160050</v>
      </c>
      <c r="C31" s="52">
        <v>32</v>
      </c>
      <c r="D31" s="52"/>
      <c r="E31" s="52">
        <v>27</v>
      </c>
      <c r="F31" s="52"/>
    </row>
    <row r="32" spans="1:22" ht="15.75" customHeight="1">
      <c r="A32" s="19">
        <v>22</v>
      </c>
      <c r="B32" s="37">
        <v>170301160052</v>
      </c>
      <c r="C32" s="52">
        <v>42</v>
      </c>
      <c r="D32" s="52"/>
      <c r="E32" s="52">
        <v>36</v>
      </c>
      <c r="F32" s="52"/>
    </row>
    <row r="33" spans="1:6" ht="15.75" customHeight="1">
      <c r="A33" s="19">
        <v>23</v>
      </c>
      <c r="B33" s="37">
        <v>170301160056</v>
      </c>
      <c r="C33" s="52">
        <v>2</v>
      </c>
      <c r="D33" s="52"/>
      <c r="E33" s="52">
        <v>0</v>
      </c>
      <c r="F33" s="52"/>
    </row>
    <row r="34" spans="1:6" ht="15.75" customHeight="1">
      <c r="A34" s="19">
        <v>24</v>
      </c>
      <c r="B34" s="37">
        <v>170301160058</v>
      </c>
      <c r="C34" s="52">
        <v>42</v>
      </c>
      <c r="D34" s="52"/>
      <c r="E34" s="52">
        <v>37</v>
      </c>
      <c r="F34" s="52"/>
    </row>
    <row r="35" spans="1:6" ht="15.75" customHeight="1">
      <c r="A35" s="19">
        <v>25</v>
      </c>
      <c r="B35" s="37">
        <v>170301161059</v>
      </c>
      <c r="C35" s="52">
        <v>40</v>
      </c>
      <c r="D35" s="52"/>
      <c r="E35" s="52">
        <v>35</v>
      </c>
      <c r="F35" s="52"/>
    </row>
    <row r="36" spans="1:6" ht="15.75" customHeight="1">
      <c r="A36" s="19">
        <v>26</v>
      </c>
      <c r="B36" s="37">
        <v>170301161060</v>
      </c>
      <c r="C36" s="52">
        <v>39</v>
      </c>
      <c r="D36" s="52"/>
      <c r="E36" s="52">
        <v>36</v>
      </c>
      <c r="F36" s="52"/>
    </row>
    <row r="37" spans="1:6" ht="15.75" customHeight="1">
      <c r="A37" s="19">
        <v>27</v>
      </c>
      <c r="B37" s="37">
        <v>170301161061</v>
      </c>
      <c r="C37" s="52">
        <v>36</v>
      </c>
      <c r="D37" s="52"/>
      <c r="E37" s="52">
        <v>33</v>
      </c>
      <c r="F37" s="52"/>
    </row>
    <row r="38" spans="1:6" ht="15.75" customHeight="1">
      <c r="A38" s="19">
        <v>28</v>
      </c>
      <c r="B38" s="37">
        <v>170301161063</v>
      </c>
      <c r="C38" s="52">
        <v>0</v>
      </c>
      <c r="D38" s="52"/>
      <c r="E38" s="52">
        <v>0</v>
      </c>
      <c r="F38" s="52"/>
    </row>
    <row r="39" spans="1:6" ht="15.75" customHeight="1">
      <c r="A39" s="19">
        <v>29</v>
      </c>
      <c r="B39" s="37">
        <v>170301161064</v>
      </c>
      <c r="C39" s="52">
        <v>40</v>
      </c>
      <c r="D39" s="52"/>
      <c r="E39" s="52">
        <v>37</v>
      </c>
      <c r="F39" s="52"/>
    </row>
    <row r="40" spans="1:6" ht="15.75" customHeight="1">
      <c r="A40" s="19">
        <v>30</v>
      </c>
      <c r="B40" s="37">
        <v>170301161065</v>
      </c>
      <c r="C40" s="52">
        <v>36</v>
      </c>
      <c r="D40" s="52"/>
      <c r="E40" s="52">
        <v>35</v>
      </c>
      <c r="F40" s="52"/>
    </row>
    <row r="41" spans="1:6" ht="15.75" customHeight="1">
      <c r="A41" s="19">
        <v>31</v>
      </c>
      <c r="B41" s="37">
        <v>170301161067</v>
      </c>
      <c r="C41" s="52">
        <v>4</v>
      </c>
      <c r="D41" s="52"/>
      <c r="E41" s="52">
        <v>0</v>
      </c>
      <c r="F41" s="52"/>
    </row>
    <row r="42" spans="1:6" ht="15.75" customHeight="1">
      <c r="A42" s="19">
        <v>32</v>
      </c>
      <c r="B42" s="37">
        <v>170301161068</v>
      </c>
      <c r="C42" s="52">
        <v>41</v>
      </c>
      <c r="D42" s="52"/>
      <c r="E42" s="52">
        <v>40</v>
      </c>
      <c r="F42" s="52"/>
    </row>
    <row r="43" spans="1:6" ht="15.75" customHeight="1">
      <c r="A43" s="19">
        <v>33</v>
      </c>
      <c r="B43" s="37">
        <v>170301161069</v>
      </c>
      <c r="C43" s="52">
        <v>35</v>
      </c>
      <c r="D43" s="52"/>
      <c r="E43" s="52">
        <v>33</v>
      </c>
      <c r="F43" s="52"/>
    </row>
    <row r="44" spans="1:6" ht="15.75" customHeight="1">
      <c r="A44" s="19">
        <v>34</v>
      </c>
      <c r="B44" s="37">
        <v>170301161071</v>
      </c>
      <c r="C44" s="52">
        <v>41</v>
      </c>
      <c r="D44" s="52"/>
      <c r="E44" s="52">
        <v>34</v>
      </c>
      <c r="F44" s="52"/>
    </row>
    <row r="45" spans="1:6" ht="15.75" customHeight="1">
      <c r="A45" s="19">
        <v>35</v>
      </c>
      <c r="B45" s="37">
        <v>170301161072</v>
      </c>
      <c r="C45" s="52">
        <v>41</v>
      </c>
      <c r="D45" s="52"/>
      <c r="E45" s="52">
        <v>33</v>
      </c>
      <c r="F45" s="52"/>
    </row>
    <row r="46" spans="1:6" ht="15.75" customHeight="1">
      <c r="A46" s="19">
        <v>36</v>
      </c>
      <c r="B46" s="37">
        <v>170301161073</v>
      </c>
      <c r="C46" s="52">
        <v>40</v>
      </c>
      <c r="D46" s="52"/>
      <c r="E46" s="52">
        <v>37</v>
      </c>
      <c r="F46" s="52"/>
    </row>
    <row r="47" spans="1:6" ht="15.75" customHeight="1">
      <c r="A47" s="19">
        <v>37</v>
      </c>
      <c r="B47" s="37">
        <v>170301161074</v>
      </c>
      <c r="C47" s="52">
        <v>0</v>
      </c>
      <c r="D47" s="52"/>
      <c r="E47" s="52">
        <v>0</v>
      </c>
      <c r="F47" s="52"/>
    </row>
    <row r="48" spans="1:6" ht="15.75" customHeight="1">
      <c r="B48" s="59"/>
    </row>
    <row r="49" spans="2:2" ht="15.75" customHeight="1">
      <c r="B49" s="59"/>
    </row>
    <row r="50" spans="2:2" ht="15.75" customHeight="1">
      <c r="B50" s="59"/>
    </row>
    <row r="51" spans="2:2" ht="15.75" customHeight="1">
      <c r="B51" s="59"/>
    </row>
    <row r="52" spans="2:2" ht="15.75" customHeight="1">
      <c r="B52" s="59"/>
    </row>
    <row r="53" spans="2:2" ht="15.75" customHeight="1">
      <c r="B53" s="59"/>
    </row>
    <row r="54" spans="2:2" ht="15.75" customHeight="1">
      <c r="B54" s="59"/>
    </row>
    <row r="55" spans="2:2" ht="15.75" customHeight="1">
      <c r="B55" s="59"/>
    </row>
    <row r="56" spans="2:2" ht="15.75" customHeight="1">
      <c r="B56" s="59"/>
    </row>
    <row r="57" spans="2:2" ht="15.75" customHeight="1">
      <c r="B57" s="59"/>
    </row>
    <row r="58" spans="2:2" ht="15.75" customHeight="1">
      <c r="B58" s="59"/>
    </row>
    <row r="59" spans="2:2" ht="15.75" customHeight="1">
      <c r="B59" s="59"/>
    </row>
    <row r="60" spans="2:2" ht="15.75" customHeight="1">
      <c r="B60" s="59"/>
    </row>
    <row r="61" spans="2:2" ht="15.75" customHeight="1">
      <c r="B61" s="59"/>
    </row>
    <row r="62" spans="2:2" ht="15.75" customHeight="1">
      <c r="B62" s="59"/>
    </row>
    <row r="63" spans="2:2" ht="15.75" customHeight="1">
      <c r="B63" s="59"/>
    </row>
    <row r="64" spans="2:2" ht="15.75" customHeight="1">
      <c r="B64" s="59"/>
    </row>
    <row r="65" spans="2:2" ht="15.75" customHeight="1">
      <c r="B65" s="59"/>
    </row>
    <row r="66" spans="2:2" ht="15.75" customHeight="1">
      <c r="B66" s="59"/>
    </row>
    <row r="67" spans="2:2" ht="15.75" customHeight="1">
      <c r="B67" s="59"/>
    </row>
    <row r="68" spans="2:2" ht="15.75" customHeight="1">
      <c r="B68" s="59"/>
    </row>
    <row r="69" spans="2:2" ht="15.75" customHeight="1">
      <c r="B69" s="59"/>
    </row>
    <row r="70" spans="2:2" ht="15.75" customHeight="1">
      <c r="B70" s="59"/>
    </row>
    <row r="71" spans="2:2" ht="15.75" customHeight="1">
      <c r="B71" s="59"/>
    </row>
    <row r="72" spans="2:2" ht="15.75" customHeight="1">
      <c r="B72" s="59"/>
    </row>
    <row r="73" spans="2:2" ht="15.75" customHeight="1">
      <c r="B73" s="59"/>
    </row>
    <row r="74" spans="2:2" ht="15.75" customHeight="1">
      <c r="B74" s="59"/>
    </row>
    <row r="75" spans="2:2" ht="15.75" customHeight="1">
      <c r="B75" s="59"/>
    </row>
    <row r="76" spans="2:2" ht="15.75" customHeight="1">
      <c r="B76" s="59"/>
    </row>
    <row r="77" spans="2:2" ht="15.75" customHeight="1">
      <c r="B77" s="59"/>
    </row>
    <row r="78" spans="2:2" ht="15.75" customHeight="1">
      <c r="B78" s="59"/>
    </row>
    <row r="79" spans="2:2" ht="15.75" customHeight="1">
      <c r="B79" s="59"/>
    </row>
    <row r="80" spans="2:2" ht="15.75" customHeight="1">
      <c r="B80" s="59"/>
    </row>
    <row r="81" spans="2:2" ht="15.75" customHeight="1">
      <c r="B81" s="59"/>
    </row>
    <row r="82" spans="2:2" ht="15.75" customHeight="1">
      <c r="B82" s="59"/>
    </row>
    <row r="83" spans="2:2" ht="15.75" customHeight="1">
      <c r="B83" s="59"/>
    </row>
    <row r="84" spans="2:2" ht="15.75" customHeight="1">
      <c r="B84" s="59"/>
    </row>
    <row r="85" spans="2:2" ht="15.75" customHeight="1">
      <c r="B85" s="59"/>
    </row>
    <row r="86" spans="2:2" ht="15.75" customHeight="1">
      <c r="B86" s="59"/>
    </row>
    <row r="87" spans="2:2" ht="15.75" customHeight="1">
      <c r="B87" s="59"/>
    </row>
    <row r="88" spans="2:2" ht="15.75" customHeight="1">
      <c r="B88" s="59"/>
    </row>
    <row r="89" spans="2:2" ht="15.75" customHeight="1">
      <c r="B89" s="59"/>
    </row>
    <row r="90" spans="2:2" ht="15.75" customHeight="1">
      <c r="B90" s="59"/>
    </row>
    <row r="91" spans="2:2" ht="15.75" customHeight="1">
      <c r="B91" s="59"/>
    </row>
    <row r="92" spans="2:2" ht="15.75" customHeight="1">
      <c r="B92" s="59"/>
    </row>
    <row r="93" spans="2:2" ht="15.75" customHeight="1">
      <c r="B93" s="59"/>
    </row>
    <row r="94" spans="2:2" ht="15.75" customHeight="1">
      <c r="B94" s="59"/>
    </row>
    <row r="95" spans="2:2" ht="15.75" customHeight="1">
      <c r="B95" s="59"/>
    </row>
    <row r="96" spans="2:2" ht="15.75" customHeight="1">
      <c r="B96" s="59"/>
    </row>
    <row r="97" spans="2:2" ht="15.75" customHeight="1">
      <c r="B97" s="59"/>
    </row>
    <row r="98" spans="2:2" ht="15.75" customHeight="1">
      <c r="B98" s="59"/>
    </row>
    <row r="99" spans="2:2" ht="15.75" customHeight="1">
      <c r="B99" s="59"/>
    </row>
    <row r="100" spans="2:2" ht="15.75" customHeight="1">
      <c r="B100" s="59"/>
    </row>
    <row r="101" spans="2:2" ht="15.75" customHeight="1">
      <c r="B101" s="59"/>
    </row>
    <row r="102" spans="2:2" ht="15.75" customHeight="1">
      <c r="B102" s="59"/>
    </row>
    <row r="103" spans="2:2" ht="15.75" customHeight="1">
      <c r="B103" s="59"/>
    </row>
    <row r="104" spans="2:2" ht="15.75" customHeight="1">
      <c r="B104" s="59"/>
    </row>
    <row r="105" spans="2:2" ht="15.75" customHeight="1">
      <c r="B105" s="59"/>
    </row>
    <row r="106" spans="2:2" ht="15.75" customHeight="1">
      <c r="B106" s="59"/>
    </row>
    <row r="107" spans="2:2" ht="15.75" customHeight="1">
      <c r="B107" s="59"/>
    </row>
    <row r="108" spans="2:2" ht="15.75" customHeight="1">
      <c r="B108" s="59"/>
    </row>
    <row r="109" spans="2:2" ht="15.75" customHeight="1">
      <c r="B109" s="59"/>
    </row>
    <row r="110" spans="2:2" ht="15.75" customHeight="1">
      <c r="B110" s="59"/>
    </row>
    <row r="111" spans="2:2" ht="15.75" customHeight="1">
      <c r="B111" s="59"/>
    </row>
    <row r="112" spans="2:2" ht="15.75" customHeight="1">
      <c r="B112" s="59"/>
    </row>
    <row r="113" spans="2:2" ht="15.75" customHeight="1">
      <c r="B113" s="59"/>
    </row>
    <row r="114" spans="2:2" ht="15.75" customHeight="1">
      <c r="B114" s="59"/>
    </row>
    <row r="115" spans="2:2" ht="15.75" customHeight="1">
      <c r="B115" s="59"/>
    </row>
    <row r="116" spans="2:2" ht="15.75" customHeight="1">
      <c r="B116" s="59"/>
    </row>
    <row r="117" spans="2:2" ht="15.75" customHeight="1">
      <c r="B117" s="59"/>
    </row>
    <row r="118" spans="2:2" ht="15.75" customHeight="1">
      <c r="B118" s="59"/>
    </row>
    <row r="119" spans="2:2" ht="15.75" customHeight="1">
      <c r="B119" s="59"/>
    </row>
    <row r="120" spans="2:2" ht="15.75" customHeight="1">
      <c r="B120" s="59"/>
    </row>
    <row r="121" spans="2:2" ht="15.75" customHeight="1">
      <c r="B121" s="59"/>
    </row>
    <row r="122" spans="2:2" ht="15.75" customHeight="1">
      <c r="B122" s="59"/>
    </row>
    <row r="123" spans="2:2" ht="15.75" customHeight="1">
      <c r="B123" s="59"/>
    </row>
    <row r="124" spans="2:2" ht="15.75" customHeight="1">
      <c r="B124" s="59"/>
    </row>
    <row r="125" spans="2:2" ht="15.75" customHeight="1">
      <c r="B125" s="59"/>
    </row>
    <row r="126" spans="2:2" ht="15.75" customHeight="1">
      <c r="B126" s="59"/>
    </row>
    <row r="127" spans="2:2" ht="15.75" customHeight="1">
      <c r="B127" s="59"/>
    </row>
    <row r="128" spans="2:2" ht="15.75" customHeight="1">
      <c r="B128" s="59"/>
    </row>
    <row r="129" spans="2:2" ht="15.75" customHeight="1">
      <c r="B129" s="59"/>
    </row>
    <row r="130" spans="2:2" ht="15.75" customHeight="1">
      <c r="B130" s="59"/>
    </row>
    <row r="131" spans="2:2" ht="15.75" customHeight="1">
      <c r="B131" s="59"/>
    </row>
    <row r="132" spans="2:2" ht="15.75" customHeight="1">
      <c r="B132" s="59"/>
    </row>
    <row r="133" spans="2:2" ht="15.75" customHeight="1">
      <c r="B133" s="59"/>
    </row>
    <row r="134" spans="2:2" ht="15.75" customHeight="1">
      <c r="B134" s="59"/>
    </row>
    <row r="135" spans="2:2" ht="15.75" customHeight="1">
      <c r="B135" s="59"/>
    </row>
    <row r="136" spans="2:2" ht="15.75" customHeight="1">
      <c r="B136" s="59"/>
    </row>
    <row r="137" spans="2:2" ht="15.75" customHeight="1">
      <c r="B137" s="59"/>
    </row>
    <row r="138" spans="2:2" ht="15.75" customHeight="1">
      <c r="B138" s="59"/>
    </row>
    <row r="139" spans="2:2" ht="15.75" customHeight="1">
      <c r="B139" s="59"/>
    </row>
    <row r="140" spans="2:2" ht="15.75" customHeight="1">
      <c r="B140" s="59"/>
    </row>
    <row r="141" spans="2:2" ht="15.75" customHeight="1">
      <c r="B141" s="59"/>
    </row>
    <row r="142" spans="2:2" ht="15.75" customHeight="1">
      <c r="B142" s="59"/>
    </row>
    <row r="143" spans="2:2" ht="15.75" customHeight="1">
      <c r="B143" s="59"/>
    </row>
    <row r="144" spans="2:2" ht="15.75" customHeight="1">
      <c r="B144" s="59"/>
    </row>
    <row r="145" spans="2:2" ht="15.75" customHeight="1">
      <c r="B145" s="59"/>
    </row>
    <row r="146" spans="2:2" ht="15.75" customHeight="1">
      <c r="B146" s="59"/>
    </row>
    <row r="147" spans="2:2" ht="15.75" customHeight="1">
      <c r="B147" s="59"/>
    </row>
    <row r="148" spans="2:2" ht="15.75" customHeight="1">
      <c r="B148" s="59"/>
    </row>
    <row r="149" spans="2:2" ht="15.75" customHeight="1">
      <c r="B149" s="59"/>
    </row>
    <row r="150" spans="2:2" ht="15.75" customHeight="1">
      <c r="B150" s="59"/>
    </row>
    <row r="151" spans="2:2" ht="15.75" customHeight="1">
      <c r="B151" s="59"/>
    </row>
    <row r="152" spans="2:2" ht="15.75" customHeight="1">
      <c r="B152" s="59"/>
    </row>
    <row r="153" spans="2:2" ht="15.75" customHeight="1">
      <c r="B153" s="59"/>
    </row>
    <row r="154" spans="2:2" ht="15.75" customHeight="1">
      <c r="B154" s="59"/>
    </row>
    <row r="155" spans="2:2" ht="15.75" customHeight="1">
      <c r="B155" s="59"/>
    </row>
    <row r="156" spans="2:2" ht="15.75" customHeight="1">
      <c r="B156" s="59"/>
    </row>
    <row r="157" spans="2:2" ht="15.75" customHeight="1">
      <c r="B157" s="59"/>
    </row>
    <row r="158" spans="2:2" ht="15.75" customHeight="1">
      <c r="B158" s="59"/>
    </row>
    <row r="159" spans="2:2" ht="15.75" customHeight="1">
      <c r="B159" s="59"/>
    </row>
    <row r="160" spans="2:2" ht="15.75" customHeight="1">
      <c r="B160" s="59"/>
    </row>
    <row r="161" spans="2:2" ht="15.75" customHeight="1">
      <c r="B161" s="59"/>
    </row>
    <row r="162" spans="2:2" ht="15.75" customHeight="1">
      <c r="B162" s="59"/>
    </row>
    <row r="163" spans="2:2" ht="15.75" customHeight="1">
      <c r="B163" s="59"/>
    </row>
    <row r="164" spans="2:2" ht="15.75" customHeight="1">
      <c r="B164" s="59"/>
    </row>
    <row r="165" spans="2:2" ht="15.75" customHeight="1">
      <c r="B165" s="59"/>
    </row>
    <row r="166" spans="2:2" ht="15.75" customHeight="1">
      <c r="B166" s="59"/>
    </row>
    <row r="167" spans="2:2" ht="15.75" customHeight="1">
      <c r="B167" s="59"/>
    </row>
    <row r="168" spans="2:2" ht="15.75" customHeight="1">
      <c r="B168" s="59"/>
    </row>
    <row r="169" spans="2:2" ht="15.75" customHeight="1">
      <c r="B169" s="59"/>
    </row>
    <row r="170" spans="2:2" ht="15.75" customHeight="1">
      <c r="B170" s="59"/>
    </row>
    <row r="171" spans="2:2" ht="15.75" customHeight="1">
      <c r="B171" s="59"/>
    </row>
    <row r="172" spans="2:2" ht="15.75" customHeight="1">
      <c r="B172" s="59"/>
    </row>
    <row r="173" spans="2:2" ht="15.75" customHeight="1">
      <c r="B173" s="59"/>
    </row>
    <row r="174" spans="2:2" ht="15.75" customHeight="1">
      <c r="B174" s="59"/>
    </row>
    <row r="175" spans="2:2" ht="15.75" customHeight="1">
      <c r="B175" s="59"/>
    </row>
    <row r="176" spans="2:2" ht="15.75" customHeight="1">
      <c r="B176" s="59"/>
    </row>
    <row r="177" spans="2:2" ht="15.75" customHeight="1">
      <c r="B177" s="59"/>
    </row>
    <row r="178" spans="2:2" ht="15.75" customHeight="1">
      <c r="B178" s="59"/>
    </row>
    <row r="179" spans="2:2" ht="15.75" customHeight="1">
      <c r="B179" s="59"/>
    </row>
    <row r="180" spans="2:2" ht="15.75" customHeight="1">
      <c r="B180" s="59"/>
    </row>
    <row r="181" spans="2:2" ht="15.75" customHeight="1">
      <c r="B181" s="59"/>
    </row>
    <row r="182" spans="2:2" ht="15.75" customHeight="1">
      <c r="B182" s="59"/>
    </row>
    <row r="183" spans="2:2" ht="15.75" customHeight="1">
      <c r="B183" s="59"/>
    </row>
    <row r="184" spans="2:2" ht="15.75" customHeight="1">
      <c r="B184" s="59"/>
    </row>
    <row r="185" spans="2:2" ht="15.75" customHeight="1">
      <c r="B185" s="59"/>
    </row>
    <row r="186" spans="2:2" ht="15.75" customHeight="1">
      <c r="B186" s="59"/>
    </row>
    <row r="187" spans="2:2" ht="15.75" customHeight="1">
      <c r="B187" s="59"/>
    </row>
    <row r="188" spans="2:2" ht="15.75" customHeight="1">
      <c r="B188" s="59"/>
    </row>
    <row r="189" spans="2:2" ht="15.75" customHeight="1">
      <c r="B189" s="59"/>
    </row>
    <row r="190" spans="2:2" ht="15.75" customHeight="1">
      <c r="B190" s="59"/>
    </row>
    <row r="191" spans="2:2" ht="15.75" customHeight="1">
      <c r="B191" s="59"/>
    </row>
    <row r="192" spans="2:2" ht="15.75" customHeight="1">
      <c r="B192" s="59"/>
    </row>
    <row r="193" spans="2:2" ht="15.75" customHeight="1">
      <c r="B193" s="59"/>
    </row>
    <row r="194" spans="2:2" ht="15.75" customHeight="1">
      <c r="B194" s="59"/>
    </row>
    <row r="195" spans="2:2" ht="15.75" customHeight="1">
      <c r="B195" s="59"/>
    </row>
    <row r="196" spans="2:2" ht="15.75" customHeight="1">
      <c r="B196" s="59"/>
    </row>
    <row r="197" spans="2:2" ht="15.75" customHeight="1">
      <c r="B197" s="59"/>
    </row>
    <row r="198" spans="2:2" ht="15.75" customHeight="1">
      <c r="B198" s="59"/>
    </row>
    <row r="199" spans="2:2" ht="15.75" customHeight="1">
      <c r="B199" s="59"/>
    </row>
    <row r="200" spans="2:2" ht="15.75" customHeight="1">
      <c r="B200" s="59"/>
    </row>
    <row r="201" spans="2:2" ht="15.75" customHeight="1">
      <c r="B201" s="59"/>
    </row>
    <row r="202" spans="2:2" ht="15.75" customHeight="1">
      <c r="B202" s="59"/>
    </row>
    <row r="203" spans="2:2" ht="15.75" customHeight="1">
      <c r="B203" s="59"/>
    </row>
    <row r="204" spans="2:2" ht="15.75" customHeight="1">
      <c r="B204" s="59"/>
    </row>
    <row r="205" spans="2:2" ht="15.75" customHeight="1">
      <c r="B205" s="59"/>
    </row>
    <row r="206" spans="2:2" ht="15.75" customHeight="1">
      <c r="B206" s="59"/>
    </row>
    <row r="207" spans="2:2" ht="15.75" customHeight="1">
      <c r="B207" s="59"/>
    </row>
    <row r="208" spans="2:2" ht="15.75" customHeight="1">
      <c r="B208" s="59"/>
    </row>
    <row r="209" spans="2:2" ht="15.75" customHeight="1">
      <c r="B209" s="59"/>
    </row>
    <row r="210" spans="2:2" ht="15.75" customHeight="1">
      <c r="B210" s="59"/>
    </row>
    <row r="211" spans="2:2" ht="15.75" customHeight="1">
      <c r="B211" s="59"/>
    </row>
    <row r="212" spans="2:2" ht="15.75" customHeight="1">
      <c r="B212" s="59"/>
    </row>
    <row r="213" spans="2:2" ht="15.75" customHeight="1">
      <c r="B213" s="59"/>
    </row>
    <row r="214" spans="2:2" ht="15.75" customHeight="1">
      <c r="B214" s="59"/>
    </row>
    <row r="215" spans="2:2" ht="15.75" customHeight="1">
      <c r="B215" s="59"/>
    </row>
    <row r="216" spans="2:2" ht="15.75" customHeight="1">
      <c r="B216" s="59"/>
    </row>
    <row r="217" spans="2:2" ht="15.75" customHeight="1">
      <c r="B217" s="59"/>
    </row>
    <row r="218" spans="2:2" ht="15.75" customHeight="1">
      <c r="B218" s="59"/>
    </row>
    <row r="219" spans="2:2" ht="15.75" customHeight="1">
      <c r="B219" s="59"/>
    </row>
    <row r="220" spans="2:2" ht="15.75" customHeight="1">
      <c r="B220" s="59"/>
    </row>
    <row r="221" spans="2:2" ht="15.75" customHeight="1">
      <c r="B221" s="59"/>
    </row>
    <row r="222" spans="2:2" ht="15.75" customHeight="1">
      <c r="B222" s="59"/>
    </row>
    <row r="223" spans="2:2" ht="15.75" customHeight="1">
      <c r="B223" s="59"/>
    </row>
    <row r="224" spans="2:2" ht="15.75" customHeight="1">
      <c r="B224" s="59"/>
    </row>
    <row r="225" spans="2:2" ht="15.75" customHeight="1">
      <c r="B225" s="59"/>
    </row>
    <row r="226" spans="2:2" ht="15.75" customHeight="1">
      <c r="B226" s="59"/>
    </row>
    <row r="227" spans="2:2" ht="15.75" customHeight="1">
      <c r="B227" s="59"/>
    </row>
    <row r="228" spans="2:2" ht="15.75" customHeight="1">
      <c r="B228" s="59"/>
    </row>
    <row r="229" spans="2:2" ht="15.75" customHeight="1">
      <c r="B229" s="59"/>
    </row>
    <row r="230" spans="2:2" ht="15.75" customHeight="1">
      <c r="B230" s="59"/>
    </row>
    <row r="231" spans="2:2" ht="15.75" customHeight="1">
      <c r="B231" s="59"/>
    </row>
    <row r="232" spans="2:2" ht="15.75" customHeight="1">
      <c r="B232" s="59"/>
    </row>
    <row r="233" spans="2:2" ht="15.75" customHeight="1">
      <c r="B233" s="59"/>
    </row>
    <row r="234" spans="2:2" ht="15.75" customHeight="1">
      <c r="B234" s="59"/>
    </row>
    <row r="235" spans="2:2" ht="15.75" customHeight="1">
      <c r="B235" s="59"/>
    </row>
    <row r="236" spans="2:2" ht="15.75" customHeight="1">
      <c r="B236" s="59"/>
    </row>
    <row r="237" spans="2:2" ht="15.75" customHeight="1">
      <c r="B237" s="59"/>
    </row>
    <row r="238" spans="2:2" ht="15.75" customHeight="1">
      <c r="B238" s="59"/>
    </row>
    <row r="239" spans="2:2" ht="15.75" customHeight="1">
      <c r="B239" s="59"/>
    </row>
    <row r="240" spans="2:2" ht="15.75" customHeight="1">
      <c r="B240" s="59"/>
    </row>
    <row r="241" spans="2:2" ht="15.75" customHeight="1">
      <c r="B241" s="59"/>
    </row>
    <row r="242" spans="2:2" ht="15.75" customHeight="1">
      <c r="B242" s="59"/>
    </row>
    <row r="243" spans="2:2" ht="15.75" customHeight="1">
      <c r="B243" s="59"/>
    </row>
    <row r="244" spans="2:2" ht="15.75" customHeight="1">
      <c r="B244" s="59"/>
    </row>
    <row r="245" spans="2:2" ht="15.75" customHeight="1">
      <c r="B245" s="59"/>
    </row>
    <row r="246" spans="2:2" ht="15.75" customHeight="1">
      <c r="B246" s="59"/>
    </row>
    <row r="247" spans="2:2" ht="15.75" customHeight="1">
      <c r="B247" s="59"/>
    </row>
    <row r="248" spans="2:2" ht="15.75" customHeight="1">
      <c r="B248" s="59"/>
    </row>
    <row r="249" spans="2:2" ht="15.75" customHeight="1">
      <c r="B249" s="59"/>
    </row>
    <row r="250" spans="2:2" ht="15.75" customHeight="1">
      <c r="B250" s="59"/>
    </row>
    <row r="251" spans="2:2" ht="15.75" customHeight="1">
      <c r="B251" s="59"/>
    </row>
    <row r="252" spans="2:2" ht="15.75" customHeight="1">
      <c r="B252" s="59"/>
    </row>
    <row r="253" spans="2:2" ht="15.75" customHeight="1">
      <c r="B253" s="59"/>
    </row>
    <row r="254" spans="2:2" ht="15.75" customHeight="1">
      <c r="B254" s="59"/>
    </row>
    <row r="255" spans="2:2" ht="15.75" customHeight="1">
      <c r="B255" s="59"/>
    </row>
    <row r="256" spans="2:2" ht="15.75" customHeight="1">
      <c r="B256" s="59"/>
    </row>
    <row r="257" spans="2:2" ht="15.75" customHeight="1">
      <c r="B257" s="59"/>
    </row>
    <row r="258" spans="2:2" ht="15.75" customHeight="1">
      <c r="B258" s="59"/>
    </row>
    <row r="259" spans="2:2" ht="15.75" customHeight="1">
      <c r="B259" s="59"/>
    </row>
    <row r="260" spans="2:2" ht="15.75" customHeight="1">
      <c r="B260" s="59"/>
    </row>
    <row r="261" spans="2:2" ht="15.75" customHeight="1">
      <c r="B261" s="59"/>
    </row>
    <row r="262" spans="2:2" ht="15.75" customHeight="1">
      <c r="B262" s="59"/>
    </row>
    <row r="263" spans="2:2" ht="15.75" customHeight="1">
      <c r="B263" s="59"/>
    </row>
    <row r="264" spans="2:2" ht="15.75" customHeight="1">
      <c r="B264" s="59"/>
    </row>
    <row r="265" spans="2:2" ht="15.75" customHeight="1">
      <c r="B265" s="59"/>
    </row>
    <row r="266" spans="2:2" ht="15.75" customHeight="1">
      <c r="B266" s="59"/>
    </row>
    <row r="267" spans="2:2" ht="15.75" customHeight="1">
      <c r="B267" s="59"/>
    </row>
    <row r="268" spans="2:2" ht="15.75" customHeight="1">
      <c r="B268" s="59"/>
    </row>
    <row r="269" spans="2:2" ht="15.75" customHeight="1">
      <c r="B269" s="59"/>
    </row>
    <row r="270" spans="2:2" ht="15.75" customHeight="1">
      <c r="B270" s="59"/>
    </row>
    <row r="271" spans="2:2" ht="15.75" customHeight="1">
      <c r="B271" s="59"/>
    </row>
    <row r="272" spans="2:2" ht="15.75" customHeight="1">
      <c r="B272" s="59"/>
    </row>
    <row r="273" spans="2:2" ht="15.75" customHeight="1">
      <c r="B273" s="59"/>
    </row>
    <row r="274" spans="2:2" ht="15.75" customHeight="1">
      <c r="B274" s="59"/>
    </row>
    <row r="275" spans="2:2" ht="15.75" customHeight="1">
      <c r="B275" s="59"/>
    </row>
    <row r="276" spans="2:2" ht="15.75" customHeight="1">
      <c r="B276" s="59"/>
    </row>
    <row r="277" spans="2:2" ht="15.75" customHeight="1">
      <c r="B277" s="59"/>
    </row>
    <row r="278" spans="2:2" ht="15.75" customHeight="1">
      <c r="B278" s="59"/>
    </row>
    <row r="279" spans="2:2" ht="15.75" customHeight="1">
      <c r="B279" s="59"/>
    </row>
    <row r="280" spans="2:2" ht="15.75" customHeight="1">
      <c r="B280" s="59"/>
    </row>
    <row r="281" spans="2:2" ht="15.75" customHeight="1">
      <c r="B281" s="59"/>
    </row>
    <row r="282" spans="2:2" ht="15.75" customHeight="1">
      <c r="B282" s="59"/>
    </row>
    <row r="283" spans="2:2" ht="15.75" customHeight="1">
      <c r="B283" s="59"/>
    </row>
    <row r="284" spans="2:2" ht="15.75" customHeight="1">
      <c r="B284" s="59"/>
    </row>
    <row r="285" spans="2:2" ht="15.75" customHeight="1">
      <c r="B285" s="59"/>
    </row>
    <row r="286" spans="2:2" ht="15.75" customHeight="1">
      <c r="B286" s="59"/>
    </row>
    <row r="287" spans="2:2" ht="15.75" customHeight="1">
      <c r="B287" s="59"/>
    </row>
    <row r="288" spans="2:2" ht="15.75" customHeight="1">
      <c r="B288" s="59"/>
    </row>
    <row r="289" spans="2:2" ht="15.75" customHeight="1">
      <c r="B289" s="59"/>
    </row>
    <row r="290" spans="2:2" ht="15.75" customHeight="1">
      <c r="B290" s="59"/>
    </row>
    <row r="291" spans="2:2" ht="15.75" customHeight="1">
      <c r="B291" s="59"/>
    </row>
    <row r="292" spans="2:2" ht="15.75" customHeight="1">
      <c r="B292" s="59"/>
    </row>
    <row r="293" spans="2:2" ht="15.75" customHeight="1">
      <c r="B293" s="59"/>
    </row>
    <row r="294" spans="2:2" ht="15.75" customHeight="1">
      <c r="B294" s="59"/>
    </row>
    <row r="295" spans="2:2" ht="15.75" customHeight="1">
      <c r="B295" s="59"/>
    </row>
    <row r="296" spans="2:2" ht="15.75" customHeight="1">
      <c r="B296" s="59"/>
    </row>
    <row r="297" spans="2:2" ht="15.75" customHeight="1">
      <c r="B297" s="59"/>
    </row>
    <row r="298" spans="2:2" ht="15.75" customHeight="1">
      <c r="B298" s="59"/>
    </row>
    <row r="299" spans="2:2" ht="15.75" customHeight="1">
      <c r="B299" s="59"/>
    </row>
    <row r="300" spans="2:2" ht="15.75" customHeight="1">
      <c r="B300" s="59"/>
    </row>
    <row r="301" spans="2:2" ht="15.75" customHeight="1">
      <c r="B301" s="59"/>
    </row>
    <row r="302" spans="2:2" ht="15.75" customHeight="1">
      <c r="B302" s="59"/>
    </row>
    <row r="303" spans="2:2" ht="15.75" customHeight="1">
      <c r="B303" s="59"/>
    </row>
    <row r="304" spans="2:2" ht="15.75" customHeight="1">
      <c r="B304" s="59"/>
    </row>
    <row r="305" spans="2:2" ht="15.75" customHeight="1">
      <c r="B305" s="59"/>
    </row>
    <row r="306" spans="2:2" ht="15.75" customHeight="1">
      <c r="B306" s="59"/>
    </row>
    <row r="307" spans="2:2" ht="15.75" customHeight="1">
      <c r="B307" s="59"/>
    </row>
    <row r="308" spans="2:2" ht="15.75" customHeight="1">
      <c r="B308" s="59"/>
    </row>
    <row r="309" spans="2:2" ht="15.75" customHeight="1">
      <c r="B309" s="59"/>
    </row>
    <row r="310" spans="2:2" ht="15.75" customHeight="1">
      <c r="B310" s="59"/>
    </row>
    <row r="311" spans="2:2" ht="15.75" customHeight="1">
      <c r="B311" s="59"/>
    </row>
    <row r="312" spans="2:2" ht="15.75" customHeight="1">
      <c r="B312" s="59"/>
    </row>
    <row r="313" spans="2:2" ht="15.75" customHeight="1">
      <c r="B313" s="59"/>
    </row>
    <row r="314" spans="2:2" ht="15.75" customHeight="1">
      <c r="B314" s="59"/>
    </row>
    <row r="315" spans="2:2" ht="15.75" customHeight="1">
      <c r="B315" s="59"/>
    </row>
    <row r="316" spans="2:2" ht="15.75" customHeight="1">
      <c r="B316" s="59"/>
    </row>
    <row r="317" spans="2:2" ht="15.75" customHeight="1">
      <c r="B317" s="59"/>
    </row>
    <row r="318" spans="2:2" ht="15.75" customHeight="1">
      <c r="B318" s="59"/>
    </row>
    <row r="319" spans="2:2" ht="15.75" customHeight="1">
      <c r="B319" s="59"/>
    </row>
    <row r="320" spans="2:2" ht="15.75" customHeight="1">
      <c r="B320" s="59"/>
    </row>
    <row r="321" spans="2:2" ht="15.75" customHeight="1">
      <c r="B321" s="59"/>
    </row>
    <row r="322" spans="2:2" ht="15.75" customHeight="1">
      <c r="B322" s="59"/>
    </row>
    <row r="323" spans="2:2" ht="15.75" customHeight="1">
      <c r="B323" s="59"/>
    </row>
    <row r="324" spans="2:2" ht="15.75" customHeight="1">
      <c r="B324" s="59"/>
    </row>
    <row r="325" spans="2:2" ht="15.75" customHeight="1">
      <c r="B325" s="59"/>
    </row>
    <row r="326" spans="2:2" ht="15.75" customHeight="1">
      <c r="B326" s="59"/>
    </row>
    <row r="327" spans="2:2" ht="15.75" customHeight="1">
      <c r="B327" s="59"/>
    </row>
    <row r="328" spans="2:2" ht="15.75" customHeight="1">
      <c r="B328" s="59"/>
    </row>
    <row r="329" spans="2:2" ht="15.75" customHeight="1">
      <c r="B329" s="59"/>
    </row>
    <row r="330" spans="2:2" ht="15.75" customHeight="1">
      <c r="B330" s="59"/>
    </row>
    <row r="331" spans="2:2" ht="15.75" customHeight="1">
      <c r="B331" s="59"/>
    </row>
    <row r="332" spans="2:2" ht="15.75" customHeight="1">
      <c r="B332" s="59"/>
    </row>
    <row r="333" spans="2:2" ht="15.75" customHeight="1">
      <c r="B333" s="59"/>
    </row>
    <row r="334" spans="2:2" ht="15.75" customHeight="1">
      <c r="B334" s="59"/>
    </row>
    <row r="335" spans="2:2" ht="15.75" customHeight="1">
      <c r="B335" s="59"/>
    </row>
    <row r="336" spans="2:2" ht="15.75" customHeight="1">
      <c r="B336" s="59"/>
    </row>
    <row r="337" spans="2:2" ht="15.75" customHeight="1">
      <c r="B337" s="59"/>
    </row>
    <row r="338" spans="2:2" ht="15.75" customHeight="1">
      <c r="B338" s="59"/>
    </row>
    <row r="339" spans="2:2" ht="15.75" customHeight="1">
      <c r="B339" s="59"/>
    </row>
    <row r="340" spans="2:2" ht="15.75" customHeight="1">
      <c r="B340" s="59"/>
    </row>
    <row r="341" spans="2:2" ht="15.75" customHeight="1">
      <c r="B341" s="59"/>
    </row>
    <row r="342" spans="2:2" ht="15.75" customHeight="1">
      <c r="B342" s="59"/>
    </row>
    <row r="343" spans="2:2" ht="15.75" customHeight="1">
      <c r="B343" s="59"/>
    </row>
    <row r="344" spans="2:2" ht="15.75" customHeight="1">
      <c r="B344" s="59"/>
    </row>
    <row r="345" spans="2:2" ht="15.75" customHeight="1">
      <c r="B345" s="59"/>
    </row>
    <row r="346" spans="2:2" ht="15.75" customHeight="1">
      <c r="B346" s="59"/>
    </row>
    <row r="347" spans="2:2" ht="15.75" customHeight="1">
      <c r="B347" s="59"/>
    </row>
    <row r="348" spans="2:2" ht="15.75" customHeight="1">
      <c r="B348" s="59"/>
    </row>
    <row r="349" spans="2:2" ht="15.75" customHeight="1">
      <c r="B349" s="59"/>
    </row>
    <row r="350" spans="2:2" ht="15.75" customHeight="1">
      <c r="B350" s="59"/>
    </row>
    <row r="351" spans="2:2" ht="15.75" customHeight="1">
      <c r="B351" s="59"/>
    </row>
    <row r="352" spans="2:2" ht="15.75" customHeight="1">
      <c r="B352" s="59"/>
    </row>
    <row r="353" spans="2:2" ht="15.75" customHeight="1">
      <c r="B353" s="59"/>
    </row>
    <row r="354" spans="2:2" ht="15.75" customHeight="1">
      <c r="B354" s="59"/>
    </row>
    <row r="355" spans="2:2" ht="15.75" customHeight="1">
      <c r="B355" s="59"/>
    </row>
    <row r="356" spans="2:2" ht="15.75" customHeight="1">
      <c r="B356" s="59"/>
    </row>
    <row r="357" spans="2:2" ht="15.75" customHeight="1">
      <c r="B357" s="59"/>
    </row>
    <row r="358" spans="2:2" ht="15.75" customHeight="1">
      <c r="B358" s="59"/>
    </row>
    <row r="359" spans="2:2" ht="15.75" customHeight="1">
      <c r="B359" s="59"/>
    </row>
    <row r="360" spans="2:2" ht="15.75" customHeight="1">
      <c r="B360" s="59"/>
    </row>
    <row r="361" spans="2:2" ht="15.75" customHeight="1">
      <c r="B361" s="59"/>
    </row>
    <row r="362" spans="2:2" ht="15.75" customHeight="1">
      <c r="B362" s="59"/>
    </row>
    <row r="363" spans="2:2" ht="15.75" customHeight="1">
      <c r="B363" s="59"/>
    </row>
    <row r="364" spans="2:2" ht="15.75" customHeight="1">
      <c r="B364" s="59"/>
    </row>
    <row r="365" spans="2:2" ht="15.75" customHeight="1">
      <c r="B365" s="59"/>
    </row>
    <row r="366" spans="2:2" ht="15.75" customHeight="1">
      <c r="B366" s="59"/>
    </row>
    <row r="367" spans="2:2" ht="15.75" customHeight="1">
      <c r="B367" s="59"/>
    </row>
    <row r="368" spans="2:2" ht="15.75" customHeight="1">
      <c r="B368" s="59"/>
    </row>
    <row r="369" spans="2:2" ht="15.75" customHeight="1">
      <c r="B369" s="59"/>
    </row>
    <row r="370" spans="2:2" ht="15.75" customHeight="1">
      <c r="B370" s="59"/>
    </row>
    <row r="371" spans="2:2" ht="15.75" customHeight="1">
      <c r="B371" s="59"/>
    </row>
    <row r="372" spans="2:2" ht="15.75" customHeight="1">
      <c r="B372" s="59"/>
    </row>
    <row r="373" spans="2:2" ht="15.75" customHeight="1">
      <c r="B373" s="59"/>
    </row>
    <row r="374" spans="2:2" ht="15.75" customHeight="1">
      <c r="B374" s="59"/>
    </row>
    <row r="375" spans="2:2" ht="15.75" customHeight="1">
      <c r="B375" s="59"/>
    </row>
    <row r="376" spans="2:2" ht="15.75" customHeight="1">
      <c r="B376" s="59"/>
    </row>
    <row r="377" spans="2:2" ht="15.75" customHeight="1">
      <c r="B377" s="59"/>
    </row>
    <row r="378" spans="2:2" ht="15.75" customHeight="1">
      <c r="B378" s="59"/>
    </row>
    <row r="379" spans="2:2" ht="15.75" customHeight="1">
      <c r="B379" s="59"/>
    </row>
    <row r="380" spans="2:2" ht="15.75" customHeight="1">
      <c r="B380" s="59"/>
    </row>
    <row r="381" spans="2:2" ht="15.75" customHeight="1">
      <c r="B381" s="59"/>
    </row>
    <row r="382" spans="2:2" ht="15.75" customHeight="1">
      <c r="B382" s="59"/>
    </row>
    <row r="383" spans="2:2" ht="15.75" customHeight="1">
      <c r="B383" s="59"/>
    </row>
    <row r="384" spans="2:2" ht="15.75" customHeight="1">
      <c r="B384" s="59"/>
    </row>
    <row r="385" spans="2:2" ht="15.75" customHeight="1">
      <c r="B385" s="59"/>
    </row>
    <row r="386" spans="2:2" ht="15.75" customHeight="1">
      <c r="B386" s="59"/>
    </row>
    <row r="387" spans="2:2" ht="15.75" customHeight="1">
      <c r="B387" s="59"/>
    </row>
    <row r="388" spans="2:2" ht="15.75" customHeight="1">
      <c r="B388" s="59"/>
    </row>
    <row r="389" spans="2:2" ht="15.75" customHeight="1">
      <c r="B389" s="59"/>
    </row>
    <row r="390" spans="2:2" ht="15.75" customHeight="1">
      <c r="B390" s="59"/>
    </row>
    <row r="391" spans="2:2" ht="15.75" customHeight="1">
      <c r="B391" s="59"/>
    </row>
    <row r="392" spans="2:2" ht="15.75" customHeight="1">
      <c r="B392" s="59"/>
    </row>
    <row r="393" spans="2:2" ht="15.75" customHeight="1">
      <c r="B393" s="59"/>
    </row>
    <row r="394" spans="2:2" ht="15.75" customHeight="1">
      <c r="B394" s="59"/>
    </row>
    <row r="395" spans="2:2" ht="15.75" customHeight="1">
      <c r="B395" s="59"/>
    </row>
    <row r="396" spans="2:2" ht="15.75" customHeight="1">
      <c r="B396" s="59"/>
    </row>
    <row r="397" spans="2:2" ht="15.75" customHeight="1">
      <c r="B397" s="59"/>
    </row>
    <row r="398" spans="2:2" ht="15.75" customHeight="1">
      <c r="B398" s="59"/>
    </row>
    <row r="399" spans="2:2" ht="15.75" customHeight="1">
      <c r="B399" s="59"/>
    </row>
    <row r="400" spans="2:2" ht="15.75" customHeight="1">
      <c r="B400" s="59"/>
    </row>
    <row r="401" spans="2:2" ht="15.75" customHeight="1">
      <c r="B401" s="59"/>
    </row>
    <row r="402" spans="2:2" ht="15.75" customHeight="1">
      <c r="B402" s="59"/>
    </row>
    <row r="403" spans="2:2" ht="15.75" customHeight="1">
      <c r="B403" s="59"/>
    </row>
    <row r="404" spans="2:2" ht="15.75" customHeight="1">
      <c r="B404" s="59"/>
    </row>
    <row r="405" spans="2:2" ht="15.75" customHeight="1">
      <c r="B405" s="59"/>
    </row>
    <row r="406" spans="2:2" ht="15.75" customHeight="1">
      <c r="B406" s="59"/>
    </row>
    <row r="407" spans="2:2" ht="15.75" customHeight="1">
      <c r="B407" s="59"/>
    </row>
    <row r="408" spans="2:2" ht="15.75" customHeight="1">
      <c r="B408" s="59"/>
    </row>
    <row r="409" spans="2:2" ht="15.75" customHeight="1">
      <c r="B409" s="59"/>
    </row>
    <row r="410" spans="2:2" ht="15.75" customHeight="1">
      <c r="B410" s="59"/>
    </row>
    <row r="411" spans="2:2" ht="15.75" customHeight="1">
      <c r="B411" s="59"/>
    </row>
    <row r="412" spans="2:2" ht="15.75" customHeight="1">
      <c r="B412" s="59"/>
    </row>
    <row r="413" spans="2:2" ht="15.75" customHeight="1">
      <c r="B413" s="59"/>
    </row>
    <row r="414" spans="2:2" ht="15.75" customHeight="1">
      <c r="B414" s="59"/>
    </row>
    <row r="415" spans="2:2" ht="15.75" customHeight="1">
      <c r="B415" s="59"/>
    </row>
    <row r="416" spans="2:2" ht="15.75" customHeight="1">
      <c r="B416" s="59"/>
    </row>
    <row r="417" spans="2:2" ht="15.75" customHeight="1">
      <c r="B417" s="59"/>
    </row>
    <row r="418" spans="2:2" ht="15.75" customHeight="1">
      <c r="B418" s="59"/>
    </row>
    <row r="419" spans="2:2" ht="15.75" customHeight="1">
      <c r="B419" s="59"/>
    </row>
    <row r="420" spans="2:2" ht="15.75" customHeight="1">
      <c r="B420" s="59"/>
    </row>
    <row r="421" spans="2:2" ht="15.75" customHeight="1">
      <c r="B421" s="59"/>
    </row>
    <row r="422" spans="2:2" ht="15.75" customHeight="1">
      <c r="B422" s="59"/>
    </row>
    <row r="423" spans="2:2" ht="15.75" customHeight="1">
      <c r="B423" s="59"/>
    </row>
    <row r="424" spans="2:2" ht="15.75" customHeight="1">
      <c r="B424" s="59"/>
    </row>
    <row r="425" spans="2:2" ht="15.75" customHeight="1">
      <c r="B425" s="59"/>
    </row>
    <row r="426" spans="2:2" ht="15.75" customHeight="1">
      <c r="B426" s="59"/>
    </row>
    <row r="427" spans="2:2" ht="15.75" customHeight="1">
      <c r="B427" s="59"/>
    </row>
    <row r="428" spans="2:2" ht="15.75" customHeight="1">
      <c r="B428" s="59"/>
    </row>
    <row r="429" spans="2:2" ht="15.75" customHeight="1">
      <c r="B429" s="59"/>
    </row>
    <row r="430" spans="2:2" ht="15.75" customHeight="1">
      <c r="B430" s="59"/>
    </row>
    <row r="431" spans="2:2" ht="15.75" customHeight="1">
      <c r="B431" s="59"/>
    </row>
    <row r="432" spans="2:2" ht="15.75" customHeight="1">
      <c r="B432" s="59"/>
    </row>
    <row r="433" spans="2:2" ht="15.75" customHeight="1">
      <c r="B433" s="59"/>
    </row>
    <row r="434" spans="2:2" ht="15.75" customHeight="1">
      <c r="B434" s="59"/>
    </row>
    <row r="435" spans="2:2" ht="15.75" customHeight="1">
      <c r="B435" s="59"/>
    </row>
    <row r="436" spans="2:2" ht="15.75" customHeight="1">
      <c r="B436" s="59"/>
    </row>
    <row r="437" spans="2:2" ht="15.75" customHeight="1">
      <c r="B437" s="59"/>
    </row>
    <row r="438" spans="2:2" ht="15.75" customHeight="1">
      <c r="B438" s="59"/>
    </row>
    <row r="439" spans="2:2" ht="15.75" customHeight="1">
      <c r="B439" s="59"/>
    </row>
    <row r="440" spans="2:2" ht="15.75" customHeight="1">
      <c r="B440" s="59"/>
    </row>
    <row r="441" spans="2:2" ht="15.75" customHeight="1">
      <c r="B441" s="59"/>
    </row>
    <row r="442" spans="2:2" ht="15.75" customHeight="1">
      <c r="B442" s="59"/>
    </row>
    <row r="443" spans="2:2" ht="15.75" customHeight="1">
      <c r="B443" s="59"/>
    </row>
    <row r="444" spans="2:2" ht="15.75" customHeight="1">
      <c r="B444" s="59"/>
    </row>
    <row r="445" spans="2:2" ht="15.75" customHeight="1">
      <c r="B445" s="59"/>
    </row>
    <row r="446" spans="2:2" ht="15.75" customHeight="1">
      <c r="B446" s="59"/>
    </row>
    <row r="447" spans="2:2" ht="15.75" customHeight="1">
      <c r="B447" s="59"/>
    </row>
    <row r="448" spans="2:2" ht="15.75" customHeight="1">
      <c r="B448" s="59"/>
    </row>
    <row r="449" spans="2:2" ht="15.75" customHeight="1">
      <c r="B449" s="59"/>
    </row>
    <row r="450" spans="2:2" ht="15.75" customHeight="1">
      <c r="B450" s="59"/>
    </row>
    <row r="451" spans="2:2" ht="15.75" customHeight="1">
      <c r="B451" s="59"/>
    </row>
    <row r="452" spans="2:2" ht="15.75" customHeight="1">
      <c r="B452" s="59"/>
    </row>
    <row r="453" spans="2:2" ht="15.75" customHeight="1">
      <c r="B453" s="59"/>
    </row>
    <row r="454" spans="2:2" ht="15.75" customHeight="1">
      <c r="B454" s="59"/>
    </row>
    <row r="455" spans="2:2" ht="15.75" customHeight="1">
      <c r="B455" s="59"/>
    </row>
    <row r="456" spans="2:2" ht="15.75" customHeight="1">
      <c r="B456" s="59"/>
    </row>
    <row r="457" spans="2:2" ht="15.75" customHeight="1">
      <c r="B457" s="59"/>
    </row>
    <row r="458" spans="2:2" ht="15.75" customHeight="1">
      <c r="B458" s="59"/>
    </row>
    <row r="459" spans="2:2" ht="15.75" customHeight="1">
      <c r="B459" s="59"/>
    </row>
    <row r="460" spans="2:2" ht="15.75" customHeight="1">
      <c r="B460" s="59"/>
    </row>
    <row r="461" spans="2:2" ht="15.75" customHeight="1">
      <c r="B461" s="59"/>
    </row>
    <row r="462" spans="2:2" ht="15.75" customHeight="1">
      <c r="B462" s="59"/>
    </row>
    <row r="463" spans="2:2" ht="15.75" customHeight="1">
      <c r="B463" s="59"/>
    </row>
    <row r="464" spans="2:2" ht="15.75" customHeight="1">
      <c r="B464" s="59"/>
    </row>
    <row r="465" spans="2:2" ht="15.75" customHeight="1">
      <c r="B465" s="59"/>
    </row>
    <row r="466" spans="2:2" ht="15.75" customHeight="1">
      <c r="B466" s="59"/>
    </row>
    <row r="467" spans="2:2" ht="15.75" customHeight="1">
      <c r="B467" s="59"/>
    </row>
    <row r="468" spans="2:2" ht="15.75" customHeight="1">
      <c r="B468" s="59"/>
    </row>
    <row r="469" spans="2:2" ht="15.75" customHeight="1">
      <c r="B469" s="59"/>
    </row>
    <row r="470" spans="2:2" ht="15.75" customHeight="1">
      <c r="B470" s="59"/>
    </row>
    <row r="471" spans="2:2" ht="15.75" customHeight="1">
      <c r="B471" s="59"/>
    </row>
    <row r="472" spans="2:2" ht="15.75" customHeight="1">
      <c r="B472" s="59"/>
    </row>
    <row r="473" spans="2:2" ht="15.75" customHeight="1">
      <c r="B473" s="59"/>
    </row>
    <row r="474" spans="2:2" ht="15.75" customHeight="1">
      <c r="B474" s="59"/>
    </row>
    <row r="475" spans="2:2" ht="15.75" customHeight="1">
      <c r="B475" s="59"/>
    </row>
    <row r="476" spans="2:2" ht="15.75" customHeight="1">
      <c r="B476" s="59"/>
    </row>
    <row r="477" spans="2:2" ht="15.75" customHeight="1">
      <c r="B477" s="59"/>
    </row>
    <row r="478" spans="2:2" ht="15.75" customHeight="1">
      <c r="B478" s="59"/>
    </row>
    <row r="479" spans="2:2" ht="15.75" customHeight="1">
      <c r="B479" s="59"/>
    </row>
    <row r="480" spans="2:2" ht="15.75" customHeight="1">
      <c r="B480" s="59"/>
    </row>
    <row r="481" spans="2:2" ht="15.75" customHeight="1">
      <c r="B481" s="59"/>
    </row>
    <row r="482" spans="2:2" ht="15.75" customHeight="1">
      <c r="B482" s="59"/>
    </row>
    <row r="483" spans="2:2" ht="15.75" customHeight="1">
      <c r="B483" s="59"/>
    </row>
    <row r="484" spans="2:2" ht="15.75" customHeight="1">
      <c r="B484" s="59"/>
    </row>
    <row r="485" spans="2:2" ht="15.75" customHeight="1">
      <c r="B485" s="59"/>
    </row>
    <row r="486" spans="2:2" ht="15.75" customHeight="1">
      <c r="B486" s="59"/>
    </row>
    <row r="487" spans="2:2" ht="15.75" customHeight="1">
      <c r="B487" s="59"/>
    </row>
    <row r="488" spans="2:2" ht="15.75" customHeight="1">
      <c r="B488" s="59"/>
    </row>
    <row r="489" spans="2:2" ht="15.75" customHeight="1">
      <c r="B489" s="59"/>
    </row>
    <row r="490" spans="2:2" ht="15.75" customHeight="1">
      <c r="B490" s="59"/>
    </row>
    <row r="491" spans="2:2" ht="15.75" customHeight="1">
      <c r="B491" s="59"/>
    </row>
    <row r="492" spans="2:2" ht="15.75" customHeight="1">
      <c r="B492" s="59"/>
    </row>
    <row r="493" spans="2:2" ht="15.75" customHeight="1">
      <c r="B493" s="59"/>
    </row>
    <row r="494" spans="2:2" ht="15.75" customHeight="1">
      <c r="B494" s="59"/>
    </row>
    <row r="495" spans="2:2" ht="15.75" customHeight="1">
      <c r="B495" s="59"/>
    </row>
    <row r="496" spans="2:2" ht="15.75" customHeight="1">
      <c r="B496" s="59"/>
    </row>
    <row r="497" spans="2:2" ht="15.75" customHeight="1">
      <c r="B497" s="59"/>
    </row>
    <row r="498" spans="2:2" ht="15.75" customHeight="1">
      <c r="B498" s="59"/>
    </row>
    <row r="499" spans="2:2" ht="15.75" customHeight="1">
      <c r="B499" s="59"/>
    </row>
    <row r="500" spans="2:2" ht="15.75" customHeight="1">
      <c r="B500" s="59"/>
    </row>
    <row r="501" spans="2:2" ht="15.75" customHeight="1">
      <c r="B501" s="59"/>
    </row>
    <row r="502" spans="2:2" ht="15.75" customHeight="1">
      <c r="B502" s="59"/>
    </row>
    <row r="503" spans="2:2" ht="15.75" customHeight="1">
      <c r="B503" s="59"/>
    </row>
    <row r="504" spans="2:2" ht="15.75" customHeight="1">
      <c r="B504" s="59"/>
    </row>
    <row r="505" spans="2:2" ht="15.75" customHeight="1">
      <c r="B505" s="59"/>
    </row>
    <row r="506" spans="2:2" ht="15.75" customHeight="1">
      <c r="B506" s="59"/>
    </row>
    <row r="507" spans="2:2" ht="15.75" customHeight="1">
      <c r="B507" s="59"/>
    </row>
    <row r="508" spans="2:2" ht="15.75" customHeight="1">
      <c r="B508" s="59"/>
    </row>
    <row r="509" spans="2:2" ht="15.75" customHeight="1">
      <c r="B509" s="59"/>
    </row>
    <row r="510" spans="2:2" ht="15.75" customHeight="1">
      <c r="B510" s="59"/>
    </row>
    <row r="511" spans="2:2" ht="15.75" customHeight="1">
      <c r="B511" s="59"/>
    </row>
    <row r="512" spans="2:2" ht="15.75" customHeight="1">
      <c r="B512" s="59"/>
    </row>
    <row r="513" spans="2:2" ht="15.75" customHeight="1">
      <c r="B513" s="59"/>
    </row>
    <row r="514" spans="2:2" ht="15.75" customHeight="1">
      <c r="B514" s="59"/>
    </row>
    <row r="515" spans="2:2" ht="15.75" customHeight="1">
      <c r="B515" s="59"/>
    </row>
    <row r="516" spans="2:2" ht="15.75" customHeight="1">
      <c r="B516" s="59"/>
    </row>
    <row r="517" spans="2:2" ht="15.75" customHeight="1">
      <c r="B517" s="59"/>
    </row>
    <row r="518" spans="2:2" ht="15.75" customHeight="1">
      <c r="B518" s="59"/>
    </row>
    <row r="519" spans="2:2" ht="15.75" customHeight="1">
      <c r="B519" s="59"/>
    </row>
    <row r="520" spans="2:2" ht="15.75" customHeight="1">
      <c r="B520" s="59"/>
    </row>
    <row r="521" spans="2:2" ht="15.75" customHeight="1">
      <c r="B521" s="59"/>
    </row>
    <row r="522" spans="2:2" ht="15.75" customHeight="1">
      <c r="B522" s="59"/>
    </row>
    <row r="523" spans="2:2" ht="15.75" customHeight="1">
      <c r="B523" s="59"/>
    </row>
    <row r="524" spans="2:2" ht="15.75" customHeight="1">
      <c r="B524" s="59"/>
    </row>
    <row r="525" spans="2:2" ht="15.75" customHeight="1">
      <c r="B525" s="59"/>
    </row>
    <row r="526" spans="2:2" ht="15.75" customHeight="1">
      <c r="B526" s="59"/>
    </row>
    <row r="527" spans="2:2" ht="15.75" customHeight="1">
      <c r="B527" s="59"/>
    </row>
    <row r="528" spans="2:2" ht="15.75" customHeight="1">
      <c r="B528" s="59"/>
    </row>
    <row r="529" spans="2:2" ht="15.75" customHeight="1">
      <c r="B529" s="59"/>
    </row>
    <row r="530" spans="2:2" ht="15.75" customHeight="1">
      <c r="B530" s="59"/>
    </row>
    <row r="531" spans="2:2" ht="15.75" customHeight="1">
      <c r="B531" s="59"/>
    </row>
    <row r="532" spans="2:2" ht="15.75" customHeight="1">
      <c r="B532" s="59"/>
    </row>
    <row r="533" spans="2:2" ht="15.75" customHeight="1">
      <c r="B533" s="59"/>
    </row>
    <row r="534" spans="2:2" ht="15.75" customHeight="1">
      <c r="B534" s="59"/>
    </row>
    <row r="535" spans="2:2" ht="15.75" customHeight="1">
      <c r="B535" s="59"/>
    </row>
    <row r="536" spans="2:2" ht="15.75" customHeight="1">
      <c r="B536" s="59"/>
    </row>
    <row r="537" spans="2:2" ht="15.75" customHeight="1">
      <c r="B537" s="59"/>
    </row>
    <row r="538" spans="2:2" ht="15.75" customHeight="1">
      <c r="B538" s="59"/>
    </row>
    <row r="539" spans="2:2" ht="15.75" customHeight="1">
      <c r="B539" s="59"/>
    </row>
    <row r="540" spans="2:2" ht="15.75" customHeight="1">
      <c r="B540" s="59"/>
    </row>
    <row r="541" spans="2:2" ht="15.75" customHeight="1">
      <c r="B541" s="59"/>
    </row>
    <row r="542" spans="2:2" ht="15.75" customHeight="1">
      <c r="B542" s="59"/>
    </row>
    <row r="543" spans="2:2" ht="15.75" customHeight="1">
      <c r="B543" s="59"/>
    </row>
    <row r="544" spans="2:2" ht="15.75" customHeight="1">
      <c r="B544" s="59"/>
    </row>
    <row r="545" spans="2:2" ht="15.75" customHeight="1">
      <c r="B545" s="59"/>
    </row>
    <row r="546" spans="2:2" ht="15.75" customHeight="1">
      <c r="B546" s="59"/>
    </row>
    <row r="547" spans="2:2" ht="15.75" customHeight="1">
      <c r="B547" s="59"/>
    </row>
    <row r="548" spans="2:2" ht="15.75" customHeight="1">
      <c r="B548" s="59"/>
    </row>
    <row r="549" spans="2:2" ht="15.75" customHeight="1">
      <c r="B549" s="59"/>
    </row>
    <row r="550" spans="2:2" ht="15.75" customHeight="1">
      <c r="B550" s="59"/>
    </row>
    <row r="551" spans="2:2" ht="15.75" customHeight="1">
      <c r="B551" s="59"/>
    </row>
    <row r="552" spans="2:2" ht="15.75" customHeight="1">
      <c r="B552" s="59"/>
    </row>
    <row r="553" spans="2:2" ht="15.75" customHeight="1">
      <c r="B553" s="59"/>
    </row>
    <row r="554" spans="2:2" ht="15.75" customHeight="1">
      <c r="B554" s="59"/>
    </row>
    <row r="555" spans="2:2" ht="15.75" customHeight="1">
      <c r="B555" s="59"/>
    </row>
    <row r="556" spans="2:2" ht="15.75" customHeight="1">
      <c r="B556" s="59"/>
    </row>
    <row r="557" spans="2:2" ht="15.75" customHeight="1">
      <c r="B557" s="59"/>
    </row>
    <row r="558" spans="2:2" ht="15.75" customHeight="1">
      <c r="B558" s="59"/>
    </row>
    <row r="559" spans="2:2" ht="15.75" customHeight="1">
      <c r="B559" s="59"/>
    </row>
    <row r="560" spans="2:2" ht="15.75" customHeight="1">
      <c r="B560" s="59"/>
    </row>
    <row r="561" spans="2:2" ht="15.75" customHeight="1">
      <c r="B561" s="59"/>
    </row>
    <row r="562" spans="2:2" ht="15.75" customHeight="1">
      <c r="B562" s="59"/>
    </row>
    <row r="563" spans="2:2" ht="15.75" customHeight="1">
      <c r="B563" s="59"/>
    </row>
    <row r="564" spans="2:2" ht="15.75" customHeight="1">
      <c r="B564" s="59"/>
    </row>
    <row r="565" spans="2:2" ht="15.75" customHeight="1">
      <c r="B565" s="59"/>
    </row>
    <row r="566" spans="2:2" ht="15.75" customHeight="1">
      <c r="B566" s="59"/>
    </row>
    <row r="567" spans="2:2" ht="15.75" customHeight="1">
      <c r="B567" s="59"/>
    </row>
    <row r="568" spans="2:2" ht="15.75" customHeight="1">
      <c r="B568" s="59"/>
    </row>
    <row r="569" spans="2:2" ht="15.75" customHeight="1">
      <c r="B569" s="59"/>
    </row>
    <row r="570" spans="2:2" ht="15.75" customHeight="1">
      <c r="B570" s="59"/>
    </row>
    <row r="571" spans="2:2" ht="15.75" customHeight="1">
      <c r="B571" s="59"/>
    </row>
    <row r="572" spans="2:2" ht="15.75" customHeight="1">
      <c r="B572" s="59"/>
    </row>
    <row r="573" spans="2:2" ht="15.75" customHeight="1">
      <c r="B573" s="59"/>
    </row>
    <row r="574" spans="2:2" ht="15.75" customHeight="1">
      <c r="B574" s="59"/>
    </row>
    <row r="575" spans="2:2" ht="15.75" customHeight="1">
      <c r="B575" s="59"/>
    </row>
    <row r="576" spans="2:2" ht="15.75" customHeight="1">
      <c r="B576" s="59"/>
    </row>
    <row r="577" spans="2:2" ht="15.75" customHeight="1">
      <c r="B577" s="59"/>
    </row>
    <row r="578" spans="2:2" ht="15.75" customHeight="1">
      <c r="B578" s="59"/>
    </row>
    <row r="579" spans="2:2" ht="15.75" customHeight="1">
      <c r="B579" s="59"/>
    </row>
    <row r="580" spans="2:2" ht="15.75" customHeight="1">
      <c r="B580" s="59"/>
    </row>
    <row r="581" spans="2:2" ht="15.75" customHeight="1">
      <c r="B581" s="59"/>
    </row>
    <row r="582" spans="2:2" ht="15.75" customHeight="1">
      <c r="B582" s="59"/>
    </row>
    <row r="583" spans="2:2" ht="15.75" customHeight="1">
      <c r="B583" s="59"/>
    </row>
    <row r="584" spans="2:2" ht="15.75" customHeight="1">
      <c r="B584" s="59"/>
    </row>
    <row r="585" spans="2:2" ht="15.75" customHeight="1">
      <c r="B585" s="59"/>
    </row>
    <row r="586" spans="2:2" ht="15.75" customHeight="1">
      <c r="B586" s="59"/>
    </row>
    <row r="587" spans="2:2" ht="15.75" customHeight="1">
      <c r="B587" s="59"/>
    </row>
    <row r="588" spans="2:2" ht="15.75" customHeight="1">
      <c r="B588" s="59"/>
    </row>
    <row r="589" spans="2:2" ht="15.75" customHeight="1">
      <c r="B589" s="59"/>
    </row>
    <row r="590" spans="2:2" ht="15.75" customHeight="1">
      <c r="B590" s="59"/>
    </row>
    <row r="591" spans="2:2" ht="15.75" customHeight="1">
      <c r="B591" s="59"/>
    </row>
    <row r="592" spans="2:2" ht="15.75" customHeight="1">
      <c r="B592" s="59"/>
    </row>
    <row r="593" spans="2:2" ht="15.75" customHeight="1">
      <c r="B593" s="59"/>
    </row>
    <row r="594" spans="2:2" ht="15.75" customHeight="1">
      <c r="B594" s="59"/>
    </row>
    <row r="595" spans="2:2" ht="15.75" customHeight="1">
      <c r="B595" s="59"/>
    </row>
    <row r="596" spans="2:2" ht="15.75" customHeight="1">
      <c r="B596" s="59"/>
    </row>
    <row r="597" spans="2:2" ht="15.75" customHeight="1">
      <c r="B597" s="59"/>
    </row>
    <row r="598" spans="2:2" ht="15.75" customHeight="1">
      <c r="B598" s="59"/>
    </row>
    <row r="599" spans="2:2" ht="15.75" customHeight="1">
      <c r="B599" s="59"/>
    </row>
    <row r="600" spans="2:2" ht="15.75" customHeight="1">
      <c r="B600" s="59"/>
    </row>
    <row r="601" spans="2:2" ht="15.75" customHeight="1">
      <c r="B601" s="59"/>
    </row>
    <row r="602" spans="2:2" ht="15.75" customHeight="1">
      <c r="B602" s="59"/>
    </row>
    <row r="603" spans="2:2" ht="15.75" customHeight="1">
      <c r="B603" s="59"/>
    </row>
    <row r="604" spans="2:2" ht="15.75" customHeight="1">
      <c r="B604" s="59"/>
    </row>
    <row r="605" spans="2:2" ht="15.75" customHeight="1">
      <c r="B605" s="59"/>
    </row>
    <row r="606" spans="2:2" ht="15.75" customHeight="1">
      <c r="B606" s="59"/>
    </row>
    <row r="607" spans="2:2" ht="15.75" customHeight="1">
      <c r="B607" s="59"/>
    </row>
    <row r="608" spans="2:2" ht="15.75" customHeight="1">
      <c r="B608" s="59"/>
    </row>
    <row r="609" spans="2:2" ht="15.75" customHeight="1">
      <c r="B609" s="59"/>
    </row>
    <row r="610" spans="2:2" ht="15.75" customHeight="1">
      <c r="B610" s="59"/>
    </row>
    <row r="611" spans="2:2" ht="15.75" customHeight="1">
      <c r="B611" s="59"/>
    </row>
    <row r="612" spans="2:2" ht="15.75" customHeight="1">
      <c r="B612" s="59"/>
    </row>
    <row r="613" spans="2:2" ht="15.75" customHeight="1">
      <c r="B613" s="59"/>
    </row>
    <row r="614" spans="2:2" ht="15.75" customHeight="1">
      <c r="B614" s="59"/>
    </row>
    <row r="615" spans="2:2" ht="15.75" customHeight="1">
      <c r="B615" s="59"/>
    </row>
    <row r="616" spans="2:2" ht="15.75" customHeight="1">
      <c r="B616" s="59"/>
    </row>
    <row r="617" spans="2:2" ht="15.75" customHeight="1">
      <c r="B617" s="59"/>
    </row>
    <row r="618" spans="2:2" ht="15.75" customHeight="1">
      <c r="B618" s="59"/>
    </row>
    <row r="619" spans="2:2" ht="15.75" customHeight="1">
      <c r="B619" s="59"/>
    </row>
    <row r="620" spans="2:2" ht="15.75" customHeight="1">
      <c r="B620" s="59"/>
    </row>
    <row r="621" spans="2:2" ht="15.75" customHeight="1">
      <c r="B621" s="59"/>
    </row>
    <row r="622" spans="2:2" ht="15.75" customHeight="1">
      <c r="B622" s="59"/>
    </row>
    <row r="623" spans="2:2" ht="15.75" customHeight="1">
      <c r="B623" s="59"/>
    </row>
    <row r="624" spans="2:2" ht="15.75" customHeight="1">
      <c r="B624" s="59"/>
    </row>
    <row r="625" spans="2:2" ht="15.75" customHeight="1">
      <c r="B625" s="59"/>
    </row>
    <row r="626" spans="2:2" ht="15.75" customHeight="1">
      <c r="B626" s="59"/>
    </row>
    <row r="627" spans="2:2" ht="15.75" customHeight="1">
      <c r="B627" s="59"/>
    </row>
    <row r="628" spans="2:2" ht="15.75" customHeight="1">
      <c r="B628" s="59"/>
    </row>
    <row r="629" spans="2:2" ht="15.75" customHeight="1">
      <c r="B629" s="59"/>
    </row>
    <row r="630" spans="2:2" ht="15.75" customHeight="1">
      <c r="B630" s="59"/>
    </row>
    <row r="631" spans="2:2" ht="15.75" customHeight="1">
      <c r="B631" s="59"/>
    </row>
    <row r="632" spans="2:2" ht="15.75" customHeight="1">
      <c r="B632" s="59"/>
    </row>
    <row r="633" spans="2:2" ht="15.75" customHeight="1">
      <c r="B633" s="59"/>
    </row>
    <row r="634" spans="2:2" ht="15.75" customHeight="1">
      <c r="B634" s="59"/>
    </row>
    <row r="635" spans="2:2" ht="15.75" customHeight="1">
      <c r="B635" s="59"/>
    </row>
    <row r="636" spans="2:2" ht="15.75" customHeight="1">
      <c r="B636" s="59"/>
    </row>
    <row r="637" spans="2:2" ht="15.75" customHeight="1">
      <c r="B637" s="59"/>
    </row>
    <row r="638" spans="2:2" ht="15.75" customHeight="1">
      <c r="B638" s="59"/>
    </row>
    <row r="639" spans="2:2" ht="15.75" customHeight="1">
      <c r="B639" s="59"/>
    </row>
    <row r="640" spans="2:2" ht="15.75" customHeight="1">
      <c r="B640" s="59"/>
    </row>
    <row r="641" spans="2:2" ht="15.75" customHeight="1">
      <c r="B641" s="59"/>
    </row>
    <row r="642" spans="2:2" ht="15.75" customHeight="1">
      <c r="B642" s="59"/>
    </row>
    <row r="643" spans="2:2" ht="15.75" customHeight="1">
      <c r="B643" s="59"/>
    </row>
    <row r="644" spans="2:2" ht="15.75" customHeight="1">
      <c r="B644" s="59"/>
    </row>
    <row r="645" spans="2:2" ht="15.75" customHeight="1">
      <c r="B645" s="59"/>
    </row>
    <row r="646" spans="2:2" ht="15.75" customHeight="1">
      <c r="B646" s="59"/>
    </row>
    <row r="647" spans="2:2" ht="15.75" customHeight="1">
      <c r="B647" s="59"/>
    </row>
    <row r="648" spans="2:2" ht="15.75" customHeight="1">
      <c r="B648" s="59"/>
    </row>
    <row r="649" spans="2:2" ht="15.75" customHeight="1">
      <c r="B649" s="59"/>
    </row>
    <row r="650" spans="2:2" ht="15.75" customHeight="1">
      <c r="B650" s="59"/>
    </row>
    <row r="651" spans="2:2" ht="15.75" customHeight="1">
      <c r="B651" s="59"/>
    </row>
    <row r="652" spans="2:2" ht="15.75" customHeight="1">
      <c r="B652" s="59"/>
    </row>
    <row r="653" spans="2:2" ht="15.75" customHeight="1">
      <c r="B653" s="59"/>
    </row>
    <row r="654" spans="2:2" ht="15.75" customHeight="1">
      <c r="B654" s="59"/>
    </row>
    <row r="655" spans="2:2" ht="15.75" customHeight="1">
      <c r="B655" s="59"/>
    </row>
    <row r="656" spans="2:2" ht="15.75" customHeight="1">
      <c r="B656" s="59"/>
    </row>
    <row r="657" spans="2:2" ht="15.75" customHeight="1">
      <c r="B657" s="59"/>
    </row>
    <row r="658" spans="2:2" ht="15.75" customHeight="1">
      <c r="B658" s="59"/>
    </row>
    <row r="659" spans="2:2" ht="15.75" customHeight="1">
      <c r="B659" s="59"/>
    </row>
    <row r="660" spans="2:2" ht="15.75" customHeight="1">
      <c r="B660" s="59"/>
    </row>
    <row r="661" spans="2:2" ht="15.75" customHeight="1">
      <c r="B661" s="59"/>
    </row>
    <row r="662" spans="2:2" ht="15.75" customHeight="1">
      <c r="B662" s="59"/>
    </row>
    <row r="663" spans="2:2" ht="15.75" customHeight="1">
      <c r="B663" s="59"/>
    </row>
    <row r="664" spans="2:2" ht="15.75" customHeight="1">
      <c r="B664" s="59"/>
    </row>
    <row r="665" spans="2:2" ht="15.75" customHeight="1">
      <c r="B665" s="59"/>
    </row>
    <row r="666" spans="2:2" ht="15.75" customHeight="1">
      <c r="B666" s="59"/>
    </row>
    <row r="667" spans="2:2" ht="15.75" customHeight="1">
      <c r="B667" s="59"/>
    </row>
    <row r="668" spans="2:2" ht="15.75" customHeight="1">
      <c r="B668" s="59"/>
    </row>
    <row r="669" spans="2:2" ht="15.75" customHeight="1">
      <c r="B669" s="59"/>
    </row>
    <row r="670" spans="2:2" ht="15.75" customHeight="1">
      <c r="B670" s="59"/>
    </row>
    <row r="671" spans="2:2" ht="15.75" customHeight="1">
      <c r="B671" s="59"/>
    </row>
    <row r="672" spans="2:2" ht="15.75" customHeight="1">
      <c r="B672" s="59"/>
    </row>
    <row r="673" spans="2:2" ht="15.75" customHeight="1">
      <c r="B673" s="59"/>
    </row>
    <row r="674" spans="2:2" ht="15.75" customHeight="1">
      <c r="B674" s="59"/>
    </row>
    <row r="675" spans="2:2" ht="15.75" customHeight="1">
      <c r="B675" s="59"/>
    </row>
    <row r="676" spans="2:2" ht="15.75" customHeight="1">
      <c r="B676" s="59"/>
    </row>
    <row r="677" spans="2:2" ht="15.75" customHeight="1">
      <c r="B677" s="59"/>
    </row>
    <row r="678" spans="2:2" ht="15.75" customHeight="1">
      <c r="B678" s="59"/>
    </row>
    <row r="679" spans="2:2" ht="15.75" customHeight="1">
      <c r="B679" s="59"/>
    </row>
    <row r="680" spans="2:2" ht="15.75" customHeight="1">
      <c r="B680" s="59"/>
    </row>
    <row r="681" spans="2:2" ht="15.75" customHeight="1">
      <c r="B681" s="59"/>
    </row>
    <row r="682" spans="2:2" ht="15.75" customHeight="1">
      <c r="B682" s="59"/>
    </row>
    <row r="683" spans="2:2" ht="15.75" customHeight="1">
      <c r="B683" s="59"/>
    </row>
    <row r="684" spans="2:2" ht="15.75" customHeight="1">
      <c r="B684" s="59"/>
    </row>
    <row r="685" spans="2:2" ht="15.75" customHeight="1">
      <c r="B685" s="59"/>
    </row>
    <row r="686" spans="2:2" ht="15.75" customHeight="1">
      <c r="B686" s="59"/>
    </row>
    <row r="687" spans="2:2" ht="15.75" customHeight="1">
      <c r="B687" s="59"/>
    </row>
    <row r="688" spans="2:2" ht="15.75" customHeight="1">
      <c r="B688" s="59"/>
    </row>
    <row r="689" spans="2:2" ht="15.75" customHeight="1">
      <c r="B689" s="59"/>
    </row>
    <row r="690" spans="2:2" ht="15.75" customHeight="1">
      <c r="B690" s="59"/>
    </row>
    <row r="691" spans="2:2" ht="15.75" customHeight="1">
      <c r="B691" s="59"/>
    </row>
    <row r="692" spans="2:2" ht="15.75" customHeight="1">
      <c r="B692" s="59"/>
    </row>
    <row r="693" spans="2:2" ht="15.75" customHeight="1">
      <c r="B693" s="59"/>
    </row>
    <row r="694" spans="2:2" ht="15.75" customHeight="1">
      <c r="B694" s="59"/>
    </row>
    <row r="695" spans="2:2" ht="15.75" customHeight="1">
      <c r="B695" s="59"/>
    </row>
    <row r="696" spans="2:2" ht="15.75" customHeight="1">
      <c r="B696" s="59"/>
    </row>
    <row r="697" spans="2:2" ht="15.75" customHeight="1">
      <c r="B697" s="59"/>
    </row>
    <row r="698" spans="2:2" ht="15.75" customHeight="1">
      <c r="B698" s="59"/>
    </row>
    <row r="699" spans="2:2" ht="15.75" customHeight="1">
      <c r="B699" s="59"/>
    </row>
    <row r="700" spans="2:2" ht="15.75" customHeight="1">
      <c r="B700" s="59"/>
    </row>
    <row r="701" spans="2:2" ht="15.75" customHeight="1">
      <c r="B701" s="59"/>
    </row>
    <row r="702" spans="2:2" ht="15.75" customHeight="1">
      <c r="B702" s="59"/>
    </row>
    <row r="703" spans="2:2" ht="15.75" customHeight="1">
      <c r="B703" s="59"/>
    </row>
    <row r="704" spans="2:2" ht="15.75" customHeight="1">
      <c r="B704" s="59"/>
    </row>
    <row r="705" spans="2:2" ht="15.75" customHeight="1">
      <c r="B705" s="59"/>
    </row>
    <row r="706" spans="2:2" ht="15.75" customHeight="1">
      <c r="B706" s="59"/>
    </row>
    <row r="707" spans="2:2" ht="15.75" customHeight="1">
      <c r="B707" s="59"/>
    </row>
    <row r="708" spans="2:2" ht="15.75" customHeight="1">
      <c r="B708" s="59"/>
    </row>
    <row r="709" spans="2:2" ht="15.75" customHeight="1">
      <c r="B709" s="59"/>
    </row>
    <row r="710" spans="2:2" ht="15.75" customHeight="1">
      <c r="B710" s="59"/>
    </row>
    <row r="711" spans="2:2" ht="15.75" customHeight="1">
      <c r="B711" s="59"/>
    </row>
    <row r="712" spans="2:2" ht="15.75" customHeight="1">
      <c r="B712" s="59"/>
    </row>
    <row r="713" spans="2:2" ht="15.75" customHeight="1">
      <c r="B713" s="59"/>
    </row>
    <row r="714" spans="2:2" ht="15.75" customHeight="1">
      <c r="B714" s="59"/>
    </row>
    <row r="715" spans="2:2" ht="15.75" customHeight="1">
      <c r="B715" s="59"/>
    </row>
    <row r="716" spans="2:2" ht="15.75" customHeight="1">
      <c r="B716" s="59"/>
    </row>
    <row r="717" spans="2:2" ht="15.75" customHeight="1">
      <c r="B717" s="59"/>
    </row>
    <row r="718" spans="2:2" ht="15.75" customHeight="1">
      <c r="B718" s="59"/>
    </row>
    <row r="719" spans="2:2" ht="15.75" customHeight="1">
      <c r="B719" s="59"/>
    </row>
    <row r="720" spans="2:2" ht="15.75" customHeight="1">
      <c r="B720" s="59"/>
    </row>
    <row r="721" spans="2:2" ht="15.75" customHeight="1">
      <c r="B721" s="59"/>
    </row>
    <row r="722" spans="2:2" ht="15.75" customHeight="1">
      <c r="B722" s="59"/>
    </row>
    <row r="723" spans="2:2" ht="15.75" customHeight="1">
      <c r="B723" s="59"/>
    </row>
    <row r="724" spans="2:2" ht="15.75" customHeight="1">
      <c r="B724" s="59"/>
    </row>
    <row r="725" spans="2:2" ht="15.75" customHeight="1">
      <c r="B725" s="59"/>
    </row>
    <row r="726" spans="2:2" ht="15.75" customHeight="1">
      <c r="B726" s="59"/>
    </row>
    <row r="727" spans="2:2" ht="15.75" customHeight="1">
      <c r="B727" s="59"/>
    </row>
    <row r="728" spans="2:2" ht="15.75" customHeight="1">
      <c r="B728" s="59"/>
    </row>
    <row r="729" spans="2:2" ht="15.75" customHeight="1">
      <c r="B729" s="59"/>
    </row>
    <row r="730" spans="2:2" ht="15.75" customHeight="1">
      <c r="B730" s="59"/>
    </row>
    <row r="731" spans="2:2" ht="15.75" customHeight="1">
      <c r="B731" s="59"/>
    </row>
    <row r="732" spans="2:2" ht="15.75" customHeight="1">
      <c r="B732" s="59"/>
    </row>
    <row r="733" spans="2:2" ht="15.75" customHeight="1">
      <c r="B733" s="59"/>
    </row>
    <row r="734" spans="2:2" ht="15.75" customHeight="1">
      <c r="B734" s="59"/>
    </row>
    <row r="735" spans="2:2" ht="15.75" customHeight="1">
      <c r="B735" s="59"/>
    </row>
    <row r="736" spans="2:2" ht="15.75" customHeight="1">
      <c r="B736" s="59"/>
    </row>
    <row r="737" spans="2:2" ht="15.75" customHeight="1">
      <c r="B737" s="59"/>
    </row>
    <row r="738" spans="2:2" ht="15.75" customHeight="1">
      <c r="B738" s="59"/>
    </row>
    <row r="739" spans="2:2" ht="15.75" customHeight="1">
      <c r="B739" s="59"/>
    </row>
    <row r="740" spans="2:2" ht="15.75" customHeight="1">
      <c r="B740" s="59"/>
    </row>
    <row r="741" spans="2:2" ht="15.75" customHeight="1">
      <c r="B741" s="59"/>
    </row>
    <row r="742" spans="2:2" ht="15.75" customHeight="1">
      <c r="B742" s="59"/>
    </row>
    <row r="743" spans="2:2" ht="15.75" customHeight="1">
      <c r="B743" s="59"/>
    </row>
    <row r="744" spans="2:2" ht="15.75" customHeight="1">
      <c r="B744" s="59"/>
    </row>
    <row r="745" spans="2:2" ht="15.75" customHeight="1">
      <c r="B745" s="59"/>
    </row>
    <row r="746" spans="2:2" ht="15.75" customHeight="1">
      <c r="B746" s="59"/>
    </row>
    <row r="747" spans="2:2" ht="15.75" customHeight="1">
      <c r="B747" s="59"/>
    </row>
    <row r="748" spans="2:2" ht="15.75" customHeight="1">
      <c r="B748" s="59"/>
    </row>
    <row r="749" spans="2:2" ht="15.75" customHeight="1">
      <c r="B749" s="59"/>
    </row>
    <row r="750" spans="2:2" ht="15.75" customHeight="1">
      <c r="B750" s="59"/>
    </row>
    <row r="751" spans="2:2" ht="15.75" customHeight="1">
      <c r="B751" s="59"/>
    </row>
    <row r="752" spans="2:2" ht="15.75" customHeight="1">
      <c r="B752" s="59"/>
    </row>
    <row r="753" spans="2:2" ht="15.75" customHeight="1">
      <c r="B753" s="59"/>
    </row>
    <row r="754" spans="2:2" ht="15.75" customHeight="1">
      <c r="B754" s="59"/>
    </row>
    <row r="755" spans="2:2" ht="15.75" customHeight="1">
      <c r="B755" s="59"/>
    </row>
    <row r="756" spans="2:2" ht="15.75" customHeight="1">
      <c r="B756" s="59"/>
    </row>
    <row r="757" spans="2:2" ht="15.75" customHeight="1">
      <c r="B757" s="59"/>
    </row>
    <row r="758" spans="2:2" ht="15.75" customHeight="1">
      <c r="B758" s="59"/>
    </row>
    <row r="759" spans="2:2" ht="15.75" customHeight="1">
      <c r="B759" s="59"/>
    </row>
    <row r="760" spans="2:2" ht="15.75" customHeight="1">
      <c r="B760" s="59"/>
    </row>
    <row r="761" spans="2:2" ht="15.75" customHeight="1">
      <c r="B761" s="59"/>
    </row>
    <row r="762" spans="2:2" ht="15.75" customHeight="1">
      <c r="B762" s="59"/>
    </row>
    <row r="763" spans="2:2" ht="15.75" customHeight="1">
      <c r="B763" s="59"/>
    </row>
    <row r="764" spans="2:2" ht="15.75" customHeight="1">
      <c r="B764" s="59"/>
    </row>
    <row r="765" spans="2:2" ht="15.75" customHeight="1">
      <c r="B765" s="59"/>
    </row>
    <row r="766" spans="2:2" ht="15.75" customHeight="1">
      <c r="B766" s="59"/>
    </row>
    <row r="767" spans="2:2" ht="15.75" customHeight="1">
      <c r="B767" s="59"/>
    </row>
    <row r="768" spans="2:2" ht="15.75" customHeight="1">
      <c r="B768" s="59"/>
    </row>
    <row r="769" spans="2:2" ht="15.75" customHeight="1">
      <c r="B769" s="59"/>
    </row>
    <row r="770" spans="2:2" ht="15.75" customHeight="1">
      <c r="B770" s="59"/>
    </row>
    <row r="771" spans="2:2" ht="15.75" customHeight="1">
      <c r="B771" s="59"/>
    </row>
    <row r="772" spans="2:2" ht="15.75" customHeight="1">
      <c r="B772" s="59"/>
    </row>
    <row r="773" spans="2:2" ht="15.75" customHeight="1">
      <c r="B773" s="59"/>
    </row>
    <row r="774" spans="2:2" ht="15.75" customHeight="1">
      <c r="B774" s="59"/>
    </row>
    <row r="775" spans="2:2" ht="15.75" customHeight="1">
      <c r="B775" s="59"/>
    </row>
    <row r="776" spans="2:2" ht="15.75" customHeight="1">
      <c r="B776" s="59"/>
    </row>
    <row r="777" spans="2:2" ht="15.75" customHeight="1">
      <c r="B777" s="59"/>
    </row>
    <row r="778" spans="2:2" ht="15.75" customHeight="1">
      <c r="B778" s="59"/>
    </row>
    <row r="779" spans="2:2" ht="15.75" customHeight="1">
      <c r="B779" s="59"/>
    </row>
    <row r="780" spans="2:2" ht="15.75" customHeight="1">
      <c r="B780" s="59"/>
    </row>
    <row r="781" spans="2:2" ht="15.75" customHeight="1">
      <c r="B781" s="59"/>
    </row>
    <row r="782" spans="2:2" ht="15.75" customHeight="1">
      <c r="B782" s="59"/>
    </row>
    <row r="783" spans="2:2" ht="15.75" customHeight="1">
      <c r="B783" s="59"/>
    </row>
    <row r="784" spans="2:2" ht="15.75" customHeight="1">
      <c r="B784" s="59"/>
    </row>
    <row r="785" spans="2:2" ht="15.75" customHeight="1">
      <c r="B785" s="59"/>
    </row>
    <row r="786" spans="2:2" ht="15.75" customHeight="1">
      <c r="B786" s="59"/>
    </row>
    <row r="787" spans="2:2" ht="15.75" customHeight="1">
      <c r="B787" s="59"/>
    </row>
    <row r="788" spans="2:2" ht="15.75" customHeight="1">
      <c r="B788" s="59"/>
    </row>
    <row r="789" spans="2:2" ht="15.75" customHeight="1">
      <c r="B789" s="59"/>
    </row>
    <row r="790" spans="2:2" ht="15.75" customHeight="1">
      <c r="B790" s="59"/>
    </row>
    <row r="791" spans="2:2" ht="15.75" customHeight="1">
      <c r="B791" s="59"/>
    </row>
    <row r="792" spans="2:2" ht="15.75" customHeight="1">
      <c r="B792" s="59"/>
    </row>
    <row r="793" spans="2:2" ht="15.75" customHeight="1">
      <c r="B793" s="59"/>
    </row>
    <row r="794" spans="2:2" ht="15.75" customHeight="1">
      <c r="B794" s="59"/>
    </row>
    <row r="795" spans="2:2" ht="15.75" customHeight="1">
      <c r="B795" s="59"/>
    </row>
    <row r="796" spans="2:2" ht="15.75" customHeight="1">
      <c r="B796" s="59"/>
    </row>
    <row r="797" spans="2:2" ht="15.75" customHeight="1">
      <c r="B797" s="59"/>
    </row>
    <row r="798" spans="2:2" ht="15.75" customHeight="1">
      <c r="B798" s="59"/>
    </row>
    <row r="799" spans="2:2" ht="15.75" customHeight="1">
      <c r="B799" s="59"/>
    </row>
    <row r="800" spans="2:2" ht="15.75" customHeight="1">
      <c r="B800" s="59"/>
    </row>
    <row r="801" spans="2:2" ht="15.75" customHeight="1">
      <c r="B801" s="59"/>
    </row>
    <row r="802" spans="2:2" ht="15.75" customHeight="1">
      <c r="B802" s="59"/>
    </row>
    <row r="803" spans="2:2" ht="15.75" customHeight="1">
      <c r="B803" s="59"/>
    </row>
    <row r="804" spans="2:2" ht="15.75" customHeight="1">
      <c r="B804" s="59"/>
    </row>
    <row r="805" spans="2:2" ht="15.75" customHeight="1">
      <c r="B805" s="59"/>
    </row>
    <row r="806" spans="2:2" ht="15.75" customHeight="1">
      <c r="B806" s="59"/>
    </row>
    <row r="807" spans="2:2" ht="15.75" customHeight="1">
      <c r="B807" s="59"/>
    </row>
    <row r="808" spans="2:2" ht="15.75" customHeight="1">
      <c r="B808" s="59"/>
    </row>
    <row r="809" spans="2:2" ht="15.75" customHeight="1">
      <c r="B809" s="59"/>
    </row>
    <row r="810" spans="2:2" ht="15.75" customHeight="1">
      <c r="B810" s="59"/>
    </row>
    <row r="811" spans="2:2" ht="15.75" customHeight="1">
      <c r="B811" s="59"/>
    </row>
    <row r="812" spans="2:2" ht="15.75" customHeight="1">
      <c r="B812" s="59"/>
    </row>
    <row r="813" spans="2:2" ht="15.75" customHeight="1">
      <c r="B813" s="59"/>
    </row>
    <row r="814" spans="2:2" ht="15.75" customHeight="1">
      <c r="B814" s="59"/>
    </row>
    <row r="815" spans="2:2" ht="15.75" customHeight="1">
      <c r="B815" s="59"/>
    </row>
    <row r="816" spans="2:2" ht="15.75" customHeight="1">
      <c r="B816" s="59"/>
    </row>
    <row r="817" spans="2:2" ht="15.75" customHeight="1">
      <c r="B817" s="59"/>
    </row>
    <row r="818" spans="2:2" ht="15.75" customHeight="1">
      <c r="B818" s="59"/>
    </row>
    <row r="819" spans="2:2" ht="15.75" customHeight="1">
      <c r="B819" s="59"/>
    </row>
    <row r="820" spans="2:2" ht="15.75" customHeight="1">
      <c r="B820" s="59"/>
    </row>
    <row r="821" spans="2:2" ht="15.75" customHeight="1">
      <c r="B821" s="59"/>
    </row>
    <row r="822" spans="2:2" ht="15.75" customHeight="1">
      <c r="B822" s="59"/>
    </row>
    <row r="823" spans="2:2" ht="15.75" customHeight="1">
      <c r="B823" s="59"/>
    </row>
    <row r="824" spans="2:2" ht="15.75" customHeight="1">
      <c r="B824" s="59"/>
    </row>
    <row r="825" spans="2:2" ht="15.75" customHeight="1">
      <c r="B825" s="59"/>
    </row>
    <row r="826" spans="2:2" ht="15.75" customHeight="1">
      <c r="B826" s="59"/>
    </row>
    <row r="827" spans="2:2" ht="15.75" customHeight="1">
      <c r="B827" s="59"/>
    </row>
    <row r="828" spans="2:2" ht="15.75" customHeight="1">
      <c r="B828" s="59"/>
    </row>
    <row r="829" spans="2:2" ht="15.75" customHeight="1">
      <c r="B829" s="59"/>
    </row>
    <row r="830" spans="2:2" ht="15.75" customHeight="1">
      <c r="B830" s="59"/>
    </row>
    <row r="831" spans="2:2" ht="15.75" customHeight="1">
      <c r="B831" s="59"/>
    </row>
    <row r="832" spans="2:2" ht="15.75" customHeight="1">
      <c r="B832" s="59"/>
    </row>
    <row r="833" spans="2:2" ht="15.75" customHeight="1">
      <c r="B833" s="59"/>
    </row>
    <row r="834" spans="2:2" ht="15.75" customHeight="1">
      <c r="B834" s="59"/>
    </row>
    <row r="835" spans="2:2" ht="15.75" customHeight="1">
      <c r="B835" s="59"/>
    </row>
    <row r="836" spans="2:2" ht="15.75" customHeight="1">
      <c r="B836" s="59"/>
    </row>
    <row r="837" spans="2:2" ht="15.75" customHeight="1">
      <c r="B837" s="59"/>
    </row>
    <row r="838" spans="2:2" ht="15.75" customHeight="1">
      <c r="B838" s="59"/>
    </row>
    <row r="839" spans="2:2" ht="15.75" customHeight="1">
      <c r="B839" s="59"/>
    </row>
    <row r="840" spans="2:2" ht="15.75" customHeight="1">
      <c r="B840" s="59"/>
    </row>
    <row r="841" spans="2:2" ht="15.75" customHeight="1">
      <c r="B841" s="59"/>
    </row>
    <row r="842" spans="2:2" ht="15.75" customHeight="1">
      <c r="B842" s="59"/>
    </row>
    <row r="843" spans="2:2" ht="15.75" customHeight="1">
      <c r="B843" s="59"/>
    </row>
    <row r="844" spans="2:2" ht="15.75" customHeight="1">
      <c r="B844" s="59"/>
    </row>
    <row r="845" spans="2:2" ht="15.75" customHeight="1">
      <c r="B845" s="59"/>
    </row>
    <row r="846" spans="2:2" ht="15.75" customHeight="1">
      <c r="B846" s="59"/>
    </row>
    <row r="847" spans="2:2" ht="15.75" customHeight="1">
      <c r="B847" s="59"/>
    </row>
    <row r="848" spans="2:2" ht="15.75" customHeight="1">
      <c r="B848" s="59"/>
    </row>
    <row r="849" spans="2:2" ht="15.75" customHeight="1">
      <c r="B849" s="59"/>
    </row>
    <row r="850" spans="2:2" ht="15.75" customHeight="1">
      <c r="B850" s="59"/>
    </row>
    <row r="851" spans="2:2" ht="15.75" customHeight="1">
      <c r="B851" s="59"/>
    </row>
    <row r="852" spans="2:2" ht="15.75" customHeight="1">
      <c r="B852" s="59"/>
    </row>
    <row r="853" spans="2:2" ht="15.75" customHeight="1">
      <c r="B853" s="59"/>
    </row>
    <row r="854" spans="2:2" ht="15.75" customHeight="1">
      <c r="B854" s="59"/>
    </row>
    <row r="855" spans="2:2" ht="15.75" customHeight="1">
      <c r="B855" s="59"/>
    </row>
    <row r="856" spans="2:2" ht="15.75" customHeight="1">
      <c r="B856" s="59"/>
    </row>
    <row r="857" spans="2:2" ht="15.75" customHeight="1">
      <c r="B857" s="59"/>
    </row>
    <row r="858" spans="2:2" ht="15.75" customHeight="1">
      <c r="B858" s="59"/>
    </row>
    <row r="859" spans="2:2" ht="15.75" customHeight="1">
      <c r="B859" s="59"/>
    </row>
    <row r="860" spans="2:2" ht="15.75" customHeight="1">
      <c r="B860" s="59"/>
    </row>
    <row r="861" spans="2:2" ht="15.75" customHeight="1">
      <c r="B861" s="59"/>
    </row>
    <row r="862" spans="2:2" ht="15.75" customHeight="1">
      <c r="B862" s="59"/>
    </row>
    <row r="863" spans="2:2" ht="15.75" customHeight="1">
      <c r="B863" s="59"/>
    </row>
    <row r="864" spans="2:2" ht="15.75" customHeight="1">
      <c r="B864" s="59"/>
    </row>
    <row r="865" spans="2:2" ht="15.75" customHeight="1">
      <c r="B865" s="59"/>
    </row>
    <row r="866" spans="2:2" ht="15.75" customHeight="1">
      <c r="B866" s="59"/>
    </row>
    <row r="867" spans="2:2" ht="15.75" customHeight="1">
      <c r="B867" s="59"/>
    </row>
    <row r="868" spans="2:2" ht="15.75" customHeight="1">
      <c r="B868" s="59"/>
    </row>
    <row r="869" spans="2:2" ht="15.75" customHeight="1">
      <c r="B869" s="59"/>
    </row>
    <row r="870" spans="2:2" ht="15.75" customHeight="1">
      <c r="B870" s="59"/>
    </row>
    <row r="871" spans="2:2" ht="15.75" customHeight="1">
      <c r="B871" s="59"/>
    </row>
    <row r="872" spans="2:2" ht="15.75" customHeight="1">
      <c r="B872" s="59"/>
    </row>
    <row r="873" spans="2:2" ht="15.75" customHeight="1">
      <c r="B873" s="59"/>
    </row>
    <row r="874" spans="2:2" ht="15.75" customHeight="1">
      <c r="B874" s="59"/>
    </row>
    <row r="875" spans="2:2" ht="15.75" customHeight="1">
      <c r="B875" s="59"/>
    </row>
    <row r="876" spans="2:2" ht="15.75" customHeight="1">
      <c r="B876" s="59"/>
    </row>
    <row r="877" spans="2:2" ht="15.75" customHeight="1">
      <c r="B877" s="59"/>
    </row>
    <row r="878" spans="2:2" ht="15.75" customHeight="1">
      <c r="B878" s="59"/>
    </row>
    <row r="879" spans="2:2" ht="15.75" customHeight="1">
      <c r="B879" s="59"/>
    </row>
    <row r="880" spans="2:2" ht="15.75" customHeight="1">
      <c r="B880" s="59"/>
    </row>
    <row r="881" spans="2:2" ht="15.75" customHeight="1">
      <c r="B881" s="59"/>
    </row>
    <row r="882" spans="2:2" ht="15.75" customHeight="1">
      <c r="B882" s="59"/>
    </row>
    <row r="883" spans="2:2" ht="15.75" customHeight="1">
      <c r="B883" s="59"/>
    </row>
    <row r="884" spans="2:2" ht="15.75" customHeight="1">
      <c r="B884" s="59"/>
    </row>
    <row r="885" spans="2:2" ht="15.75" customHeight="1">
      <c r="B885" s="59"/>
    </row>
    <row r="886" spans="2:2" ht="15.75" customHeight="1">
      <c r="B886" s="59"/>
    </row>
    <row r="887" spans="2:2" ht="15.75" customHeight="1">
      <c r="B887" s="59"/>
    </row>
    <row r="888" spans="2:2" ht="15.75" customHeight="1">
      <c r="B888" s="59"/>
    </row>
    <row r="889" spans="2:2" ht="15.75" customHeight="1">
      <c r="B889" s="59"/>
    </row>
    <row r="890" spans="2:2" ht="15.75" customHeight="1">
      <c r="B890" s="59"/>
    </row>
    <row r="891" spans="2:2" ht="15.75" customHeight="1">
      <c r="B891" s="59"/>
    </row>
    <row r="892" spans="2:2" ht="15.75" customHeight="1">
      <c r="B892" s="59"/>
    </row>
    <row r="893" spans="2:2" ht="15.75" customHeight="1">
      <c r="B893" s="59"/>
    </row>
    <row r="894" spans="2:2" ht="15.75" customHeight="1">
      <c r="B894" s="59"/>
    </row>
    <row r="895" spans="2:2" ht="15.75" customHeight="1">
      <c r="B895" s="59"/>
    </row>
    <row r="896" spans="2:2" ht="15.75" customHeight="1">
      <c r="B896" s="59"/>
    </row>
    <row r="897" spans="2:2" ht="15.75" customHeight="1">
      <c r="B897" s="59"/>
    </row>
    <row r="898" spans="2:2" ht="15.75" customHeight="1">
      <c r="B898" s="59"/>
    </row>
    <row r="899" spans="2:2" ht="15.75" customHeight="1">
      <c r="B899" s="59"/>
    </row>
    <row r="900" spans="2:2" ht="15.75" customHeight="1">
      <c r="B900" s="59"/>
    </row>
    <row r="901" spans="2:2" ht="15.75" customHeight="1">
      <c r="B901" s="59"/>
    </row>
    <row r="902" spans="2:2" ht="15.75" customHeight="1">
      <c r="B902" s="59"/>
    </row>
    <row r="903" spans="2:2" ht="15.75" customHeight="1">
      <c r="B903" s="59"/>
    </row>
    <row r="904" spans="2:2" ht="15.75" customHeight="1">
      <c r="B904" s="59"/>
    </row>
    <row r="905" spans="2:2" ht="15.75" customHeight="1">
      <c r="B905" s="59"/>
    </row>
    <row r="906" spans="2:2" ht="15.75" customHeight="1">
      <c r="B906" s="59"/>
    </row>
    <row r="907" spans="2:2" ht="15.75" customHeight="1">
      <c r="B907" s="59"/>
    </row>
    <row r="908" spans="2:2" ht="15.75" customHeight="1">
      <c r="B908" s="59"/>
    </row>
    <row r="909" spans="2:2" ht="15.75" customHeight="1">
      <c r="B909" s="59"/>
    </row>
    <row r="910" spans="2:2" ht="15.75" customHeight="1">
      <c r="B910" s="59"/>
    </row>
    <row r="911" spans="2:2" ht="15.75" customHeight="1">
      <c r="B911" s="59"/>
    </row>
    <row r="912" spans="2:2" ht="15.75" customHeight="1">
      <c r="B912" s="59"/>
    </row>
    <row r="913" spans="2:2" ht="15.75" customHeight="1">
      <c r="B913" s="59"/>
    </row>
    <row r="914" spans="2:2" ht="15.75" customHeight="1">
      <c r="B914" s="59"/>
    </row>
    <row r="915" spans="2:2" ht="15.75" customHeight="1">
      <c r="B915" s="59"/>
    </row>
    <row r="916" spans="2:2" ht="15.75" customHeight="1">
      <c r="B916" s="59"/>
    </row>
    <row r="917" spans="2:2" ht="15.75" customHeight="1">
      <c r="B917" s="59"/>
    </row>
    <row r="918" spans="2:2" ht="15.75" customHeight="1">
      <c r="B918" s="59"/>
    </row>
    <row r="919" spans="2:2" ht="15.75" customHeight="1">
      <c r="B919" s="59"/>
    </row>
    <row r="920" spans="2:2" ht="15.75" customHeight="1">
      <c r="B920" s="59"/>
    </row>
    <row r="921" spans="2:2" ht="15.75" customHeight="1">
      <c r="B921" s="59"/>
    </row>
    <row r="922" spans="2:2" ht="15.75" customHeight="1">
      <c r="B922" s="59"/>
    </row>
    <row r="923" spans="2:2" ht="15.75" customHeight="1">
      <c r="B923" s="59"/>
    </row>
    <row r="924" spans="2:2" ht="15.75" customHeight="1">
      <c r="B924" s="59"/>
    </row>
    <row r="925" spans="2:2" ht="15.75" customHeight="1">
      <c r="B925" s="59"/>
    </row>
    <row r="926" spans="2:2" ht="15.75" customHeight="1">
      <c r="B926" s="59"/>
    </row>
    <row r="927" spans="2:2" ht="15.75" customHeight="1">
      <c r="B927" s="59"/>
    </row>
    <row r="928" spans="2:2" ht="15.75" customHeight="1">
      <c r="B928" s="59"/>
    </row>
    <row r="929" spans="2:2" ht="15.75" customHeight="1">
      <c r="B929" s="59"/>
    </row>
    <row r="930" spans="2:2" ht="15.75" customHeight="1">
      <c r="B930" s="59"/>
    </row>
    <row r="931" spans="2:2" ht="15.75" customHeight="1">
      <c r="B931" s="59"/>
    </row>
    <row r="932" spans="2:2" ht="15.75" customHeight="1">
      <c r="B932" s="59"/>
    </row>
    <row r="933" spans="2:2" ht="15.75" customHeight="1">
      <c r="B933" s="59"/>
    </row>
    <row r="934" spans="2:2" ht="15.75" customHeight="1">
      <c r="B934" s="59"/>
    </row>
    <row r="935" spans="2:2" ht="15.75" customHeight="1">
      <c r="B935" s="59"/>
    </row>
    <row r="936" spans="2:2" ht="15.75" customHeight="1">
      <c r="B936" s="59"/>
    </row>
    <row r="937" spans="2:2" ht="15.75" customHeight="1">
      <c r="B937" s="59"/>
    </row>
    <row r="938" spans="2:2" ht="15.75" customHeight="1">
      <c r="B938" s="59"/>
    </row>
    <row r="939" spans="2:2" ht="15.75" customHeight="1">
      <c r="B939" s="59"/>
    </row>
    <row r="940" spans="2:2" ht="15.75" customHeight="1">
      <c r="B940" s="59"/>
    </row>
    <row r="941" spans="2:2" ht="15.75" customHeight="1">
      <c r="B941" s="59"/>
    </row>
    <row r="942" spans="2:2" ht="15.75" customHeight="1">
      <c r="B942" s="59"/>
    </row>
    <row r="943" spans="2:2" ht="15.75" customHeight="1">
      <c r="B943" s="59"/>
    </row>
    <row r="944" spans="2:2" ht="15.75" customHeight="1">
      <c r="B944" s="59"/>
    </row>
    <row r="945" spans="2:2" ht="15.75" customHeight="1">
      <c r="B945" s="59"/>
    </row>
    <row r="946" spans="2:2" ht="15.75" customHeight="1">
      <c r="B946" s="59"/>
    </row>
    <row r="947" spans="2:2" ht="15.75" customHeight="1">
      <c r="B947" s="59"/>
    </row>
    <row r="948" spans="2:2" ht="15.75" customHeight="1">
      <c r="B948" s="59"/>
    </row>
    <row r="949" spans="2:2" ht="15.75" customHeight="1">
      <c r="B949" s="59"/>
    </row>
    <row r="950" spans="2:2" ht="15.75" customHeight="1">
      <c r="B950" s="59"/>
    </row>
    <row r="951" spans="2:2" ht="15.75" customHeight="1">
      <c r="B951" s="59"/>
    </row>
    <row r="952" spans="2:2" ht="15.75" customHeight="1">
      <c r="B952" s="59"/>
    </row>
    <row r="953" spans="2:2" ht="15.75" customHeight="1">
      <c r="B953" s="59"/>
    </row>
    <row r="954" spans="2:2" ht="15.75" customHeight="1">
      <c r="B954" s="59"/>
    </row>
    <row r="955" spans="2:2" ht="15.75" customHeight="1">
      <c r="B955" s="59"/>
    </row>
    <row r="956" spans="2:2" ht="15.75" customHeight="1">
      <c r="B956" s="59"/>
    </row>
    <row r="957" spans="2:2" ht="15.75" customHeight="1">
      <c r="B957" s="59"/>
    </row>
    <row r="958" spans="2:2" ht="15.75" customHeight="1">
      <c r="B958" s="59"/>
    </row>
    <row r="959" spans="2:2" ht="15.75" customHeight="1">
      <c r="B959" s="59"/>
    </row>
    <row r="960" spans="2:2" ht="15.75" customHeight="1">
      <c r="B960" s="59"/>
    </row>
    <row r="961" spans="2:2" ht="15.75" customHeight="1">
      <c r="B961" s="59"/>
    </row>
    <row r="962" spans="2:2" ht="15.75" customHeight="1">
      <c r="B962" s="59"/>
    </row>
    <row r="963" spans="2:2" ht="15.75" customHeight="1">
      <c r="B963" s="59"/>
    </row>
    <row r="964" spans="2:2" ht="15.75" customHeight="1">
      <c r="B964" s="59"/>
    </row>
    <row r="965" spans="2:2" ht="15.75" customHeight="1">
      <c r="B965" s="59"/>
    </row>
    <row r="966" spans="2:2" ht="15.75" customHeight="1">
      <c r="B966" s="59"/>
    </row>
    <row r="967" spans="2:2" ht="15.75" customHeight="1">
      <c r="B967" s="59"/>
    </row>
    <row r="968" spans="2:2" ht="15.75" customHeight="1">
      <c r="B968" s="59"/>
    </row>
    <row r="969" spans="2:2" ht="15.75" customHeight="1">
      <c r="B969" s="59"/>
    </row>
    <row r="970" spans="2:2" ht="15.75" customHeight="1">
      <c r="B970" s="59"/>
    </row>
    <row r="971" spans="2:2" ht="15.75" customHeight="1">
      <c r="B971" s="59"/>
    </row>
    <row r="972" spans="2:2" ht="15.75" customHeight="1">
      <c r="B972" s="59"/>
    </row>
    <row r="973" spans="2:2" ht="15.75" customHeight="1">
      <c r="B973" s="59"/>
    </row>
    <row r="974" spans="2:2" ht="15.75" customHeight="1">
      <c r="B974" s="59"/>
    </row>
    <row r="975" spans="2:2" ht="15.75" customHeight="1">
      <c r="B975" s="59"/>
    </row>
    <row r="976" spans="2:2" ht="15.75" customHeight="1">
      <c r="B976" s="59"/>
    </row>
    <row r="977" spans="2:2" ht="15.75" customHeight="1">
      <c r="B977" s="59"/>
    </row>
    <row r="978" spans="2:2" ht="15.75" customHeight="1">
      <c r="B978" s="59"/>
    </row>
    <row r="979" spans="2:2" ht="15.75" customHeight="1">
      <c r="B979" s="59"/>
    </row>
    <row r="980" spans="2:2" ht="15.75" customHeight="1">
      <c r="B980" s="59"/>
    </row>
    <row r="981" spans="2:2" ht="15.75" customHeight="1">
      <c r="B981" s="59"/>
    </row>
    <row r="982" spans="2:2" ht="15.75" customHeight="1">
      <c r="B982" s="59"/>
    </row>
    <row r="983" spans="2:2" ht="15.75" customHeight="1">
      <c r="B983" s="59"/>
    </row>
    <row r="984" spans="2:2" ht="15.75" customHeight="1">
      <c r="B984" s="59"/>
    </row>
    <row r="985" spans="2:2" ht="15.75" customHeight="1">
      <c r="B985" s="59"/>
    </row>
    <row r="986" spans="2:2" ht="15.75" customHeight="1">
      <c r="B986" s="59"/>
    </row>
    <row r="987" spans="2:2" ht="15.75" customHeight="1">
      <c r="B987" s="59"/>
    </row>
    <row r="988" spans="2:2" ht="15.75" customHeight="1">
      <c r="B988" s="59"/>
    </row>
    <row r="989" spans="2:2" ht="15.75" customHeight="1">
      <c r="B989" s="59"/>
    </row>
    <row r="990" spans="2:2" ht="15.75" customHeight="1">
      <c r="B990" s="59"/>
    </row>
    <row r="991" spans="2:2" ht="15.75" customHeight="1">
      <c r="B991" s="59"/>
    </row>
    <row r="992" spans="2:2" ht="15.75" customHeight="1">
      <c r="B992" s="59"/>
    </row>
    <row r="993" spans="2:2" ht="15.75" customHeight="1">
      <c r="B993" s="59"/>
    </row>
    <row r="994" spans="2:2" ht="15.75" customHeight="1">
      <c r="B994" s="59"/>
    </row>
    <row r="995" spans="2:2" ht="15.75" customHeight="1">
      <c r="B995" s="59"/>
    </row>
    <row r="996" spans="2:2" ht="15.75" customHeight="1">
      <c r="B996" s="59"/>
    </row>
    <row r="997" spans="2:2" ht="15.75" customHeight="1">
      <c r="B997" s="59"/>
    </row>
    <row r="998" spans="2:2" ht="15.75" customHeight="1">
      <c r="B998" s="59"/>
    </row>
    <row r="999" spans="2:2" ht="15.75" customHeight="1">
      <c r="B999" s="59"/>
    </row>
    <row r="1000" spans="2:2" ht="15.75" customHeight="1">
      <c r="B1000" s="59"/>
    </row>
  </sheetData>
  <mergeCells count="7">
    <mergeCell ref="N3:V7"/>
    <mergeCell ref="A4:E4"/>
    <mergeCell ref="A5:E5"/>
    <mergeCell ref="A1:E1"/>
    <mergeCell ref="G1:M1"/>
    <mergeCell ref="A2:E2"/>
    <mergeCell ref="A3:E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L1" workbookViewId="0">
      <selection activeCell="U19" sqref="U19"/>
    </sheetView>
  </sheetViews>
  <sheetFormatPr defaultColWidth="14.453125" defaultRowHeight="15" customHeight="1"/>
  <sheetData>
    <row r="1" spans="1:28" ht="14.5">
      <c r="A1" s="261" t="s">
        <v>0</v>
      </c>
      <c r="B1" s="241"/>
      <c r="C1" s="241"/>
      <c r="D1" s="241"/>
      <c r="E1" s="252"/>
      <c r="F1" s="194"/>
      <c r="G1" s="275" t="s">
        <v>1</v>
      </c>
      <c r="H1" s="250"/>
      <c r="I1" s="250"/>
      <c r="J1" s="250"/>
      <c r="K1" s="250"/>
      <c r="L1" s="250"/>
      <c r="M1" s="250"/>
      <c r="N1" s="250"/>
      <c r="O1" s="250"/>
      <c r="P1" s="247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5" customHeight="1">
      <c r="A2" s="262" t="s">
        <v>2</v>
      </c>
      <c r="B2" s="245"/>
      <c r="C2" s="245"/>
      <c r="D2" s="245"/>
      <c r="E2" s="248"/>
      <c r="F2" s="73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0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4.5">
      <c r="A3" s="262" t="s">
        <v>166</v>
      </c>
      <c r="B3" s="245"/>
      <c r="C3" s="245"/>
      <c r="D3" s="245"/>
      <c r="E3" s="248"/>
      <c r="F3" s="82"/>
      <c r="G3" s="178" t="s">
        <v>12</v>
      </c>
      <c r="H3" s="179">
        <v>100</v>
      </c>
      <c r="I3" s="93"/>
      <c r="J3" s="81"/>
      <c r="K3" s="81"/>
      <c r="L3" s="81"/>
      <c r="M3" s="134" t="s">
        <v>61</v>
      </c>
      <c r="N3" s="134" t="s">
        <v>52</v>
      </c>
      <c r="O3" s="180"/>
      <c r="P3" s="151" t="s">
        <v>8</v>
      </c>
      <c r="Q3" s="269" t="s">
        <v>167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 ht="15" customHeight="1">
      <c r="A4" s="262" t="s">
        <v>168</v>
      </c>
      <c r="B4" s="245"/>
      <c r="C4" s="245"/>
      <c r="D4" s="245"/>
      <c r="E4" s="248"/>
      <c r="F4" s="82"/>
      <c r="G4" s="181" t="s">
        <v>16</v>
      </c>
      <c r="H4" s="182">
        <v>80</v>
      </c>
      <c r="I4" s="97"/>
      <c r="J4" s="81"/>
      <c r="K4" s="81"/>
      <c r="L4" s="81"/>
      <c r="M4" s="135" t="s">
        <v>11</v>
      </c>
      <c r="N4" s="136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 ht="15" customHeight="1">
      <c r="A5" s="262" t="s">
        <v>169</v>
      </c>
      <c r="B5" s="245"/>
      <c r="C5" s="245"/>
      <c r="D5" s="245"/>
      <c r="E5" s="248"/>
      <c r="F5" s="195"/>
      <c r="G5" s="183" t="s">
        <v>20</v>
      </c>
      <c r="H5" s="144">
        <v>90</v>
      </c>
      <c r="I5" s="144">
        <v>60</v>
      </c>
      <c r="J5" s="81"/>
      <c r="K5" s="81"/>
      <c r="L5" s="81"/>
      <c r="M5" s="135" t="s">
        <v>13</v>
      </c>
      <c r="N5" s="136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 ht="15" customHeight="1">
      <c r="A6" s="100"/>
      <c r="B6" s="101" t="s">
        <v>14</v>
      </c>
      <c r="C6" s="102" t="s">
        <v>79</v>
      </c>
      <c r="D6" s="102"/>
      <c r="E6" s="102" t="s">
        <v>81</v>
      </c>
      <c r="F6" s="143"/>
      <c r="G6" s="147" t="s">
        <v>10</v>
      </c>
      <c r="H6" s="276" t="s">
        <v>151</v>
      </c>
      <c r="I6" s="248"/>
      <c r="J6" s="81"/>
      <c r="K6" s="81"/>
      <c r="L6" s="81"/>
      <c r="M6" s="135" t="s">
        <v>17</v>
      </c>
      <c r="N6" s="136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 ht="14.5">
      <c r="A7" s="100"/>
      <c r="B7" s="101" t="s">
        <v>18</v>
      </c>
      <c r="C7" s="102" t="s">
        <v>19</v>
      </c>
      <c r="D7" s="184"/>
      <c r="E7" s="184" t="s">
        <v>19</v>
      </c>
      <c r="F7" s="102"/>
      <c r="G7" s="106"/>
      <c r="H7" s="265"/>
      <c r="I7" s="248"/>
      <c r="J7" s="81"/>
      <c r="K7" s="81"/>
      <c r="L7" s="81"/>
      <c r="M7" s="81" t="s">
        <v>21</v>
      </c>
      <c r="N7" s="174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 ht="15.5">
      <c r="A9" s="100"/>
      <c r="B9" s="101" t="s">
        <v>27</v>
      </c>
      <c r="C9" s="184" t="s">
        <v>152</v>
      </c>
      <c r="D9" s="193"/>
      <c r="E9" s="184" t="s">
        <v>152</v>
      </c>
      <c r="F9" s="185"/>
      <c r="G9" s="103"/>
      <c r="H9" s="236"/>
      <c r="I9" s="236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>
        <f t="shared" ref="I10:I12" si="0">$I$6</f>
        <v>0</v>
      </c>
      <c r="J10" s="233">
        <f t="shared" ref="J10:J12" si="1">$H$7</f>
        <v>0</v>
      </c>
      <c r="K10" s="140">
        <v>3</v>
      </c>
      <c r="L10" s="140">
        <v>2</v>
      </c>
      <c r="M10" s="140">
        <v>2</v>
      </c>
      <c r="N10" s="140">
        <v>2</v>
      </c>
      <c r="O10" s="140">
        <v>2</v>
      </c>
      <c r="P10" s="140"/>
      <c r="Q10" s="140"/>
      <c r="R10" s="140"/>
      <c r="S10" s="140"/>
      <c r="T10" s="140"/>
      <c r="U10" s="140"/>
      <c r="V10" s="140"/>
      <c r="W10" s="140">
        <v>2</v>
      </c>
      <c r="X10" s="140"/>
      <c r="Y10" s="140">
        <v>3</v>
      </c>
      <c r="Z10" s="81"/>
      <c r="AA10" s="81"/>
      <c r="AB10" s="81"/>
    </row>
    <row r="11" spans="1:28" ht="15.5">
      <c r="A11" s="170">
        <v>1</v>
      </c>
      <c r="B11" s="186">
        <v>170101150004</v>
      </c>
      <c r="C11" s="102">
        <v>40</v>
      </c>
      <c r="D11" s="102">
        <v>5</v>
      </c>
      <c r="E11" s="102">
        <v>49</v>
      </c>
      <c r="F11" s="102">
        <v>4</v>
      </c>
      <c r="G11" s="230" t="s">
        <v>46</v>
      </c>
      <c r="H11" s="218"/>
      <c r="I11" s="218">
        <f t="shared" si="0"/>
        <v>0</v>
      </c>
      <c r="J11" s="233">
        <f t="shared" si="1"/>
        <v>0</v>
      </c>
      <c r="K11" s="88"/>
      <c r="L11" s="88">
        <v>3</v>
      </c>
      <c r="M11" s="140">
        <v>1</v>
      </c>
      <c r="N11" s="140"/>
      <c r="O11" s="140">
        <v>2</v>
      </c>
      <c r="P11" s="140"/>
      <c r="Q11" s="140"/>
      <c r="R11" s="140"/>
      <c r="S11" s="140"/>
      <c r="T11" s="140"/>
      <c r="U11" s="140"/>
      <c r="V11" s="140"/>
      <c r="W11" s="140"/>
      <c r="X11" s="140">
        <v>2</v>
      </c>
      <c r="Y11" s="140"/>
      <c r="Z11" s="81"/>
      <c r="AA11" s="81"/>
      <c r="AB11" s="81"/>
    </row>
    <row r="12" spans="1:28" ht="15.5">
      <c r="A12" s="170">
        <v>2</v>
      </c>
      <c r="B12" s="186">
        <v>170101160006</v>
      </c>
      <c r="C12" s="102">
        <v>40</v>
      </c>
      <c r="D12" s="102">
        <v>100</v>
      </c>
      <c r="E12" s="102">
        <v>43</v>
      </c>
      <c r="F12" s="102">
        <v>80</v>
      </c>
      <c r="G12" s="230"/>
      <c r="H12" s="218"/>
      <c r="I12" s="218">
        <f t="shared" si="0"/>
        <v>0</v>
      </c>
      <c r="J12" s="233">
        <f t="shared" si="1"/>
        <v>0</v>
      </c>
      <c r="K12" s="88"/>
      <c r="L12" s="88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81"/>
      <c r="AA12" s="81"/>
      <c r="AB12" s="81"/>
    </row>
    <row r="13" spans="1:28" ht="15.5">
      <c r="A13" s="170">
        <v>3</v>
      </c>
      <c r="B13" s="186">
        <v>170101160007</v>
      </c>
      <c r="C13" s="102">
        <v>40</v>
      </c>
      <c r="D13" s="102"/>
      <c r="E13" s="102">
        <v>41</v>
      </c>
      <c r="F13" s="102"/>
      <c r="G13" s="230"/>
      <c r="H13" s="218"/>
      <c r="I13" s="218"/>
      <c r="J13" s="233"/>
      <c r="K13" s="88"/>
      <c r="L13" s="88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1"/>
      <c r="AA13" s="81"/>
      <c r="AB13" s="81"/>
    </row>
    <row r="14" spans="1:28" ht="15.5">
      <c r="A14" s="170">
        <v>4</v>
      </c>
      <c r="B14" s="186">
        <v>170101160019</v>
      </c>
      <c r="C14" s="102">
        <v>39</v>
      </c>
      <c r="D14" s="102"/>
      <c r="E14" s="102">
        <v>42</v>
      </c>
      <c r="F14" s="102"/>
      <c r="G14" s="230"/>
      <c r="H14" s="218"/>
      <c r="I14" s="218"/>
      <c r="J14" s="233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1"/>
      <c r="AA14" s="81"/>
      <c r="AB14" s="81"/>
    </row>
    <row r="15" spans="1:28" ht="15.5">
      <c r="A15" s="170">
        <v>5</v>
      </c>
      <c r="B15" s="186">
        <v>170101160029</v>
      </c>
      <c r="C15" s="102">
        <v>30</v>
      </c>
      <c r="D15" s="102"/>
      <c r="E15" s="102">
        <v>0</v>
      </c>
      <c r="F15" s="102"/>
      <c r="G15" s="274" t="s">
        <v>48</v>
      </c>
      <c r="H15" s="245"/>
      <c r="I15" s="245"/>
      <c r="J15" s="248"/>
      <c r="K15" s="192">
        <f t="shared" ref="K15:Y15" si="2">AVERAGE(K10:K14)</f>
        <v>3</v>
      </c>
      <c r="L15" s="192">
        <f t="shared" si="2"/>
        <v>2.5</v>
      </c>
      <c r="M15" s="192">
        <f t="shared" si="2"/>
        <v>1.5</v>
      </c>
      <c r="N15" s="192">
        <f t="shared" si="2"/>
        <v>2</v>
      </c>
      <c r="O15" s="192">
        <f t="shared" si="2"/>
        <v>2</v>
      </c>
      <c r="P15" s="192"/>
      <c r="Q15" s="192"/>
      <c r="R15" s="192"/>
      <c r="S15" s="192"/>
      <c r="T15" s="192"/>
      <c r="U15" s="192"/>
      <c r="V15" s="192"/>
      <c r="W15" s="192">
        <f t="shared" si="2"/>
        <v>2</v>
      </c>
      <c r="X15" s="192">
        <f t="shared" si="2"/>
        <v>2</v>
      </c>
      <c r="Y15" s="192">
        <f t="shared" si="2"/>
        <v>3</v>
      </c>
      <c r="Z15" s="81"/>
      <c r="AA15" s="81"/>
      <c r="AB15" s="81"/>
    </row>
    <row r="16" spans="1:28" ht="15.5">
      <c r="A16" s="170">
        <v>6</v>
      </c>
      <c r="B16" s="199"/>
      <c r="C16" s="199"/>
      <c r="D16" s="199"/>
      <c r="E16" s="199"/>
      <c r="F16" s="186"/>
      <c r="G16" s="274" t="s">
        <v>49</v>
      </c>
      <c r="H16" s="245"/>
      <c r="I16" s="245"/>
      <c r="J16" s="248"/>
      <c r="K16" s="167">
        <f>(K15*H5/100)</f>
        <v>2.7</v>
      </c>
      <c r="L16" s="167">
        <f t="shared" ref="L16:Y16" si="3">(L15*90/100)</f>
        <v>2.25</v>
      </c>
      <c r="M16" s="167">
        <f t="shared" si="3"/>
        <v>1.35</v>
      </c>
      <c r="N16" s="167">
        <f t="shared" si="3"/>
        <v>1.8</v>
      </c>
      <c r="O16" s="167">
        <f t="shared" si="3"/>
        <v>1.8</v>
      </c>
      <c r="P16" s="167"/>
      <c r="Q16" s="167"/>
      <c r="R16" s="167"/>
      <c r="S16" s="167"/>
      <c r="T16" s="167"/>
      <c r="U16" s="167"/>
      <c r="V16" s="167"/>
      <c r="W16" s="167">
        <f t="shared" si="3"/>
        <v>1.8</v>
      </c>
      <c r="X16" s="167">
        <f t="shared" si="3"/>
        <v>1.8</v>
      </c>
      <c r="Y16" s="167">
        <f t="shared" si="3"/>
        <v>2.7</v>
      </c>
      <c r="Z16" s="81"/>
      <c r="AA16" s="81"/>
      <c r="AB16" s="81"/>
    </row>
    <row r="17" spans="1:28" ht="14.5">
      <c r="A17" s="170">
        <v>7</v>
      </c>
      <c r="B17" s="199"/>
      <c r="C17" s="199"/>
      <c r="D17" s="199"/>
      <c r="E17" s="199"/>
      <c r="F17" s="186"/>
      <c r="G17" s="266"/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4.5">
      <c r="A18" s="170">
        <v>8</v>
      </c>
      <c r="B18" s="199"/>
      <c r="C18" s="199"/>
      <c r="D18" s="199"/>
      <c r="E18" s="199"/>
      <c r="F18" s="199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4.5">
      <c r="A19" s="170">
        <v>9</v>
      </c>
      <c r="B19" s="199"/>
      <c r="C19" s="199"/>
      <c r="D19" s="199"/>
      <c r="E19" s="199"/>
      <c r="F19" s="186"/>
      <c r="G19" s="265"/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4.5">
      <c r="A20" s="170">
        <v>10</v>
      </c>
      <c r="B20" s="199"/>
      <c r="C20" s="199"/>
      <c r="D20" s="199"/>
      <c r="E20" s="199"/>
      <c r="F20" s="186"/>
      <c r="G20" s="187"/>
      <c r="H20" s="265"/>
      <c r="I20" s="24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4.5">
      <c r="A21" s="170">
        <v>11</v>
      </c>
      <c r="B21" s="199"/>
      <c r="C21" s="199"/>
      <c r="D21" s="199"/>
      <c r="E21" s="199"/>
      <c r="F21" s="186"/>
      <c r="G21" s="187"/>
      <c r="H21" s="265"/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4.5">
      <c r="A22" s="170">
        <v>12</v>
      </c>
      <c r="B22" s="199"/>
      <c r="C22" s="199"/>
      <c r="D22" s="199"/>
      <c r="E22" s="199"/>
      <c r="F22" s="199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4.5">
      <c r="A23" s="170">
        <v>13</v>
      </c>
      <c r="B23" s="199"/>
      <c r="C23" s="199"/>
      <c r="D23" s="199"/>
      <c r="E23" s="199"/>
      <c r="F23" s="19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4.5">
      <c r="A24" s="170">
        <v>14</v>
      </c>
      <c r="B24" s="199"/>
      <c r="C24" s="199"/>
      <c r="D24" s="199"/>
      <c r="E24" s="199"/>
      <c r="F24" s="19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4.5">
      <c r="A25" s="170">
        <v>15</v>
      </c>
      <c r="B25" s="199"/>
      <c r="C25" s="199"/>
      <c r="D25" s="199"/>
      <c r="E25" s="199"/>
      <c r="F25" s="19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4.5">
      <c r="A26" s="170">
        <v>16</v>
      </c>
      <c r="B26" s="200"/>
      <c r="C26" s="199"/>
      <c r="D26" s="199"/>
      <c r="E26" s="199"/>
      <c r="F26" s="19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4.5">
      <c r="A27" s="114">
        <v>17</v>
      </c>
      <c r="B27" s="103"/>
      <c r="C27" s="199"/>
      <c r="D27" s="199"/>
      <c r="E27" s="199"/>
      <c r="F27" s="19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4.5">
      <c r="A28" s="114">
        <v>18</v>
      </c>
      <c r="B28" s="103"/>
      <c r="C28" s="199"/>
      <c r="D28" s="199"/>
      <c r="E28" s="199"/>
      <c r="F28" s="19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4.5">
      <c r="A29" s="114">
        <v>19</v>
      </c>
      <c r="B29" s="103"/>
      <c r="C29" s="199"/>
      <c r="D29" s="199"/>
      <c r="E29" s="199"/>
      <c r="F29" s="19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4.5">
      <c r="A30" s="114">
        <v>20</v>
      </c>
      <c r="B30" s="103"/>
      <c r="C30" s="199"/>
      <c r="D30" s="199"/>
      <c r="E30" s="199"/>
      <c r="F30" s="19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4.5">
      <c r="A31" s="114">
        <v>21</v>
      </c>
      <c r="B31" s="103"/>
      <c r="C31" s="199"/>
      <c r="D31" s="199"/>
      <c r="E31" s="199"/>
      <c r="F31" s="19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4.5">
      <c r="A32" s="114">
        <v>22</v>
      </c>
      <c r="B32" s="103"/>
      <c r="C32" s="200"/>
      <c r="D32" s="200"/>
      <c r="E32" s="200"/>
      <c r="F32" s="19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4.5">
      <c r="A33" s="114">
        <v>23</v>
      </c>
      <c r="B33" s="103"/>
      <c r="C33" s="103"/>
      <c r="D33" s="103"/>
      <c r="E33" s="103"/>
      <c r="F33" s="5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4.5">
      <c r="A34" s="114">
        <v>24</v>
      </c>
      <c r="B34" s="103"/>
      <c r="C34" s="103"/>
      <c r="D34" s="103"/>
      <c r="E34" s="103"/>
      <c r="F34" s="5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4.5">
      <c r="A35" s="114">
        <v>25</v>
      </c>
      <c r="B35" s="103"/>
      <c r="C35" s="103"/>
      <c r="D35" s="103"/>
      <c r="E35" s="103"/>
      <c r="F35" s="5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4.5">
      <c r="A36" s="114">
        <v>26</v>
      </c>
      <c r="B36" s="103"/>
      <c r="C36" s="103"/>
      <c r="D36" s="103"/>
      <c r="E36" s="103"/>
      <c r="F36" s="5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4.5">
      <c r="A37" s="114">
        <v>27</v>
      </c>
      <c r="B37" s="103"/>
      <c r="C37" s="103"/>
      <c r="D37" s="103"/>
      <c r="E37" s="103"/>
      <c r="F37" s="5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4.5">
      <c r="A38" s="114">
        <v>28</v>
      </c>
      <c r="B38" s="103"/>
      <c r="C38" s="103"/>
      <c r="D38" s="103"/>
      <c r="E38" s="103"/>
      <c r="F38" s="5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4.5">
      <c r="A39" s="114">
        <v>29</v>
      </c>
      <c r="B39" s="103"/>
      <c r="C39" s="103"/>
      <c r="D39" s="103"/>
      <c r="E39" s="103"/>
      <c r="F39" s="5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4.5">
      <c r="A40" s="114">
        <v>30</v>
      </c>
      <c r="B40" s="103"/>
      <c r="C40" s="103"/>
      <c r="D40" s="103"/>
      <c r="E40" s="103"/>
      <c r="F40" s="5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4.5">
      <c r="A41" s="114">
        <v>31</v>
      </c>
      <c r="B41" s="103"/>
      <c r="C41" s="103"/>
      <c r="D41" s="103"/>
      <c r="E41" s="103"/>
      <c r="F41" s="5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4.5">
      <c r="A42" s="114">
        <v>32</v>
      </c>
      <c r="B42" s="103"/>
      <c r="C42" s="103"/>
      <c r="D42" s="103"/>
      <c r="E42" s="103"/>
      <c r="F42" s="5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4.5">
      <c r="A43" s="114">
        <v>33</v>
      </c>
      <c r="B43" s="103"/>
      <c r="C43" s="103"/>
      <c r="D43" s="103"/>
      <c r="E43" s="103"/>
      <c r="F43" s="5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4.5">
      <c r="A44" s="114">
        <v>34</v>
      </c>
      <c r="B44" s="103"/>
      <c r="C44" s="103"/>
      <c r="D44" s="103"/>
      <c r="E44" s="103"/>
      <c r="F44" s="5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4.5">
      <c r="A45" s="114">
        <v>35</v>
      </c>
      <c r="B45" s="103"/>
      <c r="C45" s="103"/>
      <c r="D45" s="103"/>
      <c r="E45" s="103"/>
      <c r="F45" s="5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4.5">
      <c r="A46" s="114">
        <v>36</v>
      </c>
      <c r="B46" s="103"/>
      <c r="C46" s="103"/>
      <c r="D46" s="103"/>
      <c r="E46" s="103"/>
      <c r="F46" s="5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4.5">
      <c r="A47" s="114">
        <v>37</v>
      </c>
      <c r="B47" s="103"/>
      <c r="C47" s="103"/>
      <c r="D47" s="103"/>
      <c r="E47" s="103"/>
      <c r="F47" s="5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4.5">
      <c r="A48" s="114">
        <v>38</v>
      </c>
      <c r="B48" s="103"/>
      <c r="C48" s="103"/>
      <c r="D48" s="103"/>
      <c r="E48" s="103"/>
      <c r="F48" s="5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4.5">
      <c r="A49" s="114">
        <v>39</v>
      </c>
      <c r="B49" s="103"/>
      <c r="C49" s="103"/>
      <c r="D49" s="103"/>
      <c r="E49" s="103"/>
      <c r="F49" s="5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4.5">
      <c r="A50" s="114">
        <v>40</v>
      </c>
      <c r="B50" s="103"/>
      <c r="C50" s="103"/>
      <c r="D50" s="103"/>
      <c r="E50" s="103"/>
      <c r="F50" s="5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4.5">
      <c r="A51" s="114">
        <v>41</v>
      </c>
      <c r="B51" s="103"/>
      <c r="C51" s="103"/>
      <c r="D51" s="103"/>
      <c r="E51" s="103"/>
      <c r="F51" s="5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4.5">
      <c r="A52" s="114">
        <v>42</v>
      </c>
      <c r="B52" s="103"/>
      <c r="C52" s="103"/>
      <c r="D52" s="103"/>
      <c r="E52" s="103"/>
      <c r="F52" s="5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4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4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4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4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4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4.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4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4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4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4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4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4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4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4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4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4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4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4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4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4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4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4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4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4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4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4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4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4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4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4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4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4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4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4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4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4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4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4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4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4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4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4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4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4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4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4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4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4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4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4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4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4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4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4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4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4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4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4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4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4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4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4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4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4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4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4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4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4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4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4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4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4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4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4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4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4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4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4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4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4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4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4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4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4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4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4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4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4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4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4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4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4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4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4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4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4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4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4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4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4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4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4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4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4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4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4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4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4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4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4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4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4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4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4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4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4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4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4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4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4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4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4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4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4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4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4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4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4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4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4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4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4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4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4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4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4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4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4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4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4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4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4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4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4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4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4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4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4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4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4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4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4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4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4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4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4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4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4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4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4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4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4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4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4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4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4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4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4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4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4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4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4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4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4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4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4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4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4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4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4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4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4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4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4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4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4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4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4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4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4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4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4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4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4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4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4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4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4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4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4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4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4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4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4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4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4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4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4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4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4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4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4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4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4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4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4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4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4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4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4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4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4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4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4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4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4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4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4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4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4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4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4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4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4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4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4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4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4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4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4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4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4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4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4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4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4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4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4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4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4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4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4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4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4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4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4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4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4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4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4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4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4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4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4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4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4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4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4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4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4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4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4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4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4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4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4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4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4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4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4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4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4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4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4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4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4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4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4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4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4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4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4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4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4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4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4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4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4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4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4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4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4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4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4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4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4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4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4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4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4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4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4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4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4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4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4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4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4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4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4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4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4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4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4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4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4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4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4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4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4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4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4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4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4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4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4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4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4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4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4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4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4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4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4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4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4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4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4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4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4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4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4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4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4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4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4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4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4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4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4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4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4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4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4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4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4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4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4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4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4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4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4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4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4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4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4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4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4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4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4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4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4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4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4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4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4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4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4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4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4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4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4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4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4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4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4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4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4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4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4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4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4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4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4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4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4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4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4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4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4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4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4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4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4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4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4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4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4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4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4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4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4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4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4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4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4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4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4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4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4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4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4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4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4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4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4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4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4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4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4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4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4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4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4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 ht="14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 ht="14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 ht="14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 ht="14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 ht="14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 ht="14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 ht="14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 ht="14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 ht="14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 ht="14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 ht="14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 ht="14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 ht="14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 ht="14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 ht="14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 ht="14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 ht="14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 ht="14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 ht="14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 ht="14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 ht="14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 ht="14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 ht="14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 ht="14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 ht="14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 ht="14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 ht="14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 ht="14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 ht="14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 ht="14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 ht="14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 ht="14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 ht="14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 ht="14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 ht="14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 ht="14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 ht="14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 ht="14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 ht="14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 ht="14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 ht="14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 ht="14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 ht="14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 ht="14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 ht="14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 ht="14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4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4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4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4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4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4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4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4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4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4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4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4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4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4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4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4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4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4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4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4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4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4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4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4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4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4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4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4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4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4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4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4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4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4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4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4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4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4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4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4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4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4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4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4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4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4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4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4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4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4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4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4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4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4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4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4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4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4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4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4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4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4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4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4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4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4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4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4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4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4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4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4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4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4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4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4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4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4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4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4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4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4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4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4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4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4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4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4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4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4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4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4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4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4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4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4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4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4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4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4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4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4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4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4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4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4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4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4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4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4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4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4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4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4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4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4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4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4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4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4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4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4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4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4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4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4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4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4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4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4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4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4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4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4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4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4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4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4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4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4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4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4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4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4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4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4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4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4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4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4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4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4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4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4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4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4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4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4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4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4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4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4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4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4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4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4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4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4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4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4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4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4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4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4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4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4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4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4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4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4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4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4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4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4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4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4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4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4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4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4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4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4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4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4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4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4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4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4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4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4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4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4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4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4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4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4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4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4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4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4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4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4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4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4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4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4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4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4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4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4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4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4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4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4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4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4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4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4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4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4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4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4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4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4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4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4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4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4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4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4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4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4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4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4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4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4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4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4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4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4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4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4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4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4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4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4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4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4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4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4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4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4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4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4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4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4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4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4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4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4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4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4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4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4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4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4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4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4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4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4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4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4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4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4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4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4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4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4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4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4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4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4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4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4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4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4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4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4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4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4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4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4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4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4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4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4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4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4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4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4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4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4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4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4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4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4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4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4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4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4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4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4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4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4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4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4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4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4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4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4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4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4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4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4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4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4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4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4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4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4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4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4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4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4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4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4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4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4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4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4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4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4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4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4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4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4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4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4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4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4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4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4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4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4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4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4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4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4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4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4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4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4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4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4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4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4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4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4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4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4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4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4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4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4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4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4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4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4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4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4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4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4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4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4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4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4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4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 ht="14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 ht="14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 ht="14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 ht="14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 ht="14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 ht="14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 ht="14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 ht="14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 ht="14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 ht="14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 ht="14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 ht="14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 ht="14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 ht="14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 ht="14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 ht="14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 ht="14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 ht="14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 ht="14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 ht="14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 ht="14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 ht="14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 ht="14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 ht="14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 ht="14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 ht="14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 ht="14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 ht="14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 ht="14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 ht="14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 ht="14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 ht="14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 ht="14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 ht="14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 ht="14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 ht="14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 ht="14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 ht="14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 ht="14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 ht="14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 ht="14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 ht="14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 ht="14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 ht="14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 ht="14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 ht="14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 ht="14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 ht="14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 ht="14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 ht="14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 ht="14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 ht="14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 ht="14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 ht="14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 ht="14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 ht="14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 ht="14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5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6:I6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5"/>
  <sheetViews>
    <sheetView topLeftCell="L1" workbookViewId="0">
      <selection activeCell="V20" sqref="V20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194"/>
      <c r="G1" s="275" t="s">
        <v>1</v>
      </c>
      <c r="H1" s="250"/>
      <c r="I1" s="250"/>
      <c r="J1" s="250"/>
      <c r="K1" s="250"/>
      <c r="L1" s="250"/>
      <c r="M1" s="250"/>
      <c r="N1" s="250"/>
      <c r="O1" s="250"/>
      <c r="P1" s="247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73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0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62" t="s">
        <v>170</v>
      </c>
      <c r="B3" s="245"/>
      <c r="C3" s="245"/>
      <c r="D3" s="245"/>
      <c r="E3" s="248"/>
      <c r="F3" s="82"/>
      <c r="G3" s="178" t="s">
        <v>12</v>
      </c>
      <c r="H3" s="179">
        <v>87</v>
      </c>
      <c r="I3" s="93"/>
      <c r="J3" s="81"/>
      <c r="K3" s="81"/>
      <c r="L3" s="81"/>
      <c r="M3" s="134" t="s">
        <v>61</v>
      </c>
      <c r="N3" s="134" t="s">
        <v>52</v>
      </c>
      <c r="O3" s="180"/>
      <c r="P3" s="151" t="s">
        <v>8</v>
      </c>
      <c r="Q3" s="269" t="s">
        <v>171</v>
      </c>
      <c r="R3" s="250"/>
      <c r="S3" s="250"/>
      <c r="T3" s="250"/>
      <c r="U3" s="250"/>
      <c r="V3" s="250"/>
      <c r="W3" s="250"/>
      <c r="X3" s="250"/>
      <c r="Y3" s="250"/>
    </row>
    <row r="4" spans="1:25" ht="15" customHeight="1">
      <c r="A4" s="262" t="s">
        <v>172</v>
      </c>
      <c r="B4" s="245"/>
      <c r="C4" s="245"/>
      <c r="D4" s="245"/>
      <c r="E4" s="248"/>
      <c r="F4" s="82"/>
      <c r="G4" s="181" t="s">
        <v>16</v>
      </c>
      <c r="H4" s="182">
        <v>39</v>
      </c>
      <c r="I4" s="97"/>
      <c r="J4" s="81"/>
      <c r="K4" s="81"/>
      <c r="L4" s="81"/>
      <c r="M4" s="135" t="s">
        <v>11</v>
      </c>
      <c r="N4" s="136">
        <v>3</v>
      </c>
      <c r="O4" s="86"/>
      <c r="P4" s="92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5" customHeight="1">
      <c r="A5" s="262" t="s">
        <v>173</v>
      </c>
      <c r="B5" s="245"/>
      <c r="C5" s="245"/>
      <c r="D5" s="245"/>
      <c r="E5" s="248"/>
      <c r="F5" s="195"/>
      <c r="G5" s="183" t="s">
        <v>20</v>
      </c>
      <c r="H5" s="144">
        <v>63</v>
      </c>
      <c r="I5" s="144">
        <v>60</v>
      </c>
      <c r="J5" s="81"/>
      <c r="K5" s="81"/>
      <c r="L5" s="81"/>
      <c r="M5" s="135" t="s">
        <v>13</v>
      </c>
      <c r="N5" s="136">
        <v>2</v>
      </c>
      <c r="O5" s="86"/>
      <c r="P5" s="95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5" customHeight="1">
      <c r="A6" s="100"/>
      <c r="B6" s="101" t="s">
        <v>14</v>
      </c>
      <c r="C6" s="102" t="s">
        <v>79</v>
      </c>
      <c r="D6" s="102"/>
      <c r="E6" s="102" t="s">
        <v>81</v>
      </c>
      <c r="F6" s="143"/>
      <c r="G6" s="147" t="s">
        <v>10</v>
      </c>
      <c r="H6" s="276" t="s">
        <v>151</v>
      </c>
      <c r="I6" s="248"/>
      <c r="J6" s="81"/>
      <c r="K6" s="81"/>
      <c r="L6" s="81"/>
      <c r="M6" s="135" t="s">
        <v>17</v>
      </c>
      <c r="N6" s="136">
        <v>1</v>
      </c>
      <c r="O6" s="86"/>
      <c r="P6" s="99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4.5">
      <c r="A7" s="100"/>
      <c r="B7" s="101" t="s">
        <v>18</v>
      </c>
      <c r="C7" s="102" t="s">
        <v>19</v>
      </c>
      <c r="D7" s="184"/>
      <c r="E7" s="184" t="s">
        <v>19</v>
      </c>
      <c r="F7" s="102"/>
      <c r="G7" s="106"/>
      <c r="H7" s="265"/>
      <c r="I7" s="248"/>
      <c r="J7" s="81"/>
      <c r="K7" s="81"/>
      <c r="L7" s="81"/>
      <c r="M7" s="81" t="s">
        <v>21</v>
      </c>
      <c r="N7" s="174">
        <v>0</v>
      </c>
      <c r="O7" s="86"/>
      <c r="P7" s="84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84" t="s">
        <v>152</v>
      </c>
      <c r="D9" s="193"/>
      <c r="E9" s="184" t="s">
        <v>152</v>
      </c>
      <c r="F9" s="185"/>
      <c r="G9" s="103"/>
      <c r="H9" s="227"/>
      <c r="I9" s="227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32"/>
      <c r="I10" s="232"/>
      <c r="J10" s="233"/>
      <c r="K10" s="140">
        <v>3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2</v>
      </c>
      <c r="X10" s="140">
        <v>2</v>
      </c>
      <c r="Y10" s="140">
        <v>1</v>
      </c>
    </row>
    <row r="11" spans="1:25" ht="15.5">
      <c r="A11" s="170">
        <v>1</v>
      </c>
      <c r="B11" s="186">
        <v>170101161032</v>
      </c>
      <c r="C11" s="102">
        <v>44</v>
      </c>
      <c r="D11" s="102">
        <f>COUNTIF(C11:C65,"&gt;="&amp;D10)</f>
        <v>48</v>
      </c>
      <c r="E11" s="102">
        <v>37</v>
      </c>
      <c r="F11" s="102">
        <f>COUNTIF(E11:E65,"&gt;="&amp;F10)</f>
        <v>22</v>
      </c>
      <c r="G11" s="230" t="s">
        <v>73</v>
      </c>
      <c r="H11" s="232"/>
      <c r="I11" s="232"/>
      <c r="J11" s="233"/>
      <c r="K11" s="140"/>
      <c r="L11" s="140">
        <v>2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>
        <v>1</v>
      </c>
      <c r="X11" s="140">
        <v>3</v>
      </c>
      <c r="Y11" s="140">
        <v>2</v>
      </c>
    </row>
    <row r="12" spans="1:25" ht="15.5">
      <c r="A12" s="170">
        <v>2</v>
      </c>
      <c r="B12" s="186">
        <v>170101161036</v>
      </c>
      <c r="C12" s="102">
        <v>44</v>
      </c>
      <c r="D12" s="102">
        <v>87.27</v>
      </c>
      <c r="E12" s="102">
        <v>44</v>
      </c>
      <c r="F12" s="102">
        <v>38.5</v>
      </c>
      <c r="G12" s="230" t="s">
        <v>102</v>
      </c>
      <c r="H12" s="232"/>
      <c r="I12" s="232"/>
      <c r="J12" s="233"/>
      <c r="K12" s="140"/>
      <c r="L12" s="140"/>
      <c r="M12" s="140">
        <v>3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>
        <v>3</v>
      </c>
      <c r="X12" s="140">
        <v>1</v>
      </c>
      <c r="Y12" s="140">
        <v>2</v>
      </c>
    </row>
    <row r="13" spans="1:25" ht="15.5">
      <c r="A13" s="170">
        <v>3</v>
      </c>
      <c r="B13" s="186">
        <v>170101161037</v>
      </c>
      <c r="C13" s="102">
        <v>44</v>
      </c>
      <c r="D13" s="102"/>
      <c r="E13" s="102">
        <v>31</v>
      </c>
      <c r="F13" s="102"/>
      <c r="G13" s="230"/>
      <c r="H13" s="232"/>
      <c r="I13" s="232"/>
      <c r="J13" s="233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15.5">
      <c r="A14" s="170">
        <v>4</v>
      </c>
      <c r="B14" s="186">
        <v>170101150004</v>
      </c>
      <c r="C14" s="102">
        <v>41</v>
      </c>
      <c r="D14" s="102"/>
      <c r="E14" s="102">
        <v>14</v>
      </c>
      <c r="F14" s="102"/>
      <c r="G14" s="230"/>
      <c r="H14" s="232"/>
      <c r="I14" s="232"/>
      <c r="J14" s="233"/>
      <c r="K14" s="103"/>
      <c r="L14" s="10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70">
        <v>5</v>
      </c>
      <c r="B15" s="186">
        <v>170101160006</v>
      </c>
      <c r="C15" s="102">
        <v>44</v>
      </c>
      <c r="D15" s="102"/>
      <c r="E15" s="102">
        <v>15</v>
      </c>
      <c r="F15" s="102"/>
      <c r="G15" s="274" t="s">
        <v>48</v>
      </c>
      <c r="H15" s="245"/>
      <c r="I15" s="245"/>
      <c r="J15" s="248"/>
      <c r="K15" s="192">
        <f t="shared" ref="K15:Y15" si="0">AVERAGE(K10:K14)</f>
        <v>3</v>
      </c>
      <c r="L15" s="192">
        <f t="shared" si="0"/>
        <v>2</v>
      </c>
      <c r="M15" s="192">
        <f t="shared" si="0"/>
        <v>3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>
        <f t="shared" si="0"/>
        <v>2</v>
      </c>
      <c r="X15" s="192">
        <f t="shared" si="0"/>
        <v>2</v>
      </c>
      <c r="Y15" s="192">
        <f t="shared" si="0"/>
        <v>1.6666666666666667</v>
      </c>
    </row>
    <row r="16" spans="1:25" ht="15.5">
      <c r="A16" s="170">
        <v>6</v>
      </c>
      <c r="B16" s="186">
        <v>170101160008</v>
      </c>
      <c r="C16" s="102">
        <v>44</v>
      </c>
      <c r="D16" s="102"/>
      <c r="E16" s="102">
        <v>30</v>
      </c>
      <c r="F16" s="102"/>
      <c r="G16" s="274" t="s">
        <v>49</v>
      </c>
      <c r="H16" s="245"/>
      <c r="I16" s="245"/>
      <c r="J16" s="248"/>
      <c r="K16" s="167">
        <f t="shared" ref="K16:Y16" si="1">(K15*63/100)</f>
        <v>1.89</v>
      </c>
      <c r="L16" s="167">
        <f t="shared" si="1"/>
        <v>1.26</v>
      </c>
      <c r="M16" s="167">
        <f t="shared" si="1"/>
        <v>1.89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>
        <f t="shared" si="1"/>
        <v>1.26</v>
      </c>
      <c r="X16" s="167">
        <f t="shared" si="1"/>
        <v>1.26</v>
      </c>
      <c r="Y16" s="167">
        <f t="shared" si="1"/>
        <v>1.05</v>
      </c>
    </row>
    <row r="17" spans="1:25" ht="14.5">
      <c r="A17" s="170">
        <v>7</v>
      </c>
      <c r="B17" s="186">
        <v>170101160012</v>
      </c>
      <c r="C17" s="102">
        <v>43</v>
      </c>
      <c r="D17" s="102"/>
      <c r="E17" s="102">
        <v>24</v>
      </c>
      <c r="F17" s="125"/>
      <c r="G17" s="270" t="s">
        <v>94</v>
      </c>
      <c r="H17" s="250"/>
      <c r="I17" s="250"/>
      <c r="J17" s="247"/>
      <c r="K17" s="81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70">
        <v>8</v>
      </c>
      <c r="B18" s="186">
        <v>170101160015</v>
      </c>
      <c r="C18" s="102">
        <v>46</v>
      </c>
      <c r="D18" s="102"/>
      <c r="E18" s="102">
        <v>41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70">
        <v>9</v>
      </c>
      <c r="B19" s="186">
        <v>170101160016</v>
      </c>
      <c r="C19" s="102">
        <v>43</v>
      </c>
      <c r="D19" s="102"/>
      <c r="E19" s="102">
        <v>25</v>
      </c>
      <c r="F19" s="102"/>
      <c r="G19" s="265"/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70">
        <v>10</v>
      </c>
      <c r="B20" s="186">
        <v>170101160019</v>
      </c>
      <c r="C20" s="102">
        <v>42</v>
      </c>
      <c r="D20" s="102"/>
      <c r="E20" s="102">
        <v>15</v>
      </c>
      <c r="F20" s="102"/>
      <c r="G20" s="187"/>
      <c r="H20" s="265"/>
      <c r="I20" s="24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70">
        <v>11</v>
      </c>
      <c r="B21" s="186">
        <v>170101160020</v>
      </c>
      <c r="C21" s="102">
        <v>43</v>
      </c>
      <c r="D21" s="102"/>
      <c r="E21" s="102">
        <v>18</v>
      </c>
      <c r="F21" s="102"/>
      <c r="G21" s="187"/>
      <c r="H21" s="265"/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70">
        <v>12</v>
      </c>
      <c r="B22" s="186">
        <v>170101160022</v>
      </c>
      <c r="C22" s="102">
        <v>44</v>
      </c>
      <c r="D22" s="102"/>
      <c r="E22" s="102">
        <v>41</v>
      </c>
      <c r="F22" s="129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70">
        <v>13</v>
      </c>
      <c r="B23" s="186">
        <v>170101160028</v>
      </c>
      <c r="C23" s="102">
        <v>42</v>
      </c>
      <c r="D23" s="102"/>
      <c r="E23" s="102">
        <v>0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70">
        <v>14</v>
      </c>
      <c r="B24" s="186">
        <v>170101160029</v>
      </c>
      <c r="C24" s="102">
        <v>43</v>
      </c>
      <c r="D24" s="102"/>
      <c r="E24" s="102">
        <v>25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70">
        <v>15</v>
      </c>
      <c r="B25" s="186">
        <v>170101161035</v>
      </c>
      <c r="C25" s="102">
        <v>47</v>
      </c>
      <c r="D25" s="102"/>
      <c r="E25" s="102">
        <v>25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70">
        <v>16</v>
      </c>
      <c r="B26" s="115">
        <v>170301160010</v>
      </c>
      <c r="C26" s="102">
        <v>43</v>
      </c>
      <c r="D26" s="102"/>
      <c r="E26" s="102">
        <v>29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14">
        <v>17</v>
      </c>
      <c r="B27" s="131">
        <v>170301160016</v>
      </c>
      <c r="C27" s="102">
        <v>47</v>
      </c>
      <c r="D27" s="102"/>
      <c r="E27" s="102">
        <v>45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14">
        <v>18</v>
      </c>
      <c r="B28" s="131">
        <v>170301160017</v>
      </c>
      <c r="C28" s="102">
        <v>38</v>
      </c>
      <c r="D28" s="102"/>
      <c r="E28" s="102">
        <v>24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31">
        <v>170301160020</v>
      </c>
      <c r="C29" s="102">
        <v>48</v>
      </c>
      <c r="D29" s="102"/>
      <c r="E29" s="102">
        <v>46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31">
        <v>170301160021</v>
      </c>
      <c r="C30" s="102">
        <v>35</v>
      </c>
      <c r="D30" s="102"/>
      <c r="E30" s="102">
        <v>17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14">
        <v>21</v>
      </c>
      <c r="B31" s="131">
        <v>170301160029</v>
      </c>
      <c r="C31" s="102">
        <v>37</v>
      </c>
      <c r="D31" s="102"/>
      <c r="E31" s="102">
        <v>15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14">
        <v>22</v>
      </c>
      <c r="B32" s="131">
        <v>170301160030</v>
      </c>
      <c r="C32" s="102">
        <v>43</v>
      </c>
      <c r="D32" s="102"/>
      <c r="E32" s="102">
        <v>22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14">
        <v>23</v>
      </c>
      <c r="B33" s="131">
        <v>170301160032</v>
      </c>
      <c r="C33" s="102">
        <v>46</v>
      </c>
      <c r="D33" s="102"/>
      <c r="E33" s="102">
        <v>41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14">
        <v>24</v>
      </c>
      <c r="B34" s="131">
        <v>170301160033</v>
      </c>
      <c r="C34" s="102">
        <v>27</v>
      </c>
      <c r="D34" s="102"/>
      <c r="E34" s="102">
        <v>14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14">
        <v>25</v>
      </c>
      <c r="B35" s="131">
        <v>170301160034</v>
      </c>
      <c r="C35" s="102">
        <v>47</v>
      </c>
      <c r="D35" s="102"/>
      <c r="E35" s="102">
        <v>48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14">
        <v>26</v>
      </c>
      <c r="B36" s="131">
        <v>170301160035</v>
      </c>
      <c r="C36" s="102">
        <v>47</v>
      </c>
      <c r="D36" s="102"/>
      <c r="E36" s="102">
        <v>38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14">
        <v>27</v>
      </c>
      <c r="B37" s="131">
        <v>170301160037</v>
      </c>
      <c r="C37" s="102">
        <v>47</v>
      </c>
      <c r="D37" s="102"/>
      <c r="E37" s="102">
        <v>31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14">
        <v>28</v>
      </c>
      <c r="B38" s="131">
        <v>170301160039</v>
      </c>
      <c r="C38" s="102">
        <v>0</v>
      </c>
      <c r="D38" s="102"/>
      <c r="E38" s="102">
        <v>0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14">
        <v>29</v>
      </c>
      <c r="B39" s="131">
        <v>170301160040</v>
      </c>
      <c r="C39" s="102">
        <v>43</v>
      </c>
      <c r="D39" s="102"/>
      <c r="E39" s="102">
        <v>32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14">
        <v>30</v>
      </c>
      <c r="B40" s="131">
        <v>170301160041</v>
      </c>
      <c r="C40" s="102">
        <v>47</v>
      </c>
      <c r="D40" s="102"/>
      <c r="E40" s="102">
        <v>39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14">
        <v>31</v>
      </c>
      <c r="B41" s="131">
        <v>170301160042</v>
      </c>
      <c r="C41" s="102">
        <v>38</v>
      </c>
      <c r="D41" s="102"/>
      <c r="E41" s="102">
        <v>17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14">
        <v>32</v>
      </c>
      <c r="B42" s="131">
        <v>170301160044</v>
      </c>
      <c r="C42" s="102">
        <v>44</v>
      </c>
      <c r="D42" s="102"/>
      <c r="E42" s="102">
        <v>22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14">
        <v>33</v>
      </c>
      <c r="B43" s="131">
        <v>170301160045</v>
      </c>
      <c r="C43" s="102">
        <v>46</v>
      </c>
      <c r="D43" s="102"/>
      <c r="E43" s="102">
        <v>41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14">
        <v>34</v>
      </c>
      <c r="B44" s="131">
        <v>170301160047</v>
      </c>
      <c r="C44" s="102">
        <v>0</v>
      </c>
      <c r="D44" s="102"/>
      <c r="E44" s="102">
        <v>0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14">
        <v>35</v>
      </c>
      <c r="B45" s="131">
        <v>170301160049</v>
      </c>
      <c r="C45" s="102">
        <v>39</v>
      </c>
      <c r="D45" s="102"/>
      <c r="E45" s="102">
        <v>15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14">
        <v>36</v>
      </c>
      <c r="B46" s="131">
        <v>170301160050</v>
      </c>
      <c r="C46" s="102">
        <v>0</v>
      </c>
      <c r="D46" s="102"/>
      <c r="E46" s="102">
        <v>0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14">
        <v>37</v>
      </c>
      <c r="B47" s="131">
        <v>170301160052</v>
      </c>
      <c r="C47" s="102">
        <v>43</v>
      </c>
      <c r="D47" s="102"/>
      <c r="E47" s="102">
        <v>26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14">
        <v>38</v>
      </c>
      <c r="B48" s="131">
        <v>170301160053</v>
      </c>
      <c r="C48" s="102">
        <v>38</v>
      </c>
      <c r="D48" s="102"/>
      <c r="E48" s="102">
        <v>16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14">
        <v>39</v>
      </c>
      <c r="B49" s="131">
        <v>170301160056</v>
      </c>
      <c r="C49" s="102">
        <v>0</v>
      </c>
      <c r="D49" s="102"/>
      <c r="E49" s="102">
        <v>0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14">
        <v>40</v>
      </c>
      <c r="B50" s="131">
        <v>170301160058</v>
      </c>
      <c r="C50" s="102">
        <v>45</v>
      </c>
      <c r="D50" s="102"/>
      <c r="E50" s="102">
        <v>42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14">
        <v>41</v>
      </c>
      <c r="B51" s="131">
        <v>170301161059</v>
      </c>
      <c r="C51" s="102">
        <v>44</v>
      </c>
      <c r="D51" s="102"/>
      <c r="E51" s="102">
        <v>30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14">
        <v>42</v>
      </c>
      <c r="B52" s="131">
        <v>170301161060</v>
      </c>
      <c r="C52" s="102">
        <v>42</v>
      </c>
      <c r="D52" s="102"/>
      <c r="E52" s="102">
        <v>32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5">
      <c r="A53" s="170">
        <v>43</v>
      </c>
      <c r="B53" s="114">
        <v>170301161061</v>
      </c>
      <c r="C53" s="102">
        <v>36</v>
      </c>
      <c r="D53" s="102"/>
      <c r="E53" s="102">
        <v>19</v>
      </c>
      <c r="F53" s="129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4.5">
      <c r="A54" s="170">
        <v>44</v>
      </c>
      <c r="B54" s="114">
        <v>170301161062</v>
      </c>
      <c r="C54" s="102">
        <v>34</v>
      </c>
      <c r="D54" s="102"/>
      <c r="E54" s="102">
        <v>16</v>
      </c>
      <c r="F54" s="129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5">
      <c r="A55" s="170">
        <v>45</v>
      </c>
      <c r="B55" s="114">
        <v>170301161063</v>
      </c>
      <c r="C55" s="102">
        <v>38</v>
      </c>
      <c r="D55" s="102"/>
      <c r="E55" s="102">
        <v>16</v>
      </c>
      <c r="F55" s="129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4.5">
      <c r="A56" s="170">
        <v>46</v>
      </c>
      <c r="B56" s="114">
        <v>170301161064</v>
      </c>
      <c r="C56" s="102">
        <v>42</v>
      </c>
      <c r="D56" s="102"/>
      <c r="E56" s="102">
        <v>31</v>
      </c>
      <c r="F56" s="129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4.5">
      <c r="A57" s="170">
        <v>47</v>
      </c>
      <c r="B57" s="114">
        <v>170301161065</v>
      </c>
      <c r="C57" s="102">
        <v>36</v>
      </c>
      <c r="D57" s="102"/>
      <c r="E57" s="102">
        <v>23</v>
      </c>
      <c r="F57" s="129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4.5">
      <c r="A58" s="170">
        <v>48</v>
      </c>
      <c r="B58" s="114">
        <v>170301161067</v>
      </c>
      <c r="C58" s="102">
        <v>35</v>
      </c>
      <c r="D58" s="102"/>
      <c r="E58" s="102">
        <v>16</v>
      </c>
      <c r="F58" s="129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4.5">
      <c r="A59" s="170">
        <v>49</v>
      </c>
      <c r="B59" s="114">
        <v>170301161068</v>
      </c>
      <c r="C59" s="102">
        <v>42</v>
      </c>
      <c r="D59" s="102"/>
      <c r="E59" s="102">
        <v>37</v>
      </c>
      <c r="F59" s="129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4.5">
      <c r="A60" s="170">
        <v>50</v>
      </c>
      <c r="B60" s="114">
        <v>170301161069</v>
      </c>
      <c r="C60" s="102">
        <v>29</v>
      </c>
      <c r="D60" s="102"/>
      <c r="E60" s="102">
        <v>19</v>
      </c>
      <c r="F60" s="129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4.5">
      <c r="A61" s="170">
        <v>51</v>
      </c>
      <c r="B61" s="114">
        <v>170301161070</v>
      </c>
      <c r="C61" s="102">
        <v>12</v>
      </c>
      <c r="D61" s="102"/>
      <c r="E61" s="102">
        <v>0</v>
      </c>
      <c r="F61" s="12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4.5">
      <c r="A62" s="170">
        <v>52</v>
      </c>
      <c r="B62" s="114">
        <v>170301161071</v>
      </c>
      <c r="C62" s="102">
        <v>37</v>
      </c>
      <c r="D62" s="102"/>
      <c r="E62" s="102">
        <v>20</v>
      </c>
      <c r="F62" s="129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4.5">
      <c r="A63" s="170">
        <v>53</v>
      </c>
      <c r="B63" s="114">
        <v>170301161072</v>
      </c>
      <c r="C63" s="102">
        <v>41</v>
      </c>
      <c r="D63" s="102"/>
      <c r="E63" s="102">
        <v>25</v>
      </c>
      <c r="F63" s="129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4.5">
      <c r="A64" s="170">
        <v>54</v>
      </c>
      <c r="B64" s="114">
        <v>170301161073</v>
      </c>
      <c r="C64" s="102">
        <v>40</v>
      </c>
      <c r="D64" s="102"/>
      <c r="E64" s="102">
        <v>43</v>
      </c>
      <c r="F64" s="129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4.5">
      <c r="A65" s="170">
        <v>55</v>
      </c>
      <c r="B65" s="114">
        <v>170301161074</v>
      </c>
      <c r="C65" s="102">
        <v>15</v>
      </c>
      <c r="D65" s="102"/>
      <c r="E65" s="102">
        <v>0</v>
      </c>
      <c r="F65" s="129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</sheetData>
  <mergeCells count="15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6:I6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2"/>
  <sheetViews>
    <sheetView topLeftCell="M1" workbookViewId="0">
      <selection activeCell="P15" sqref="P15:V16"/>
    </sheetView>
  </sheetViews>
  <sheetFormatPr defaultColWidth="14.453125" defaultRowHeight="15" customHeight="1"/>
  <sheetData>
    <row r="1" spans="1:25" ht="14.5">
      <c r="A1" s="281" t="s">
        <v>0</v>
      </c>
      <c r="B1" s="241"/>
      <c r="C1" s="241"/>
      <c r="D1" s="241"/>
      <c r="E1" s="252"/>
      <c r="F1" s="201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82" t="s">
        <v>2</v>
      </c>
      <c r="B2" s="245"/>
      <c r="C2" s="245"/>
      <c r="D2" s="245"/>
      <c r="E2" s="248"/>
      <c r="F2" s="201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83" t="s">
        <v>174</v>
      </c>
      <c r="B3" s="245"/>
      <c r="C3" s="245"/>
      <c r="D3" s="245"/>
      <c r="E3" s="248"/>
      <c r="F3" s="201"/>
      <c r="G3" s="178" t="s">
        <v>12</v>
      </c>
      <c r="H3" s="179">
        <v>87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175</v>
      </c>
      <c r="R3" s="250"/>
      <c r="S3" s="250"/>
      <c r="T3" s="250"/>
      <c r="U3" s="250"/>
      <c r="V3" s="250"/>
      <c r="W3" s="250"/>
      <c r="X3" s="250"/>
      <c r="Y3" s="250"/>
    </row>
    <row r="4" spans="1:25" ht="14.5">
      <c r="A4" s="282" t="s">
        <v>176</v>
      </c>
      <c r="B4" s="245"/>
      <c r="C4" s="245"/>
      <c r="D4" s="245"/>
      <c r="E4" s="248"/>
      <c r="F4" s="201"/>
      <c r="G4" s="181" t="s">
        <v>16</v>
      </c>
      <c r="H4" s="182">
        <v>39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4.5">
      <c r="A5" s="282" t="s">
        <v>177</v>
      </c>
      <c r="B5" s="245"/>
      <c r="C5" s="245"/>
      <c r="D5" s="245"/>
      <c r="E5" s="248"/>
      <c r="F5" s="201"/>
      <c r="G5" s="183" t="s">
        <v>20</v>
      </c>
      <c r="H5" s="144">
        <v>63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4.5">
      <c r="A6" s="100"/>
      <c r="B6" s="202" t="s">
        <v>14</v>
      </c>
      <c r="C6" s="102" t="s">
        <v>12</v>
      </c>
      <c r="D6" s="102" t="s">
        <v>15</v>
      </c>
      <c r="E6" s="102" t="s">
        <v>16</v>
      </c>
      <c r="F6" s="102" t="s">
        <v>15</v>
      </c>
      <c r="G6" s="203" t="s">
        <v>52</v>
      </c>
      <c r="H6" s="144">
        <f t="shared" ref="H6:I6" si="0">IF(H5&gt;=70,3,IF(H5&gt;=60,2,1))</f>
        <v>2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4.5">
      <c r="A7" s="100"/>
      <c r="B7" s="202" t="s">
        <v>18</v>
      </c>
      <c r="C7" s="102" t="s">
        <v>19</v>
      </c>
      <c r="D7" s="102"/>
      <c r="E7" s="102" t="s">
        <v>19</v>
      </c>
      <c r="F7" s="102"/>
      <c r="G7" s="147"/>
      <c r="H7" s="276"/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202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202" t="s">
        <v>27</v>
      </c>
      <c r="C9" s="102" t="s">
        <v>72</v>
      </c>
      <c r="D9" s="102"/>
      <c r="E9" s="102" t="s">
        <v>72</v>
      </c>
      <c r="F9" s="102"/>
      <c r="G9" s="103"/>
      <c r="H9" s="236"/>
      <c r="I9" s="236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202" t="s">
        <v>44</v>
      </c>
      <c r="C10" s="102">
        <v>50</v>
      </c>
      <c r="D10" s="102">
        <f>(0.55*50)</f>
        <v>27.500000000000004</v>
      </c>
      <c r="E10" s="102">
        <v>50</v>
      </c>
      <c r="F10" s="112">
        <f>(0.55*50)</f>
        <v>27.500000000000004</v>
      </c>
      <c r="G10" s="230" t="s">
        <v>45</v>
      </c>
      <c r="H10" s="218"/>
      <c r="I10" s="218"/>
      <c r="J10" s="219"/>
      <c r="K10" s="140">
        <v>3</v>
      </c>
      <c r="L10" s="140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>
        <v>3</v>
      </c>
      <c r="X10" s="175">
        <v>3</v>
      </c>
      <c r="Y10" s="175">
        <v>2</v>
      </c>
    </row>
    <row r="11" spans="1:25" ht="15.5">
      <c r="A11" s="170">
        <v>1</v>
      </c>
      <c r="B11" s="115">
        <v>170101160001</v>
      </c>
      <c r="C11" s="205">
        <v>42</v>
      </c>
      <c r="D11" s="205">
        <f>COUNTIF(C11:C52,"&gt;="&amp;D10)</f>
        <v>42</v>
      </c>
      <c r="E11" s="205">
        <v>37</v>
      </c>
      <c r="F11" s="205">
        <f>COUNTIF(E11:E52,"&gt;="&amp;F10)</f>
        <v>35</v>
      </c>
      <c r="G11" s="230" t="s">
        <v>58</v>
      </c>
      <c r="H11" s="218"/>
      <c r="I11" s="218"/>
      <c r="J11" s="219"/>
      <c r="K11" s="88"/>
      <c r="L11" s="88"/>
      <c r="M11" s="175">
        <v>1</v>
      </c>
      <c r="N11" s="175"/>
      <c r="O11" s="175"/>
      <c r="P11" s="175"/>
      <c r="Q11" s="175"/>
      <c r="R11" s="175"/>
      <c r="S11" s="175"/>
      <c r="T11" s="175"/>
      <c r="U11" s="175"/>
      <c r="V11" s="175"/>
      <c r="W11" s="175">
        <v>3</v>
      </c>
      <c r="X11" s="175">
        <v>3</v>
      </c>
      <c r="Y11" s="175">
        <v>2</v>
      </c>
    </row>
    <row r="12" spans="1:25" ht="15.5">
      <c r="A12" s="114">
        <v>2</v>
      </c>
      <c r="B12" s="115">
        <v>170101160003</v>
      </c>
      <c r="C12" s="205">
        <v>38</v>
      </c>
      <c r="D12" s="205">
        <v>100</v>
      </c>
      <c r="E12" s="205">
        <v>34</v>
      </c>
      <c r="F12" s="205">
        <f>(35/42)*100</f>
        <v>83.333333333333343</v>
      </c>
      <c r="G12" s="230" t="s">
        <v>46</v>
      </c>
      <c r="H12" s="218"/>
      <c r="I12" s="218"/>
      <c r="J12" s="219"/>
      <c r="K12" s="88"/>
      <c r="L12" s="88"/>
      <c r="M12" s="175"/>
      <c r="N12" s="175"/>
      <c r="O12" s="175">
        <v>3</v>
      </c>
      <c r="P12" s="175"/>
      <c r="Q12" s="175"/>
      <c r="R12" s="175"/>
      <c r="S12" s="175"/>
      <c r="T12" s="175"/>
      <c r="U12" s="175"/>
      <c r="V12" s="175"/>
      <c r="W12" s="175">
        <v>3</v>
      </c>
      <c r="X12" s="175">
        <v>3</v>
      </c>
      <c r="Y12" s="175">
        <v>2</v>
      </c>
    </row>
    <row r="13" spans="1:25" ht="15.5">
      <c r="A13" s="114">
        <v>3</v>
      </c>
      <c r="B13" s="115">
        <v>170101160010</v>
      </c>
      <c r="C13" s="205">
        <v>38</v>
      </c>
      <c r="D13" s="205"/>
      <c r="E13" s="205">
        <v>32</v>
      </c>
      <c r="F13" s="205"/>
      <c r="G13" s="230"/>
      <c r="H13" s="218"/>
      <c r="I13" s="218"/>
      <c r="J13" s="219"/>
      <c r="K13" s="88"/>
      <c r="L13" s="88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ht="15.5">
      <c r="A14" s="114">
        <v>4</v>
      </c>
      <c r="B14" s="115">
        <v>170101160014</v>
      </c>
      <c r="C14" s="205">
        <v>42</v>
      </c>
      <c r="D14" s="205"/>
      <c r="E14" s="205">
        <v>35</v>
      </c>
      <c r="F14" s="205"/>
      <c r="G14" s="230"/>
      <c r="H14" s="218"/>
      <c r="I14" s="218"/>
      <c r="J14" s="219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14">
        <v>5</v>
      </c>
      <c r="B15" s="115">
        <v>170101160015</v>
      </c>
      <c r="C15" s="205">
        <v>38</v>
      </c>
      <c r="D15" s="205"/>
      <c r="E15" s="205">
        <v>38</v>
      </c>
      <c r="F15" s="205"/>
      <c r="G15" s="274" t="s">
        <v>48</v>
      </c>
      <c r="H15" s="245"/>
      <c r="I15" s="245"/>
      <c r="J15" s="248"/>
      <c r="K15" s="123">
        <f t="shared" ref="K15:Y15" si="1">AVERAGE(K10:K14)</f>
        <v>3</v>
      </c>
      <c r="L15" s="123"/>
      <c r="M15" s="123">
        <f t="shared" si="1"/>
        <v>1</v>
      </c>
      <c r="N15" s="123"/>
      <c r="O15" s="123">
        <f t="shared" si="1"/>
        <v>3</v>
      </c>
      <c r="P15" s="123"/>
      <c r="Q15" s="123"/>
      <c r="R15" s="123"/>
      <c r="S15" s="123"/>
      <c r="T15" s="123"/>
      <c r="U15" s="123"/>
      <c r="V15" s="123"/>
      <c r="W15" s="123">
        <f t="shared" si="1"/>
        <v>3</v>
      </c>
      <c r="X15" s="123">
        <f t="shared" si="1"/>
        <v>3</v>
      </c>
      <c r="Y15" s="123">
        <f t="shared" si="1"/>
        <v>2</v>
      </c>
    </row>
    <row r="16" spans="1:25" ht="15.5">
      <c r="A16" s="114">
        <v>6</v>
      </c>
      <c r="B16" s="115">
        <v>170101160016</v>
      </c>
      <c r="C16" s="205">
        <v>38</v>
      </c>
      <c r="D16" s="205"/>
      <c r="E16" s="205">
        <v>34</v>
      </c>
      <c r="F16" s="205"/>
      <c r="G16" s="274" t="s">
        <v>49</v>
      </c>
      <c r="H16" s="245"/>
      <c r="I16" s="245"/>
      <c r="J16" s="248"/>
      <c r="K16" s="120">
        <f>(K15*63/100)</f>
        <v>1.89</v>
      </c>
      <c r="L16" s="120"/>
      <c r="M16" s="120">
        <f t="shared" ref="M16:Y16" si="2">(M15*63/100)</f>
        <v>0.63</v>
      </c>
      <c r="N16" s="120"/>
      <c r="O16" s="120">
        <f t="shared" si="2"/>
        <v>1.89</v>
      </c>
      <c r="P16" s="120"/>
      <c r="Q16" s="120"/>
      <c r="R16" s="120"/>
      <c r="S16" s="120"/>
      <c r="T16" s="120"/>
      <c r="U16" s="120"/>
      <c r="V16" s="120"/>
      <c r="W16" s="120">
        <f t="shared" si="2"/>
        <v>1.89</v>
      </c>
      <c r="X16" s="120">
        <f t="shared" si="2"/>
        <v>1.89</v>
      </c>
      <c r="Y16" s="120">
        <f t="shared" si="2"/>
        <v>1.26</v>
      </c>
    </row>
    <row r="17" spans="1:25" ht="14.5">
      <c r="A17" s="114">
        <v>7</v>
      </c>
      <c r="B17" s="115">
        <v>170101161032</v>
      </c>
      <c r="C17" s="205">
        <v>42</v>
      </c>
      <c r="D17" s="205"/>
      <c r="E17" s="205">
        <v>35</v>
      </c>
      <c r="F17" s="196"/>
      <c r="G17" s="284" t="s">
        <v>94</v>
      </c>
      <c r="H17" s="250"/>
      <c r="I17" s="250"/>
      <c r="J17" s="247"/>
      <c r="K17" s="206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14">
        <v>8</v>
      </c>
      <c r="B18" s="115">
        <v>170101161033</v>
      </c>
      <c r="C18" s="205">
        <v>42</v>
      </c>
      <c r="D18" s="205"/>
      <c r="E18" s="205">
        <v>36</v>
      </c>
      <c r="F18" s="19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14">
        <v>9</v>
      </c>
      <c r="B19" s="115">
        <v>170101161036</v>
      </c>
      <c r="C19" s="205">
        <v>35</v>
      </c>
      <c r="D19" s="205"/>
      <c r="E19" s="205">
        <v>34</v>
      </c>
      <c r="F19" s="205"/>
      <c r="G19" s="285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15">
        <v>170101161037</v>
      </c>
      <c r="C20" s="205">
        <v>35</v>
      </c>
      <c r="D20" s="205"/>
      <c r="E20" s="205">
        <v>34</v>
      </c>
      <c r="F20" s="205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15">
        <v>170301160010</v>
      </c>
      <c r="C21" s="205">
        <v>36</v>
      </c>
      <c r="D21" s="205"/>
      <c r="E21" s="205">
        <v>34</v>
      </c>
      <c r="F21" s="205"/>
      <c r="G21" s="128" t="s">
        <v>84</v>
      </c>
      <c r="H21" s="260" t="s">
        <v>85</v>
      </c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15">
        <v>170301160040</v>
      </c>
      <c r="C22" s="205">
        <v>38</v>
      </c>
      <c r="D22" s="205"/>
      <c r="E22" s="205">
        <v>34</v>
      </c>
      <c r="F22" s="130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15">
        <v>170301160052</v>
      </c>
      <c r="C23" s="205">
        <v>41</v>
      </c>
      <c r="D23" s="205"/>
      <c r="E23" s="205">
        <v>34</v>
      </c>
      <c r="F23" s="130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15">
        <v>170301161065</v>
      </c>
      <c r="C24" s="205">
        <v>37</v>
      </c>
      <c r="D24" s="205"/>
      <c r="E24" s="205">
        <v>35</v>
      </c>
      <c r="F24" s="130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14">
        <v>15</v>
      </c>
      <c r="B25" s="115">
        <v>170301161073</v>
      </c>
      <c r="C25" s="205">
        <v>39</v>
      </c>
      <c r="D25" s="205"/>
      <c r="E25" s="205">
        <v>33</v>
      </c>
      <c r="F25" s="130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14">
        <v>16</v>
      </c>
      <c r="B26" s="115">
        <v>170101150004</v>
      </c>
      <c r="C26" s="205">
        <v>39</v>
      </c>
      <c r="D26" s="205"/>
      <c r="E26" s="205">
        <v>28</v>
      </c>
      <c r="F26" s="130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14">
        <v>17</v>
      </c>
      <c r="B27" s="115">
        <v>170101160006</v>
      </c>
      <c r="C27" s="205">
        <v>35</v>
      </c>
      <c r="D27" s="205"/>
      <c r="E27" s="205">
        <v>26</v>
      </c>
      <c r="F27" s="130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14">
        <v>18</v>
      </c>
      <c r="B28" s="115">
        <v>170101160007</v>
      </c>
      <c r="C28" s="205">
        <v>37</v>
      </c>
      <c r="D28" s="205"/>
      <c r="E28" s="205">
        <v>29</v>
      </c>
      <c r="F28" s="130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15">
        <v>170101160008</v>
      </c>
      <c r="C29" s="205">
        <v>38</v>
      </c>
      <c r="D29" s="205"/>
      <c r="E29" s="205">
        <v>29</v>
      </c>
      <c r="F29" s="130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15">
        <v>170101160012</v>
      </c>
      <c r="C30" s="205">
        <v>36</v>
      </c>
      <c r="D30" s="205"/>
      <c r="E30" s="205">
        <v>23</v>
      </c>
      <c r="F30" s="130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14">
        <v>21</v>
      </c>
      <c r="B31" s="115">
        <v>170101160022</v>
      </c>
      <c r="C31" s="205">
        <v>38</v>
      </c>
      <c r="D31" s="205"/>
      <c r="E31" s="205">
        <v>26</v>
      </c>
      <c r="F31" s="130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14">
        <v>22</v>
      </c>
      <c r="B32" s="115">
        <v>170101160024</v>
      </c>
      <c r="C32" s="205">
        <v>34</v>
      </c>
      <c r="D32" s="205"/>
      <c r="E32" s="205">
        <v>30</v>
      </c>
      <c r="F32" s="130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14">
        <v>23</v>
      </c>
      <c r="B33" s="115">
        <v>170101160029</v>
      </c>
      <c r="C33" s="205">
        <v>29</v>
      </c>
      <c r="D33" s="205"/>
      <c r="E33" s="205">
        <v>29</v>
      </c>
      <c r="F33" s="130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14">
        <v>24</v>
      </c>
      <c r="B34" s="115">
        <v>170101160031</v>
      </c>
      <c r="C34" s="205">
        <v>39</v>
      </c>
      <c r="D34" s="205"/>
      <c r="E34" s="205">
        <v>27</v>
      </c>
      <c r="F34" s="130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14">
        <v>25</v>
      </c>
      <c r="B35" s="115">
        <v>170301160056</v>
      </c>
      <c r="C35" s="205">
        <v>29</v>
      </c>
      <c r="D35" s="205"/>
      <c r="E35" s="205">
        <v>29</v>
      </c>
      <c r="F35" s="130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14">
        <v>26</v>
      </c>
      <c r="B36" s="115">
        <v>170101160019</v>
      </c>
      <c r="C36" s="205">
        <v>34</v>
      </c>
      <c r="D36" s="205"/>
      <c r="E36" s="205">
        <v>24</v>
      </c>
      <c r="F36" s="130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14">
        <v>27</v>
      </c>
      <c r="B37" s="115">
        <v>170101160020</v>
      </c>
      <c r="C37" s="205">
        <v>28</v>
      </c>
      <c r="D37" s="205"/>
      <c r="E37" s="205">
        <v>27</v>
      </c>
      <c r="F37" s="130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14">
        <v>28</v>
      </c>
      <c r="B38" s="115">
        <v>170101160002</v>
      </c>
      <c r="C38" s="205">
        <v>42</v>
      </c>
      <c r="D38" s="205"/>
      <c r="E38" s="205">
        <v>39</v>
      </c>
      <c r="F38" s="130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14">
        <v>29</v>
      </c>
      <c r="B39" s="115">
        <v>170101160005</v>
      </c>
      <c r="C39" s="205">
        <v>45</v>
      </c>
      <c r="D39" s="205"/>
      <c r="E39" s="205">
        <v>35</v>
      </c>
      <c r="F39" s="130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14">
        <v>30</v>
      </c>
      <c r="B40" s="115">
        <v>170101160026</v>
      </c>
      <c r="C40" s="205">
        <v>41</v>
      </c>
      <c r="D40" s="205"/>
      <c r="E40" s="205">
        <v>39</v>
      </c>
      <c r="F40" s="130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14">
        <v>31</v>
      </c>
      <c r="B41" s="115">
        <v>170101161034</v>
      </c>
      <c r="C41" s="205">
        <v>43</v>
      </c>
      <c r="D41" s="205"/>
      <c r="E41" s="205">
        <v>40</v>
      </c>
      <c r="F41" s="130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14">
        <v>32</v>
      </c>
      <c r="B42" s="115">
        <v>170101161035</v>
      </c>
      <c r="C42" s="205">
        <v>43</v>
      </c>
      <c r="D42" s="205"/>
      <c r="E42" s="205">
        <v>41</v>
      </c>
      <c r="F42" s="130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14">
        <v>33</v>
      </c>
      <c r="B43" s="115">
        <v>170301160016</v>
      </c>
      <c r="C43" s="205">
        <v>44</v>
      </c>
      <c r="D43" s="205"/>
      <c r="E43" s="205">
        <v>37</v>
      </c>
      <c r="F43" s="130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14">
        <v>34</v>
      </c>
      <c r="B44" s="115">
        <v>170301160020</v>
      </c>
      <c r="C44" s="205">
        <v>45</v>
      </c>
      <c r="D44" s="205"/>
      <c r="E44" s="205">
        <v>41</v>
      </c>
      <c r="F44" s="130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14">
        <v>35</v>
      </c>
      <c r="B45" s="115">
        <v>170301160034</v>
      </c>
      <c r="C45" s="205">
        <v>46</v>
      </c>
      <c r="D45" s="205"/>
      <c r="E45" s="205">
        <v>42</v>
      </c>
      <c r="F45" s="130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14">
        <v>36</v>
      </c>
      <c r="B46" s="115">
        <v>170301160035</v>
      </c>
      <c r="C46" s="205">
        <v>45</v>
      </c>
      <c r="D46" s="205"/>
      <c r="E46" s="205">
        <v>39</v>
      </c>
      <c r="F46" s="130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14">
        <v>37</v>
      </c>
      <c r="B47" s="115">
        <v>170301160037</v>
      </c>
      <c r="C47" s="205">
        <v>45</v>
      </c>
      <c r="D47" s="205"/>
      <c r="E47" s="205">
        <v>42</v>
      </c>
      <c r="F47" s="130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14">
        <v>38</v>
      </c>
      <c r="B48" s="115">
        <v>170301160041</v>
      </c>
      <c r="C48" s="205">
        <v>40</v>
      </c>
      <c r="D48" s="205"/>
      <c r="E48" s="205">
        <v>41</v>
      </c>
      <c r="F48" s="130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14">
        <v>39</v>
      </c>
      <c r="B49" s="115">
        <v>170301160044</v>
      </c>
      <c r="C49" s="205">
        <v>42</v>
      </c>
      <c r="D49" s="205"/>
      <c r="E49" s="205">
        <v>38</v>
      </c>
      <c r="F49" s="130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14">
        <v>40</v>
      </c>
      <c r="B50" s="115">
        <v>170301160045</v>
      </c>
      <c r="C50" s="205">
        <v>42</v>
      </c>
      <c r="D50" s="205"/>
      <c r="E50" s="205">
        <v>40</v>
      </c>
      <c r="F50" s="130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14">
        <v>41</v>
      </c>
      <c r="B51" s="115">
        <v>170301160049</v>
      </c>
      <c r="C51" s="205">
        <v>44</v>
      </c>
      <c r="D51" s="205"/>
      <c r="E51" s="205">
        <v>38</v>
      </c>
      <c r="F51" s="130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14">
        <v>42</v>
      </c>
      <c r="B52" s="115">
        <v>170101160013</v>
      </c>
      <c r="C52" s="205">
        <v>34</v>
      </c>
      <c r="D52" s="205"/>
      <c r="E52" s="205">
        <v>11</v>
      </c>
      <c r="F52" s="130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topLeftCell="M1" workbookViewId="0">
      <selection activeCell="V15" sqref="V15:V16"/>
    </sheetView>
  </sheetViews>
  <sheetFormatPr defaultColWidth="14.453125" defaultRowHeight="15" customHeight="1"/>
  <sheetData>
    <row r="1" spans="1:25" ht="14.5">
      <c r="A1" s="281" t="s">
        <v>0</v>
      </c>
      <c r="B1" s="241"/>
      <c r="C1" s="241"/>
      <c r="D1" s="241"/>
      <c r="E1" s="252"/>
      <c r="F1" s="201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82" t="s">
        <v>2</v>
      </c>
      <c r="B2" s="245"/>
      <c r="C2" s="245"/>
      <c r="D2" s="245"/>
      <c r="E2" s="248"/>
      <c r="F2" s="201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82" t="s">
        <v>178</v>
      </c>
      <c r="B3" s="245"/>
      <c r="C3" s="245"/>
      <c r="D3" s="245"/>
      <c r="E3" s="248"/>
      <c r="F3" s="201"/>
      <c r="G3" s="178" t="s">
        <v>12</v>
      </c>
      <c r="H3" s="179">
        <v>100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179</v>
      </c>
      <c r="R3" s="250"/>
      <c r="S3" s="250"/>
      <c r="T3" s="250"/>
      <c r="U3" s="250"/>
      <c r="V3" s="250"/>
      <c r="W3" s="250"/>
      <c r="X3" s="250"/>
      <c r="Y3" s="250"/>
    </row>
    <row r="4" spans="1:25" ht="14.5">
      <c r="A4" s="282" t="s">
        <v>180</v>
      </c>
      <c r="B4" s="245"/>
      <c r="C4" s="245"/>
      <c r="D4" s="245"/>
      <c r="E4" s="248"/>
      <c r="F4" s="201"/>
      <c r="G4" s="181" t="s">
        <v>16</v>
      </c>
      <c r="H4" s="182">
        <v>100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4.5">
      <c r="A5" s="282" t="s">
        <v>181</v>
      </c>
      <c r="B5" s="245"/>
      <c r="C5" s="245"/>
      <c r="D5" s="245"/>
      <c r="E5" s="248"/>
      <c r="F5" s="201"/>
      <c r="G5" s="183" t="s">
        <v>20</v>
      </c>
      <c r="H5" s="144">
        <v>100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4.5">
      <c r="A6" s="100"/>
      <c r="B6" s="202" t="s">
        <v>14</v>
      </c>
      <c r="C6" s="102" t="s">
        <v>12</v>
      </c>
      <c r="D6" s="143"/>
      <c r="E6" s="102" t="s">
        <v>16</v>
      </c>
      <c r="F6" s="143"/>
      <c r="G6" s="203"/>
      <c r="H6" s="144"/>
      <c r="I6" s="144"/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4.5">
      <c r="A7" s="100"/>
      <c r="B7" s="202" t="s">
        <v>18</v>
      </c>
      <c r="C7" s="102" t="s">
        <v>19</v>
      </c>
      <c r="D7" s="102"/>
      <c r="E7" s="102" t="s">
        <v>19</v>
      </c>
      <c r="F7" s="102"/>
      <c r="G7" s="147"/>
      <c r="H7" s="276"/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202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202" t="s">
        <v>27</v>
      </c>
      <c r="C9" s="102" t="s">
        <v>72</v>
      </c>
      <c r="D9" s="102"/>
      <c r="E9" s="102" t="s">
        <v>72</v>
      </c>
      <c r="F9" s="102"/>
      <c r="G9" s="103"/>
      <c r="H9" s="236"/>
      <c r="I9" s="236"/>
      <c r="J9" s="235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202" t="s">
        <v>44</v>
      </c>
      <c r="C10" s="102">
        <v>50</v>
      </c>
      <c r="D10" s="102">
        <f>(0.55*50)</f>
        <v>27.500000000000004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40">
        <v>3</v>
      </c>
      <c r="L10" s="140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>
        <v>3</v>
      </c>
      <c r="X10" s="175">
        <v>3</v>
      </c>
      <c r="Y10" s="175">
        <v>2</v>
      </c>
    </row>
    <row r="11" spans="1:25" ht="15.5">
      <c r="A11" s="170">
        <v>1</v>
      </c>
      <c r="B11" s="115">
        <v>170101160002</v>
      </c>
      <c r="C11" s="205">
        <v>42</v>
      </c>
      <c r="D11" s="205">
        <f>COUNTIF(C11:C25,"&gt;="&amp;D10)</f>
        <v>15</v>
      </c>
      <c r="E11" s="205">
        <v>45</v>
      </c>
      <c r="F11" s="205">
        <f>COUNTIF(E11:E25,"&gt;="&amp;F10)</f>
        <v>15</v>
      </c>
      <c r="G11" s="230" t="s">
        <v>58</v>
      </c>
      <c r="H11" s="218"/>
      <c r="I11" s="218"/>
      <c r="J11" s="219"/>
      <c r="K11" s="88"/>
      <c r="L11" s="88">
        <v>2</v>
      </c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>
        <v>3</v>
      </c>
      <c r="X11" s="175">
        <v>3</v>
      </c>
      <c r="Y11" s="175">
        <v>2</v>
      </c>
    </row>
    <row r="12" spans="1:25" ht="15.5">
      <c r="A12" s="114">
        <v>2</v>
      </c>
      <c r="B12" s="115">
        <v>170101160012</v>
      </c>
      <c r="C12" s="205">
        <v>43</v>
      </c>
      <c r="D12" s="205">
        <v>100</v>
      </c>
      <c r="E12" s="205">
        <v>44</v>
      </c>
      <c r="F12" s="205">
        <v>100</v>
      </c>
      <c r="G12" s="230" t="s">
        <v>47</v>
      </c>
      <c r="H12" s="218"/>
      <c r="I12" s="218"/>
      <c r="J12" s="219"/>
      <c r="K12" s="88"/>
      <c r="L12" s="88">
        <v>1</v>
      </c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>
        <v>3</v>
      </c>
      <c r="X12" s="175">
        <v>3</v>
      </c>
      <c r="Y12" s="175">
        <v>2</v>
      </c>
    </row>
    <row r="13" spans="1:25" ht="15.5">
      <c r="A13" s="114">
        <v>3</v>
      </c>
      <c r="B13" s="115">
        <v>170101161034</v>
      </c>
      <c r="C13" s="205">
        <v>42</v>
      </c>
      <c r="D13" s="205"/>
      <c r="E13" s="205">
        <v>43</v>
      </c>
      <c r="F13" s="205"/>
      <c r="G13" s="230" t="s">
        <v>102</v>
      </c>
      <c r="H13" s="218"/>
      <c r="I13" s="218"/>
      <c r="J13" s="219"/>
      <c r="K13" s="88"/>
      <c r="L13" s="88"/>
      <c r="M13" s="175"/>
      <c r="N13" s="175">
        <v>3</v>
      </c>
      <c r="O13" s="175">
        <v>3</v>
      </c>
      <c r="P13" s="175"/>
      <c r="Q13" s="175"/>
      <c r="R13" s="175"/>
      <c r="S13" s="175"/>
      <c r="T13" s="175"/>
      <c r="U13" s="175"/>
      <c r="V13" s="175"/>
      <c r="W13" s="175">
        <v>3</v>
      </c>
      <c r="X13" s="175">
        <v>3</v>
      </c>
      <c r="Y13" s="175">
        <v>2</v>
      </c>
    </row>
    <row r="14" spans="1:25" ht="15.5">
      <c r="A14" s="114">
        <v>4</v>
      </c>
      <c r="B14" s="115">
        <v>170101161035</v>
      </c>
      <c r="C14" s="205">
        <v>43</v>
      </c>
      <c r="D14" s="205"/>
      <c r="E14" s="205">
        <v>44</v>
      </c>
      <c r="F14" s="205"/>
      <c r="G14" s="230"/>
      <c r="H14" s="218"/>
      <c r="I14" s="218"/>
      <c r="J14" s="219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14">
        <v>5</v>
      </c>
      <c r="B15" s="115">
        <v>170101161037</v>
      </c>
      <c r="C15" s="205">
        <v>43</v>
      </c>
      <c r="D15" s="205"/>
      <c r="E15" s="205">
        <v>44</v>
      </c>
      <c r="F15" s="205"/>
      <c r="G15" s="274" t="s">
        <v>48</v>
      </c>
      <c r="H15" s="245"/>
      <c r="I15" s="245"/>
      <c r="J15" s="248"/>
      <c r="K15" s="123">
        <f t="shared" ref="K15:Y15" si="0">AVERAGE(K10:K14)</f>
        <v>3</v>
      </c>
      <c r="L15" s="123">
        <f t="shared" si="0"/>
        <v>1.5</v>
      </c>
      <c r="M15" s="123"/>
      <c r="N15" s="123">
        <f t="shared" si="0"/>
        <v>3</v>
      </c>
      <c r="O15" s="123">
        <f t="shared" si="0"/>
        <v>3</v>
      </c>
      <c r="P15" s="123"/>
      <c r="Q15" s="123"/>
      <c r="R15" s="123"/>
      <c r="S15" s="123"/>
      <c r="T15" s="123"/>
      <c r="U15" s="123"/>
      <c r="V15" s="123"/>
      <c r="W15" s="123">
        <f t="shared" si="0"/>
        <v>3</v>
      </c>
      <c r="X15" s="123">
        <f t="shared" si="0"/>
        <v>3</v>
      </c>
      <c r="Y15" s="123">
        <f t="shared" si="0"/>
        <v>2</v>
      </c>
    </row>
    <row r="16" spans="1:25" ht="15.5">
      <c r="A16" s="114">
        <v>6</v>
      </c>
      <c r="B16" s="115">
        <v>170101160001</v>
      </c>
      <c r="C16" s="205">
        <v>44</v>
      </c>
      <c r="D16" s="205"/>
      <c r="E16" s="205">
        <v>44</v>
      </c>
      <c r="F16" s="205"/>
      <c r="G16" s="274" t="s">
        <v>49</v>
      </c>
      <c r="H16" s="245"/>
      <c r="I16" s="245"/>
      <c r="J16" s="248"/>
      <c r="K16" s="120">
        <f>(K15*100)/100</f>
        <v>3</v>
      </c>
      <c r="L16" s="120">
        <f t="shared" ref="L16:Y16" si="1">(L15*100)/100</f>
        <v>1.5</v>
      </c>
      <c r="M16" s="120"/>
      <c r="N16" s="120">
        <f t="shared" si="1"/>
        <v>3</v>
      </c>
      <c r="O16" s="120">
        <f t="shared" si="1"/>
        <v>3</v>
      </c>
      <c r="P16" s="120"/>
      <c r="Q16" s="120"/>
      <c r="R16" s="120"/>
      <c r="S16" s="120"/>
      <c r="T16" s="120"/>
      <c r="U16" s="120"/>
      <c r="V16" s="120"/>
      <c r="W16" s="120">
        <f t="shared" si="1"/>
        <v>3</v>
      </c>
      <c r="X16" s="120">
        <f t="shared" si="1"/>
        <v>3</v>
      </c>
      <c r="Y16" s="120">
        <f t="shared" si="1"/>
        <v>2</v>
      </c>
    </row>
    <row r="17" spans="1:25" ht="14.5">
      <c r="A17" s="114">
        <v>7</v>
      </c>
      <c r="B17" s="115">
        <v>170101160003</v>
      </c>
      <c r="C17" s="205">
        <v>41</v>
      </c>
      <c r="D17" s="205"/>
      <c r="E17" s="205">
        <v>43</v>
      </c>
      <c r="F17" s="196"/>
      <c r="G17" s="284" t="s">
        <v>94</v>
      </c>
      <c r="H17" s="250"/>
      <c r="I17" s="250"/>
      <c r="J17" s="247"/>
      <c r="K17" s="206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14">
        <v>8</v>
      </c>
      <c r="B18" s="115">
        <v>170101160005</v>
      </c>
      <c r="C18" s="205">
        <v>41</v>
      </c>
      <c r="D18" s="205"/>
      <c r="E18" s="205">
        <v>45</v>
      </c>
      <c r="F18" s="19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14">
        <v>9</v>
      </c>
      <c r="B19" s="115">
        <v>170101160024</v>
      </c>
      <c r="C19" s="205">
        <v>43</v>
      </c>
      <c r="D19" s="205"/>
      <c r="E19" s="205">
        <v>43</v>
      </c>
      <c r="F19" s="205"/>
      <c r="G19" s="285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15">
        <v>170101160026</v>
      </c>
      <c r="C20" s="205">
        <v>42</v>
      </c>
      <c r="D20" s="205"/>
      <c r="E20" s="205">
        <v>43</v>
      </c>
      <c r="F20" s="205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15">
        <v>170101160001</v>
      </c>
      <c r="C21" s="205">
        <v>44</v>
      </c>
      <c r="D21" s="205"/>
      <c r="E21" s="205">
        <v>44</v>
      </c>
      <c r="F21" s="205"/>
      <c r="G21" s="128" t="s">
        <v>84</v>
      </c>
      <c r="H21" s="260" t="s">
        <v>85</v>
      </c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15">
        <v>170101160003</v>
      </c>
      <c r="C22" s="205">
        <v>41</v>
      </c>
      <c r="D22" s="205"/>
      <c r="E22" s="205">
        <v>43</v>
      </c>
      <c r="F22" s="130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15">
        <v>170101160005</v>
      </c>
      <c r="C23" s="205">
        <v>41</v>
      </c>
      <c r="D23" s="205"/>
      <c r="E23" s="205">
        <v>45</v>
      </c>
      <c r="F23" s="130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15">
        <v>170101160024</v>
      </c>
      <c r="C24" s="205">
        <v>43</v>
      </c>
      <c r="D24" s="205"/>
      <c r="E24" s="205">
        <v>43</v>
      </c>
      <c r="F24" s="130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14">
        <v>15</v>
      </c>
      <c r="B25" s="115">
        <v>170101160026</v>
      </c>
      <c r="C25" s="205">
        <v>42</v>
      </c>
      <c r="D25" s="205"/>
      <c r="E25" s="205">
        <v>43</v>
      </c>
      <c r="F25" s="130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6"/>
  <sheetViews>
    <sheetView topLeftCell="G1" workbookViewId="0">
      <selection activeCell="P19" sqref="P19"/>
    </sheetView>
  </sheetViews>
  <sheetFormatPr defaultColWidth="14.453125" defaultRowHeight="15" customHeight="1"/>
  <sheetData>
    <row r="1" spans="1:25" ht="14.5">
      <c r="A1" s="281" t="s">
        <v>0</v>
      </c>
      <c r="B1" s="241"/>
      <c r="C1" s="241"/>
      <c r="D1" s="241"/>
      <c r="E1" s="252"/>
      <c r="F1" s="207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5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82" t="s">
        <v>2</v>
      </c>
      <c r="B2" s="245"/>
      <c r="C2" s="245"/>
      <c r="D2" s="245"/>
      <c r="E2" s="248"/>
      <c r="F2" s="201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86" t="s">
        <v>182</v>
      </c>
      <c r="B3" s="245"/>
      <c r="C3" s="245"/>
      <c r="D3" s="245"/>
      <c r="E3" s="248"/>
      <c r="F3" s="201"/>
      <c r="G3" s="178" t="s">
        <v>12</v>
      </c>
      <c r="H3" s="179">
        <v>100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183</v>
      </c>
      <c r="R3" s="250"/>
      <c r="S3" s="250"/>
      <c r="T3" s="250"/>
      <c r="U3" s="250"/>
      <c r="V3" s="250"/>
      <c r="W3" s="250"/>
      <c r="X3" s="250"/>
      <c r="Y3" s="250"/>
    </row>
    <row r="4" spans="1:25" ht="14.5">
      <c r="A4" s="287" t="s">
        <v>184</v>
      </c>
      <c r="B4" s="245"/>
      <c r="C4" s="245"/>
      <c r="D4" s="245"/>
      <c r="E4" s="248"/>
      <c r="F4" s="201"/>
      <c r="G4" s="181" t="s">
        <v>16</v>
      </c>
      <c r="H4" s="182">
        <v>100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4.5">
      <c r="A5" s="282" t="s">
        <v>185</v>
      </c>
      <c r="B5" s="245"/>
      <c r="C5" s="245"/>
      <c r="D5" s="245"/>
      <c r="E5" s="248"/>
      <c r="F5" s="201"/>
      <c r="G5" s="183" t="s">
        <v>20</v>
      </c>
      <c r="H5" s="144">
        <v>100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4.5">
      <c r="A6" s="100"/>
      <c r="B6" s="202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3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3.5">
      <c r="A7" s="100"/>
      <c r="B7" s="202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202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202" t="s">
        <v>27</v>
      </c>
      <c r="C9" s="102" t="s">
        <v>72</v>
      </c>
      <c r="D9" s="102"/>
      <c r="E9" s="102" t="s">
        <v>72</v>
      </c>
      <c r="F9" s="102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202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47</v>
      </c>
      <c r="H10" s="218"/>
      <c r="I10" s="218"/>
      <c r="J10" s="219"/>
      <c r="K10" s="140"/>
      <c r="L10" s="140"/>
      <c r="M10" s="175"/>
      <c r="N10" s="175">
        <v>3</v>
      </c>
      <c r="O10" s="175"/>
      <c r="P10" s="175"/>
      <c r="Q10" s="175"/>
      <c r="R10" s="175"/>
      <c r="S10" s="175"/>
      <c r="T10" s="175"/>
      <c r="U10" s="175"/>
      <c r="V10" s="175"/>
      <c r="W10" s="175">
        <v>3</v>
      </c>
      <c r="X10" s="175">
        <v>3</v>
      </c>
      <c r="Y10" s="175">
        <v>2</v>
      </c>
    </row>
    <row r="11" spans="1:25" ht="15.5">
      <c r="A11" s="170">
        <v>1</v>
      </c>
      <c r="B11" s="115">
        <v>170101160007</v>
      </c>
      <c r="C11" s="205">
        <v>40</v>
      </c>
      <c r="D11" s="205">
        <f>COUNTIF(C11:C26,"&gt;="&amp;D10)</f>
        <v>16</v>
      </c>
      <c r="E11" s="205">
        <v>42</v>
      </c>
      <c r="F11" s="205">
        <f>COUNTIF(E11:E26,"&gt;="&amp;F10)</f>
        <v>16</v>
      </c>
      <c r="G11" s="230"/>
      <c r="H11" s="218"/>
      <c r="I11" s="218"/>
      <c r="J11" s="219"/>
      <c r="K11" s="88"/>
      <c r="L11" s="88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</row>
    <row r="12" spans="1:25" ht="15.5">
      <c r="A12" s="114">
        <v>2</v>
      </c>
      <c r="B12" s="115">
        <v>170101160008</v>
      </c>
      <c r="C12" s="205">
        <v>43</v>
      </c>
      <c r="D12" s="205">
        <v>100</v>
      </c>
      <c r="E12" s="205">
        <v>44</v>
      </c>
      <c r="F12" s="205">
        <v>100</v>
      </c>
      <c r="G12" s="230"/>
      <c r="H12" s="218"/>
      <c r="I12" s="218"/>
      <c r="J12" s="219"/>
      <c r="K12" s="88"/>
      <c r="L12" s="88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ht="15.5">
      <c r="A13" s="114">
        <v>3</v>
      </c>
      <c r="B13" s="115">
        <v>170101160010</v>
      </c>
      <c r="C13" s="205">
        <v>43</v>
      </c>
      <c r="D13" s="205"/>
      <c r="E13" s="205">
        <v>44</v>
      </c>
      <c r="F13" s="205"/>
      <c r="G13" s="230"/>
      <c r="H13" s="218"/>
      <c r="I13" s="218"/>
      <c r="J13" s="219"/>
      <c r="K13" s="88"/>
      <c r="L13" s="88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5.5">
      <c r="A14" s="114">
        <v>4</v>
      </c>
      <c r="B14" s="115">
        <v>170101160013</v>
      </c>
      <c r="C14" s="205">
        <v>43</v>
      </c>
      <c r="D14" s="205"/>
      <c r="E14" s="205">
        <v>44</v>
      </c>
      <c r="F14" s="205"/>
      <c r="G14" s="230"/>
      <c r="H14" s="218"/>
      <c r="I14" s="218"/>
      <c r="J14" s="219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14">
        <v>5</v>
      </c>
      <c r="B15" s="115">
        <v>170101160014</v>
      </c>
      <c r="C15" s="205">
        <v>42</v>
      </c>
      <c r="D15" s="205"/>
      <c r="E15" s="205">
        <v>43</v>
      </c>
      <c r="F15" s="205"/>
      <c r="G15" s="274" t="s">
        <v>48</v>
      </c>
      <c r="H15" s="245"/>
      <c r="I15" s="245"/>
      <c r="J15" s="248"/>
      <c r="K15" s="123"/>
      <c r="L15" s="123"/>
      <c r="M15" s="123"/>
      <c r="N15" s="123">
        <f t="shared" ref="N15:Y15" si="1">AVERAGE(N10:N14)</f>
        <v>3</v>
      </c>
      <c r="O15" s="123"/>
      <c r="P15" s="123"/>
      <c r="Q15" s="123"/>
      <c r="R15" s="123"/>
      <c r="S15" s="123"/>
      <c r="T15" s="123"/>
      <c r="U15" s="123"/>
      <c r="V15" s="123"/>
      <c r="W15" s="123">
        <f t="shared" si="1"/>
        <v>3</v>
      </c>
      <c r="X15" s="123">
        <f t="shared" si="1"/>
        <v>3</v>
      </c>
      <c r="Y15" s="123">
        <f t="shared" si="1"/>
        <v>2</v>
      </c>
    </row>
    <row r="16" spans="1:25" ht="15.5">
      <c r="A16" s="114">
        <v>6</v>
      </c>
      <c r="B16" s="115">
        <v>170101160015</v>
      </c>
      <c r="C16" s="205">
        <v>45</v>
      </c>
      <c r="D16" s="205"/>
      <c r="E16" s="205">
        <v>44</v>
      </c>
      <c r="F16" s="205"/>
      <c r="G16" s="274" t="s">
        <v>49</v>
      </c>
      <c r="H16" s="245"/>
      <c r="I16" s="245"/>
      <c r="J16" s="248"/>
      <c r="K16" s="120"/>
      <c r="L16" s="120"/>
      <c r="M16" s="120"/>
      <c r="N16" s="120">
        <f t="shared" ref="N16:Y16" si="2">(N15*100)/100</f>
        <v>3</v>
      </c>
      <c r="O16" s="120"/>
      <c r="P16" s="120"/>
      <c r="Q16" s="120"/>
      <c r="R16" s="120"/>
      <c r="S16" s="120"/>
      <c r="T16" s="120"/>
      <c r="U16" s="120"/>
      <c r="V16" s="120"/>
      <c r="W16" s="120">
        <f t="shared" si="2"/>
        <v>3</v>
      </c>
      <c r="X16" s="120">
        <f t="shared" si="2"/>
        <v>3</v>
      </c>
      <c r="Y16" s="120">
        <f t="shared" si="2"/>
        <v>2</v>
      </c>
    </row>
    <row r="17" spans="1:25" ht="14.5">
      <c r="A17" s="114">
        <v>7</v>
      </c>
      <c r="B17" s="115">
        <v>170101160016</v>
      </c>
      <c r="C17" s="205">
        <v>44</v>
      </c>
      <c r="D17" s="205"/>
      <c r="E17" s="205">
        <v>43</v>
      </c>
      <c r="F17" s="196"/>
      <c r="G17" s="284" t="s">
        <v>94</v>
      </c>
      <c r="H17" s="250"/>
      <c r="I17" s="250"/>
      <c r="J17" s="247"/>
      <c r="K17" s="206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14">
        <v>8</v>
      </c>
      <c r="B18" s="115">
        <v>170101160020</v>
      </c>
      <c r="C18" s="205">
        <v>40</v>
      </c>
      <c r="D18" s="205"/>
      <c r="E18" s="205">
        <v>42</v>
      </c>
      <c r="F18" s="19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14">
        <v>9</v>
      </c>
      <c r="B19" s="115">
        <v>170101160022</v>
      </c>
      <c r="C19" s="205">
        <v>44</v>
      </c>
      <c r="D19" s="205"/>
      <c r="E19" s="205">
        <v>43</v>
      </c>
      <c r="F19" s="205"/>
      <c r="G19" s="285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15">
        <v>170101160029</v>
      </c>
      <c r="C20" s="205">
        <v>43</v>
      </c>
      <c r="D20" s="205"/>
      <c r="E20" s="205">
        <v>42</v>
      </c>
      <c r="F20" s="205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15">
        <v>170101160031</v>
      </c>
      <c r="C21" s="205">
        <v>45</v>
      </c>
      <c r="D21" s="205"/>
      <c r="E21" s="205">
        <v>46</v>
      </c>
      <c r="F21" s="205"/>
      <c r="G21" s="128" t="s">
        <v>84</v>
      </c>
      <c r="H21" s="260" t="s">
        <v>85</v>
      </c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15">
        <v>170101161032</v>
      </c>
      <c r="C22" s="205">
        <v>45</v>
      </c>
      <c r="D22" s="205"/>
      <c r="E22" s="205">
        <v>46</v>
      </c>
      <c r="F22" s="130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15">
        <v>170101161033</v>
      </c>
      <c r="C23" s="205">
        <v>46</v>
      </c>
      <c r="D23" s="205"/>
      <c r="E23" s="205">
        <v>47</v>
      </c>
      <c r="F23" s="130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15">
        <v>170101161036</v>
      </c>
      <c r="C24" s="205">
        <v>44</v>
      </c>
      <c r="D24" s="205"/>
      <c r="E24" s="205">
        <v>46</v>
      </c>
      <c r="F24" s="130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208">
        <v>15</v>
      </c>
      <c r="B25" s="115">
        <v>170101150004</v>
      </c>
      <c r="C25" s="206">
        <v>42</v>
      </c>
      <c r="D25" s="206"/>
      <c r="E25" s="206">
        <v>43</v>
      </c>
      <c r="F25" s="206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208">
        <v>16</v>
      </c>
      <c r="B26" s="115">
        <v>170101160006</v>
      </c>
      <c r="C26" s="206">
        <v>42</v>
      </c>
      <c r="D26" s="206"/>
      <c r="E26" s="206">
        <v>42</v>
      </c>
      <c r="F26" s="206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N1" workbookViewId="0">
      <selection activeCell="P15" sqref="P15:V16"/>
    </sheetView>
  </sheetViews>
  <sheetFormatPr defaultColWidth="14.453125" defaultRowHeight="15" customHeight="1"/>
  <sheetData>
    <row r="1" spans="1:28" ht="14.5">
      <c r="A1" s="281" t="s">
        <v>0</v>
      </c>
      <c r="B1" s="241"/>
      <c r="C1" s="241"/>
      <c r="D1" s="241"/>
      <c r="E1" s="252"/>
      <c r="F1" s="207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5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5" customHeight="1">
      <c r="A2" s="282" t="s">
        <v>2</v>
      </c>
      <c r="B2" s="245"/>
      <c r="C2" s="245"/>
      <c r="D2" s="245"/>
      <c r="E2" s="248"/>
      <c r="F2" s="201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4.5">
      <c r="A3" s="287" t="s">
        <v>186</v>
      </c>
      <c r="B3" s="245"/>
      <c r="C3" s="245"/>
      <c r="D3" s="245"/>
      <c r="E3" s="248"/>
      <c r="F3" s="201"/>
      <c r="G3" s="178" t="s">
        <v>12</v>
      </c>
      <c r="H3" s="179">
        <v>80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187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 ht="14.5">
      <c r="A4" s="287" t="s">
        <v>188</v>
      </c>
      <c r="B4" s="245"/>
      <c r="C4" s="245"/>
      <c r="D4" s="245"/>
      <c r="E4" s="248"/>
      <c r="F4" s="201"/>
      <c r="G4" s="181" t="s">
        <v>16</v>
      </c>
      <c r="H4" s="182">
        <v>80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 ht="14.5">
      <c r="A5" s="282" t="s">
        <v>189</v>
      </c>
      <c r="B5" s="245"/>
      <c r="C5" s="245"/>
      <c r="D5" s="245"/>
      <c r="E5" s="248"/>
      <c r="F5" s="201"/>
      <c r="G5" s="183" t="s">
        <v>20</v>
      </c>
      <c r="H5" s="144">
        <f>SUM(H3:H4)/2</f>
        <v>80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 ht="14.5">
      <c r="A6" s="100"/>
      <c r="B6" s="202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3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 ht="43.5">
      <c r="A7" s="100"/>
      <c r="B7" s="202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 ht="14.5">
      <c r="A8" s="100"/>
      <c r="B8" s="202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 ht="15.5">
      <c r="A9" s="100"/>
      <c r="B9" s="202" t="s">
        <v>27</v>
      </c>
      <c r="C9" s="102" t="s">
        <v>72</v>
      </c>
      <c r="D9" s="102"/>
      <c r="E9" s="102" t="s">
        <v>72</v>
      </c>
      <c r="F9" s="102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 ht="15.5">
      <c r="A10" s="100"/>
      <c r="B10" s="202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61">
        <v>3</v>
      </c>
      <c r="L10" s="161">
        <v>2</v>
      </c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>
        <v>1</v>
      </c>
      <c r="X10" s="175"/>
      <c r="Y10" s="175">
        <v>3</v>
      </c>
      <c r="Z10" s="81"/>
      <c r="AA10" s="81"/>
      <c r="AB10" s="81"/>
    </row>
    <row r="11" spans="1:28" ht="15.5">
      <c r="A11" s="170">
        <v>1</v>
      </c>
      <c r="B11" s="115">
        <v>170101160012</v>
      </c>
      <c r="C11" s="205">
        <v>37</v>
      </c>
      <c r="D11" s="205">
        <f>COUNTIF(C11:C15,"&gt;="&amp;D10)</f>
        <v>4</v>
      </c>
      <c r="E11" s="205">
        <v>42</v>
      </c>
      <c r="F11" s="205">
        <f>COUNTIF(E11:E15,"&gt;="&amp;F10)</f>
        <v>4</v>
      </c>
      <c r="G11" s="230" t="s">
        <v>73</v>
      </c>
      <c r="H11" s="218"/>
      <c r="I11" s="218"/>
      <c r="J11" s="219"/>
      <c r="K11" s="115"/>
      <c r="L11" s="115">
        <v>3</v>
      </c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>
        <v>2</v>
      </c>
      <c r="Y11" s="175"/>
      <c r="Z11" s="81"/>
      <c r="AA11" s="81"/>
      <c r="AB11" s="81"/>
    </row>
    <row r="12" spans="1:28" ht="15.5">
      <c r="A12" s="114">
        <v>2</v>
      </c>
      <c r="B12" s="115">
        <v>170101160016</v>
      </c>
      <c r="C12" s="205">
        <v>36</v>
      </c>
      <c r="D12" s="205">
        <f>(4/5)*100</f>
        <v>80</v>
      </c>
      <c r="E12" s="205">
        <v>42</v>
      </c>
      <c r="F12" s="205">
        <v>80</v>
      </c>
      <c r="G12" s="230" t="s">
        <v>58</v>
      </c>
      <c r="H12" s="218"/>
      <c r="I12" s="218"/>
      <c r="J12" s="219"/>
      <c r="K12" s="115"/>
      <c r="L12" s="115">
        <v>3</v>
      </c>
      <c r="M12" s="175">
        <v>2</v>
      </c>
      <c r="N12" s="175"/>
      <c r="O12" s="175">
        <v>3</v>
      </c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81"/>
      <c r="AA12" s="81"/>
      <c r="AB12" s="81"/>
    </row>
    <row r="13" spans="1:28" ht="15.5">
      <c r="A13" s="114">
        <v>3</v>
      </c>
      <c r="B13" s="115">
        <v>170101160029</v>
      </c>
      <c r="C13" s="205">
        <v>36</v>
      </c>
      <c r="D13" s="205"/>
      <c r="E13" s="205">
        <v>43</v>
      </c>
      <c r="F13" s="205"/>
      <c r="G13" s="230"/>
      <c r="H13" s="218"/>
      <c r="I13" s="218"/>
      <c r="J13" s="219"/>
      <c r="K13" s="103"/>
      <c r="L13" s="10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>
        <v>3</v>
      </c>
      <c r="Z13" s="81"/>
      <c r="AA13" s="81"/>
      <c r="AB13" s="81"/>
    </row>
    <row r="14" spans="1:28" ht="15.5">
      <c r="A14" s="114">
        <v>4</v>
      </c>
      <c r="B14" s="115">
        <v>170101160008</v>
      </c>
      <c r="C14" s="205">
        <v>43</v>
      </c>
      <c r="D14" s="205"/>
      <c r="E14" s="205">
        <v>45</v>
      </c>
      <c r="F14" s="205"/>
      <c r="G14" s="230"/>
      <c r="H14" s="218"/>
      <c r="I14" s="218"/>
      <c r="J14" s="219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1"/>
      <c r="AA14" s="81"/>
      <c r="AB14" s="81"/>
    </row>
    <row r="15" spans="1:28" ht="15.5">
      <c r="A15" s="114">
        <v>5</v>
      </c>
      <c r="B15" s="115">
        <v>170101160020</v>
      </c>
      <c r="C15" s="205">
        <v>2</v>
      </c>
      <c r="D15" s="205"/>
      <c r="E15" s="205">
        <v>25</v>
      </c>
      <c r="F15" s="205"/>
      <c r="G15" s="274" t="s">
        <v>48</v>
      </c>
      <c r="H15" s="245"/>
      <c r="I15" s="245"/>
      <c r="J15" s="248"/>
      <c r="K15" s="123">
        <f t="shared" ref="K15:Y15" si="1">AVERAGE(K10:K14)</f>
        <v>3</v>
      </c>
      <c r="L15" s="123">
        <f t="shared" si="1"/>
        <v>2.6666666666666665</v>
      </c>
      <c r="M15" s="123">
        <f t="shared" si="1"/>
        <v>2</v>
      </c>
      <c r="N15" s="123"/>
      <c r="O15" s="123">
        <f t="shared" si="1"/>
        <v>3</v>
      </c>
      <c r="P15" s="123"/>
      <c r="Q15" s="123"/>
      <c r="R15" s="123"/>
      <c r="S15" s="123"/>
      <c r="T15" s="123"/>
      <c r="U15" s="123"/>
      <c r="V15" s="123"/>
      <c r="W15" s="123">
        <f t="shared" si="1"/>
        <v>1</v>
      </c>
      <c r="X15" s="123">
        <f t="shared" si="1"/>
        <v>2</v>
      </c>
      <c r="Y15" s="123">
        <f t="shared" si="1"/>
        <v>3</v>
      </c>
      <c r="Z15" s="81"/>
      <c r="AA15" s="81"/>
      <c r="AB15" s="81"/>
    </row>
    <row r="16" spans="1:28" ht="15.5">
      <c r="A16" s="100"/>
      <c r="B16" s="115"/>
      <c r="C16" s="205"/>
      <c r="D16" s="205"/>
      <c r="E16" s="205"/>
      <c r="F16" s="205"/>
      <c r="G16" s="274" t="s">
        <v>49</v>
      </c>
      <c r="H16" s="245"/>
      <c r="I16" s="245"/>
      <c r="J16" s="248"/>
      <c r="K16" s="120">
        <f>(K15*80)/100</f>
        <v>2.4</v>
      </c>
      <c r="L16" s="120">
        <f t="shared" ref="L16:Y16" si="2">(L15*80)/100</f>
        <v>2.1333333333333333</v>
      </c>
      <c r="M16" s="120">
        <f t="shared" si="2"/>
        <v>1.6</v>
      </c>
      <c r="N16" s="120"/>
      <c r="O16" s="120">
        <f t="shared" si="2"/>
        <v>2.4</v>
      </c>
      <c r="P16" s="120"/>
      <c r="Q16" s="120"/>
      <c r="R16" s="120"/>
      <c r="S16" s="120"/>
      <c r="T16" s="120"/>
      <c r="U16" s="120"/>
      <c r="V16" s="120"/>
      <c r="W16" s="120">
        <f t="shared" si="2"/>
        <v>0.8</v>
      </c>
      <c r="X16" s="120">
        <f t="shared" si="2"/>
        <v>1.6</v>
      </c>
      <c r="Y16" s="120">
        <f t="shared" si="2"/>
        <v>2.4</v>
      </c>
      <c r="Z16" s="81"/>
      <c r="AA16" s="81"/>
      <c r="AB16" s="81"/>
    </row>
    <row r="17" spans="1:28" ht="14.5">
      <c r="A17" s="100"/>
      <c r="B17" s="115"/>
      <c r="C17" s="205"/>
      <c r="D17" s="205"/>
      <c r="E17" s="205"/>
      <c r="F17" s="196"/>
      <c r="G17" s="284" t="s">
        <v>94</v>
      </c>
      <c r="H17" s="250"/>
      <c r="I17" s="250"/>
      <c r="J17" s="247"/>
      <c r="K17" s="206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4.5">
      <c r="A18" s="100"/>
      <c r="B18" s="115"/>
      <c r="C18" s="205"/>
      <c r="D18" s="205"/>
      <c r="E18" s="205"/>
      <c r="F18" s="19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4.5">
      <c r="A19" s="100"/>
      <c r="B19" s="115"/>
      <c r="C19" s="205"/>
      <c r="D19" s="205"/>
      <c r="E19" s="205"/>
      <c r="F19" s="205"/>
      <c r="G19" s="285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4.5">
      <c r="A20" s="100"/>
      <c r="B20" s="115"/>
      <c r="C20" s="205"/>
      <c r="D20" s="205"/>
      <c r="E20" s="205"/>
      <c r="F20" s="205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4.5">
      <c r="A21" s="100"/>
      <c r="B21" s="115"/>
      <c r="C21" s="205"/>
      <c r="D21" s="205"/>
      <c r="E21" s="205"/>
      <c r="F21" s="205"/>
      <c r="G21" s="128" t="s">
        <v>84</v>
      </c>
      <c r="H21" s="260" t="s">
        <v>85</v>
      </c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4.5">
      <c r="A22" s="100"/>
      <c r="B22" s="115"/>
      <c r="C22" s="205"/>
      <c r="D22" s="205"/>
      <c r="E22" s="205"/>
      <c r="F22" s="130"/>
      <c r="G22" s="59"/>
      <c r="H22" s="59"/>
      <c r="I22" s="59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4.5">
      <c r="A23" s="100"/>
      <c r="B23" s="115"/>
      <c r="C23" s="205"/>
      <c r="D23" s="205"/>
      <c r="E23" s="205"/>
      <c r="F23" s="130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4.5">
      <c r="A24" s="100"/>
      <c r="B24" s="115"/>
      <c r="C24" s="205"/>
      <c r="D24" s="205"/>
      <c r="E24" s="205"/>
      <c r="F24" s="130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4.5">
      <c r="A25" s="86"/>
      <c r="B25" s="115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4.5">
      <c r="A26" s="86"/>
      <c r="B26" s="11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4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4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4.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4.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4.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4.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4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4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4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4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4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4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4.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4.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4.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4.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4.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4.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4.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4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4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4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4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4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4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4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4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4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4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4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4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4.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4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4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4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4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4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4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4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4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4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4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4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4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4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4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4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4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4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4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4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4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4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4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4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4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4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4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4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4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4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4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4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4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4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4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4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4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4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4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4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4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4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4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4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4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4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4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4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4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4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4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4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4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4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4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4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4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4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4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4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4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4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4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4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4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4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4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4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4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4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4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4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4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4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4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4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4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4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4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4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4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4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4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4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4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4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4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4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4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4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4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4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4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4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4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4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4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4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4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4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4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4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4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4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4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4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4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4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4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4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4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4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4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4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4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4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4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4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4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4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4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4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4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4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4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4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4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4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4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4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4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4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4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4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4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4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4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4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4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4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4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4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4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4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4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4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4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4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4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4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4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4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4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4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4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4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4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4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4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4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4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4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4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4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4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4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4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4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4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4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4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4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4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4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4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4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4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4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4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4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4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4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4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4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4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4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4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4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4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4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4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4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4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4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4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4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4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4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4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4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4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4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4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4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4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4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4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4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4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4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4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4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4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4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4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4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4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4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4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4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4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4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4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4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4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4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4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4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4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4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4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4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4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4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4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4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4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4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4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4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4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4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4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4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4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4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4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4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4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4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4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4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4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4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4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4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4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4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4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4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4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4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4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4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4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4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4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4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4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4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4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4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4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4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4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4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4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4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4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4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4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4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4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4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4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4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4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4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4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4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4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4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4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4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4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4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4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4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4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4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4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4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4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4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4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4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4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4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4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4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4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4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4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4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4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4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4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4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4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4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4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4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4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4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4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4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4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4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4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4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4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4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4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4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4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4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4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4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4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4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4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4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4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4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4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4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4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4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4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4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4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4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4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4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4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4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4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4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4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4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4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4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4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4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4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4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4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4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4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4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4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4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4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4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4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4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4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4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4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4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4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4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4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4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4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4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4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4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4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4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4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4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4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4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4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4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4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4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4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4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4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4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4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4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4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4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4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4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4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4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4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4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4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4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4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4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4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4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4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4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4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4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4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4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4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4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4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4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4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4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4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4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4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4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4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4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4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4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4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 ht="14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 ht="14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 ht="14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 ht="14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 ht="14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 ht="14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 ht="14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 ht="14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 ht="14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 ht="14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 ht="14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 ht="14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 ht="14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 ht="14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 ht="14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 ht="14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 ht="14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 ht="14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 ht="14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 ht="14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 ht="14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 ht="14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 ht="14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 ht="14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 ht="14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 ht="14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 ht="14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 ht="14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 ht="14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 ht="14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 ht="14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 ht="14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 ht="14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 ht="14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 ht="14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 ht="14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 ht="14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 ht="14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 ht="14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 ht="14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 ht="14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 ht="14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 ht="14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 ht="14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 ht="14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 ht="14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4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4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4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4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4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4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4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4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4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4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4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4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4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4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4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4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4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4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4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4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4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4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4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4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4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4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4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4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4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4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4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4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4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4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4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4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4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4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4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4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4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4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4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4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4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4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4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4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4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4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4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4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4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4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4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4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4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4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4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4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4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4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4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4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4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4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4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4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4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4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4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4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4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4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4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4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4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4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4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4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4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4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4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4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4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4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4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4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4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4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4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4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4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4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4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4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4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4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4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4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4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4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4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4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4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4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4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4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4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4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4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4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4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4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4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4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4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4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4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4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4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4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4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4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4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4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4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4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4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4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4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4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4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4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4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4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4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4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4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4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4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4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4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4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4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4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4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4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4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4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4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4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4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4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4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4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4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4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4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4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4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4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4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4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4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4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4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4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4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4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4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4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4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4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4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4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4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4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4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4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4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4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4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4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4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4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4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4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4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4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4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4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4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4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4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4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4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4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4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4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4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4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4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4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4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4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4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4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4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4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4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4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4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4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4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4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4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4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4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4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4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4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4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4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4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4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4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4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4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4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4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4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4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4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4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4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4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4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4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4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4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4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4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4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4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4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4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4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4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4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4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4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4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4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4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4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4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4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4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4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4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4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4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4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4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4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4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4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4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4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4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4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4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4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4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4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4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4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4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4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4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4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4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4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4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4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4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4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4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4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4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4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4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4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4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4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4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4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4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4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4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4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4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4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4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4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4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4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4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4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4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4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4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4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4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4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4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4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4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4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4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4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4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4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4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4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4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4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4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4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4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4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4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4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4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4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4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4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4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4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4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4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4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4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4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4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4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4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4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4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4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4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4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4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4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4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4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4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4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4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4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4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4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4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4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4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4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4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4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4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4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4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4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4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4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4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4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4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4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4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4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4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4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4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4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4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4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4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4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4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4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4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4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4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4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4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4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 ht="14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 ht="14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 ht="14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 ht="14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 ht="14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 ht="14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 ht="14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 ht="14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 ht="14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 ht="14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 ht="14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 ht="14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 ht="14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 ht="14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 ht="14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 ht="14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 ht="14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 ht="14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 ht="14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 ht="14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 ht="14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 ht="14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 ht="14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 ht="14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 ht="14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 ht="14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 ht="14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 ht="14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 ht="14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 ht="14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 ht="14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 ht="14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 ht="14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 ht="14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 ht="14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 ht="14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 ht="14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 ht="14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 ht="14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 ht="14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 ht="14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 ht="14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 ht="14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 ht="14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 ht="14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 ht="14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 ht="14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 ht="14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 ht="14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 ht="14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 ht="14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 ht="14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 ht="14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 ht="14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 ht="14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 ht="14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 ht="14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N2" workbookViewId="0">
      <selection activeCell="T22" sqref="T22"/>
    </sheetView>
  </sheetViews>
  <sheetFormatPr defaultColWidth="14.453125" defaultRowHeight="15" customHeight="1"/>
  <sheetData>
    <row r="1" spans="1:28" ht="14.5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5" customHeight="1">
      <c r="A2" s="262" t="s">
        <v>2</v>
      </c>
      <c r="B2" s="245"/>
      <c r="C2" s="245"/>
      <c r="D2" s="245"/>
      <c r="E2" s="248"/>
      <c r="F2" s="82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4.5">
      <c r="A3" s="280" t="s">
        <v>190</v>
      </c>
      <c r="B3" s="245"/>
      <c r="C3" s="245"/>
      <c r="D3" s="245"/>
      <c r="E3" s="248"/>
      <c r="F3" s="82"/>
      <c r="G3" s="178" t="s">
        <v>12</v>
      </c>
      <c r="H3" s="179">
        <v>97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191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 ht="14.5">
      <c r="A4" s="262" t="s">
        <v>192</v>
      </c>
      <c r="B4" s="245"/>
      <c r="C4" s="245"/>
      <c r="D4" s="245"/>
      <c r="E4" s="248"/>
      <c r="F4" s="82"/>
      <c r="G4" s="181" t="s">
        <v>16</v>
      </c>
      <c r="H4" s="182">
        <v>90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 ht="14.5">
      <c r="A5" s="262" t="s">
        <v>193</v>
      </c>
      <c r="B5" s="245"/>
      <c r="C5" s="245"/>
      <c r="D5" s="245"/>
      <c r="E5" s="248"/>
      <c r="F5" s="82"/>
      <c r="G5" s="183" t="s">
        <v>20</v>
      </c>
      <c r="H5" s="144">
        <f>SUM(H3:H4)/2</f>
        <v>93.5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 ht="14.5">
      <c r="A6" s="100"/>
      <c r="B6" s="101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3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 ht="43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 ht="15.5">
      <c r="A9" s="100"/>
      <c r="B9" s="101" t="s">
        <v>27</v>
      </c>
      <c r="C9" s="102" t="s">
        <v>72</v>
      </c>
      <c r="D9" s="102"/>
      <c r="E9" s="102" t="s">
        <v>72</v>
      </c>
      <c r="F9" s="102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40">
        <v>2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3</v>
      </c>
      <c r="X10" s="140">
        <v>1</v>
      </c>
      <c r="Y10" s="140">
        <v>1</v>
      </c>
      <c r="Z10" s="81"/>
      <c r="AA10" s="81"/>
      <c r="AB10" s="81"/>
    </row>
    <row r="11" spans="1:28" ht="15.5">
      <c r="A11" s="114">
        <v>1</v>
      </c>
      <c r="B11" s="115">
        <v>170101150004</v>
      </c>
      <c r="C11" s="102">
        <v>37</v>
      </c>
      <c r="D11" s="102">
        <f>COUNTIF(C11:C72,"&gt;="&amp;D10)</f>
        <v>60</v>
      </c>
      <c r="E11" s="102">
        <v>30</v>
      </c>
      <c r="F11" s="102">
        <f>COUNTIF(E11:E72,"&gt;="&amp;F10)</f>
        <v>56</v>
      </c>
      <c r="G11" s="230" t="s">
        <v>73</v>
      </c>
      <c r="H11" s="218"/>
      <c r="I11" s="218"/>
      <c r="J11" s="219"/>
      <c r="K11" s="88"/>
      <c r="L11" s="88">
        <v>2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>
        <v>1</v>
      </c>
      <c r="X11" s="140">
        <v>3</v>
      </c>
      <c r="Y11" s="140">
        <v>1</v>
      </c>
      <c r="Z11" s="81"/>
      <c r="AA11" s="81"/>
      <c r="AB11" s="81"/>
    </row>
    <row r="12" spans="1:28" ht="15.5">
      <c r="A12" s="114">
        <v>2</v>
      </c>
      <c r="B12" s="115">
        <v>170101160001</v>
      </c>
      <c r="C12" s="102">
        <v>40</v>
      </c>
      <c r="D12" s="102">
        <f>(60/62)*100</f>
        <v>96.774193548387103</v>
      </c>
      <c r="E12" s="102">
        <v>33</v>
      </c>
      <c r="F12" s="102">
        <f>(56/62)*100</f>
        <v>90.322580645161281</v>
      </c>
      <c r="G12" s="239" t="s">
        <v>46</v>
      </c>
      <c r="H12" s="218"/>
      <c r="I12" s="218"/>
      <c r="J12" s="219"/>
      <c r="K12" s="88"/>
      <c r="L12" s="88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>
        <v>1</v>
      </c>
      <c r="X12" s="140">
        <v>1</v>
      </c>
      <c r="Y12" s="140">
        <v>3</v>
      </c>
      <c r="Z12" s="81"/>
      <c r="AA12" s="81"/>
      <c r="AB12" s="81"/>
    </row>
    <row r="13" spans="1:28" ht="15.5">
      <c r="A13" s="114">
        <v>3</v>
      </c>
      <c r="B13" s="115">
        <v>170101160002</v>
      </c>
      <c r="C13" s="102">
        <v>42</v>
      </c>
      <c r="D13" s="102"/>
      <c r="E13" s="102">
        <v>43</v>
      </c>
      <c r="F13" s="102"/>
      <c r="G13" s="230"/>
      <c r="H13" s="218"/>
      <c r="I13" s="218"/>
      <c r="J13" s="219"/>
      <c r="K13" s="88"/>
      <c r="L13" s="88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81"/>
      <c r="AA13" s="81"/>
      <c r="AB13" s="81"/>
    </row>
    <row r="14" spans="1:28" ht="15.5">
      <c r="A14" s="114">
        <v>4</v>
      </c>
      <c r="B14" s="115">
        <v>170101160003</v>
      </c>
      <c r="C14" s="102">
        <v>40</v>
      </c>
      <c r="D14" s="102"/>
      <c r="E14" s="102">
        <v>33</v>
      </c>
      <c r="F14" s="102"/>
      <c r="G14" s="230"/>
      <c r="H14" s="218"/>
      <c r="I14" s="218"/>
      <c r="J14" s="219"/>
      <c r="K14" s="88"/>
      <c r="L14" s="88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81"/>
      <c r="AA14" s="81"/>
      <c r="AB14" s="81"/>
    </row>
    <row r="15" spans="1:28" ht="15.5">
      <c r="A15" s="114">
        <v>5</v>
      </c>
      <c r="B15" s="115">
        <v>170101160005</v>
      </c>
      <c r="C15" s="102">
        <v>41</v>
      </c>
      <c r="D15" s="102"/>
      <c r="E15" s="102">
        <v>38</v>
      </c>
      <c r="F15" s="102"/>
      <c r="G15" s="274" t="s">
        <v>48</v>
      </c>
      <c r="H15" s="245"/>
      <c r="I15" s="245"/>
      <c r="J15" s="248"/>
      <c r="K15" s="204">
        <f t="shared" ref="K15:Y15" si="1">AVERAGE(K10:K14)</f>
        <v>2</v>
      </c>
      <c r="L15" s="204">
        <f t="shared" si="1"/>
        <v>2</v>
      </c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>
        <f t="shared" si="1"/>
        <v>1.6666666666666667</v>
      </c>
      <c r="X15" s="204">
        <f t="shared" si="1"/>
        <v>1.6666666666666667</v>
      </c>
      <c r="Y15" s="204">
        <f t="shared" si="1"/>
        <v>1.6666666666666667</v>
      </c>
      <c r="Z15" s="81"/>
      <c r="AA15" s="81"/>
      <c r="AB15" s="81"/>
    </row>
    <row r="16" spans="1:28" ht="15.5">
      <c r="A16" s="114">
        <v>6</v>
      </c>
      <c r="B16" s="115">
        <v>170101160006</v>
      </c>
      <c r="C16" s="102">
        <v>40</v>
      </c>
      <c r="D16" s="102"/>
      <c r="E16" s="102">
        <v>30</v>
      </c>
      <c r="F16" s="102"/>
      <c r="G16" s="274" t="s">
        <v>49</v>
      </c>
      <c r="H16" s="245"/>
      <c r="I16" s="245"/>
      <c r="J16" s="248"/>
      <c r="K16" s="88">
        <f>(K15*94)/100</f>
        <v>1.88</v>
      </c>
      <c r="L16" s="88">
        <f t="shared" ref="L16:Y16" si="2">(L15*94)/100</f>
        <v>1.88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>
        <f t="shared" si="2"/>
        <v>1.5666666666666669</v>
      </c>
      <c r="X16" s="88">
        <f t="shared" si="2"/>
        <v>1.5666666666666669</v>
      </c>
      <c r="Y16" s="88">
        <f t="shared" si="2"/>
        <v>1.5666666666666669</v>
      </c>
      <c r="Z16" s="81"/>
      <c r="AA16" s="81"/>
      <c r="AB16" s="81"/>
    </row>
    <row r="17" spans="1:28" ht="14.5">
      <c r="A17" s="114">
        <v>7</v>
      </c>
      <c r="B17" s="115">
        <v>170101160007</v>
      </c>
      <c r="C17" s="102">
        <v>40</v>
      </c>
      <c r="D17" s="102"/>
      <c r="E17" s="102">
        <v>30</v>
      </c>
      <c r="F17" s="125"/>
      <c r="G17" s="270" t="s">
        <v>94</v>
      </c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4.5">
      <c r="A18" s="114">
        <v>8</v>
      </c>
      <c r="B18" s="115">
        <v>170101160008</v>
      </c>
      <c r="C18" s="102">
        <v>43</v>
      </c>
      <c r="D18" s="102"/>
      <c r="E18" s="102">
        <v>35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4.5">
      <c r="A19" s="114">
        <v>9</v>
      </c>
      <c r="B19" s="115">
        <v>170101160010</v>
      </c>
      <c r="C19" s="102">
        <v>43</v>
      </c>
      <c r="D19" s="102"/>
      <c r="E19" s="102">
        <v>38</v>
      </c>
      <c r="F19" s="102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4.5">
      <c r="A20" s="114">
        <v>10</v>
      </c>
      <c r="B20" s="115">
        <v>170101160012</v>
      </c>
      <c r="C20" s="102">
        <v>43</v>
      </c>
      <c r="D20" s="102"/>
      <c r="E20" s="102">
        <v>35</v>
      </c>
      <c r="F20" s="102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4.5">
      <c r="A21" s="114">
        <v>11</v>
      </c>
      <c r="B21" s="115">
        <v>170101160013</v>
      </c>
      <c r="C21" s="102">
        <v>43</v>
      </c>
      <c r="D21" s="102"/>
      <c r="E21" s="102">
        <v>35</v>
      </c>
      <c r="F21" s="102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4.5">
      <c r="A22" s="114">
        <v>12</v>
      </c>
      <c r="B22" s="115">
        <v>170101160014</v>
      </c>
      <c r="C22" s="102">
        <v>32</v>
      </c>
      <c r="D22" s="102"/>
      <c r="E22" s="102">
        <v>0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4.5">
      <c r="A23" s="114">
        <v>13</v>
      </c>
      <c r="B23" s="115">
        <v>170101160015</v>
      </c>
      <c r="C23" s="102">
        <v>46</v>
      </c>
      <c r="D23" s="102"/>
      <c r="E23" s="102">
        <v>45</v>
      </c>
      <c r="F23" s="129"/>
      <c r="G23" s="59"/>
      <c r="H23" s="59"/>
      <c r="I23" s="59"/>
      <c r="J23" s="81"/>
      <c r="K23" s="81"/>
      <c r="L23" s="81"/>
      <c r="M23" s="220" t="s">
        <v>230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4.5">
      <c r="A24" s="114">
        <v>14</v>
      </c>
      <c r="B24" s="115">
        <v>170101160016</v>
      </c>
      <c r="C24" s="102">
        <v>42</v>
      </c>
      <c r="D24" s="102"/>
      <c r="E24" s="102">
        <v>35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4.5">
      <c r="A25" s="114">
        <v>15</v>
      </c>
      <c r="B25" s="115">
        <v>170101160018</v>
      </c>
      <c r="C25" s="102">
        <v>40</v>
      </c>
      <c r="D25" s="102"/>
      <c r="E25" s="102">
        <v>0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4.5">
      <c r="A26" s="114">
        <v>16</v>
      </c>
      <c r="B26" s="115">
        <v>170101160019</v>
      </c>
      <c r="C26" s="102">
        <v>40</v>
      </c>
      <c r="D26" s="102"/>
      <c r="E26" s="102">
        <v>33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4.5">
      <c r="A27" s="114">
        <v>17</v>
      </c>
      <c r="B27" s="115">
        <v>170101160020</v>
      </c>
      <c r="C27" s="102">
        <v>43</v>
      </c>
      <c r="D27" s="102"/>
      <c r="E27" s="102">
        <v>38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4.5">
      <c r="A28" s="114">
        <v>18</v>
      </c>
      <c r="B28" s="115">
        <v>170101160022</v>
      </c>
      <c r="C28" s="102">
        <v>44</v>
      </c>
      <c r="D28" s="102"/>
      <c r="E28" s="102">
        <v>45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4.5">
      <c r="A29" s="114">
        <v>19</v>
      </c>
      <c r="B29" s="115">
        <v>170101160024</v>
      </c>
      <c r="C29" s="102">
        <v>42</v>
      </c>
      <c r="D29" s="102"/>
      <c r="E29" s="102">
        <v>30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4.5">
      <c r="A30" s="114">
        <v>20</v>
      </c>
      <c r="B30" s="115">
        <v>170101160026</v>
      </c>
      <c r="C30" s="102">
        <v>42</v>
      </c>
      <c r="D30" s="102"/>
      <c r="E30" s="102">
        <v>43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4.5">
      <c r="A31" s="114">
        <v>21</v>
      </c>
      <c r="B31" s="115">
        <v>170101160028</v>
      </c>
      <c r="C31" s="102">
        <v>40</v>
      </c>
      <c r="D31" s="102"/>
      <c r="E31" s="102">
        <v>33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4.5">
      <c r="A32" s="114">
        <v>22</v>
      </c>
      <c r="B32" s="115">
        <v>170101160029</v>
      </c>
      <c r="C32" s="102">
        <v>42</v>
      </c>
      <c r="D32" s="102"/>
      <c r="E32" s="102">
        <v>38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4.5">
      <c r="A33" s="114">
        <v>23</v>
      </c>
      <c r="B33" s="115">
        <v>170101160030</v>
      </c>
      <c r="C33" s="102">
        <v>0</v>
      </c>
      <c r="D33" s="102"/>
      <c r="E33" s="102">
        <v>0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4.5">
      <c r="A34" s="114">
        <v>24</v>
      </c>
      <c r="B34" s="115">
        <v>170101160031</v>
      </c>
      <c r="C34" s="102">
        <v>47</v>
      </c>
      <c r="D34" s="102"/>
      <c r="E34" s="102">
        <v>45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4.5">
      <c r="A35" s="114">
        <v>25</v>
      </c>
      <c r="B35" s="115">
        <v>170101161033</v>
      </c>
      <c r="C35" s="102">
        <v>43</v>
      </c>
      <c r="D35" s="102"/>
      <c r="E35" s="102">
        <v>45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4.5">
      <c r="A36" s="114">
        <v>26</v>
      </c>
      <c r="B36" s="115">
        <v>170101161034</v>
      </c>
      <c r="C36" s="102">
        <v>44</v>
      </c>
      <c r="D36" s="102"/>
      <c r="E36" s="102">
        <v>33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4.5">
      <c r="A37" s="114">
        <v>27</v>
      </c>
      <c r="B37" s="115">
        <v>170101161035</v>
      </c>
      <c r="C37" s="102">
        <v>45</v>
      </c>
      <c r="D37" s="102"/>
      <c r="E37" s="102">
        <v>43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4.5">
      <c r="A38" s="114">
        <v>28</v>
      </c>
      <c r="B38" s="115">
        <v>170101161036</v>
      </c>
      <c r="C38" s="102">
        <v>43</v>
      </c>
      <c r="D38" s="102"/>
      <c r="E38" s="102">
        <v>45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4.5">
      <c r="A39" s="114">
        <v>29</v>
      </c>
      <c r="B39" s="115">
        <v>170101161037</v>
      </c>
      <c r="C39" s="102">
        <v>43</v>
      </c>
      <c r="D39" s="102"/>
      <c r="E39" s="102">
        <v>43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4.5">
      <c r="A40" s="114">
        <v>30</v>
      </c>
      <c r="B40" s="115">
        <v>170301160010</v>
      </c>
      <c r="C40" s="102">
        <v>45</v>
      </c>
      <c r="D40" s="102"/>
      <c r="E40" s="102">
        <v>45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4.5">
      <c r="A41" s="114">
        <v>31</v>
      </c>
      <c r="B41" s="115">
        <v>170301160016</v>
      </c>
      <c r="C41" s="102">
        <v>47</v>
      </c>
      <c r="D41" s="102"/>
      <c r="E41" s="102">
        <v>45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4.5">
      <c r="A42" s="114">
        <v>32</v>
      </c>
      <c r="B42" s="115">
        <v>170301160017</v>
      </c>
      <c r="C42" s="102">
        <v>40</v>
      </c>
      <c r="D42" s="102"/>
      <c r="E42" s="102">
        <v>38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4.5">
      <c r="A43" s="114">
        <v>33</v>
      </c>
      <c r="B43" s="115">
        <v>170301160020</v>
      </c>
      <c r="C43" s="102">
        <v>48</v>
      </c>
      <c r="D43" s="102"/>
      <c r="E43" s="102">
        <v>38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4.5">
      <c r="A44" s="114">
        <v>34</v>
      </c>
      <c r="B44" s="115">
        <v>170301160021</v>
      </c>
      <c r="C44" s="102">
        <v>35</v>
      </c>
      <c r="D44" s="102"/>
      <c r="E44" s="102">
        <v>38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4.5">
      <c r="A45" s="114">
        <v>35</v>
      </c>
      <c r="B45" s="115">
        <v>170301160028</v>
      </c>
      <c r="C45" s="102">
        <v>30</v>
      </c>
      <c r="D45" s="102"/>
      <c r="E45" s="102">
        <v>0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4.5">
      <c r="A46" s="114">
        <v>36</v>
      </c>
      <c r="B46" s="115">
        <v>170301160030</v>
      </c>
      <c r="C46" s="102">
        <v>48</v>
      </c>
      <c r="D46" s="102"/>
      <c r="E46" s="102">
        <v>38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4.5">
      <c r="A47" s="114">
        <v>37</v>
      </c>
      <c r="B47" s="115">
        <v>170301160032</v>
      </c>
      <c r="C47" s="102">
        <v>48</v>
      </c>
      <c r="D47" s="102"/>
      <c r="E47" s="102">
        <v>43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4.5">
      <c r="A48" s="114">
        <v>38</v>
      </c>
      <c r="B48" s="115">
        <v>170301160034</v>
      </c>
      <c r="C48" s="102">
        <v>49</v>
      </c>
      <c r="D48" s="102"/>
      <c r="E48" s="102">
        <v>38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4.5">
      <c r="A49" s="114">
        <v>39</v>
      </c>
      <c r="B49" s="115">
        <v>170301160035</v>
      </c>
      <c r="C49" s="102">
        <v>43</v>
      </c>
      <c r="D49" s="102"/>
      <c r="E49" s="102">
        <v>38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4.5">
      <c r="A50" s="114">
        <v>40</v>
      </c>
      <c r="B50" s="115">
        <v>170301160037</v>
      </c>
      <c r="C50" s="102">
        <v>49</v>
      </c>
      <c r="D50" s="102"/>
      <c r="E50" s="102">
        <v>43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4.5">
      <c r="A51" s="114">
        <v>41</v>
      </c>
      <c r="B51" s="115">
        <v>170301160040</v>
      </c>
      <c r="C51" s="102">
        <v>46</v>
      </c>
      <c r="D51" s="102"/>
      <c r="E51" s="102">
        <v>38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4.5">
      <c r="A52" s="114">
        <v>42</v>
      </c>
      <c r="B52" s="115">
        <v>170301160041</v>
      </c>
      <c r="C52" s="102">
        <v>49</v>
      </c>
      <c r="D52" s="102"/>
      <c r="E52" s="102">
        <v>40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4.5">
      <c r="A53" s="114">
        <v>43</v>
      </c>
      <c r="B53" s="115">
        <v>170301160042</v>
      </c>
      <c r="C53" s="102">
        <v>30</v>
      </c>
      <c r="D53" s="102"/>
      <c r="E53" s="102">
        <v>38</v>
      </c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4.5">
      <c r="A54" s="114">
        <v>44</v>
      </c>
      <c r="B54" s="115">
        <v>170301160044</v>
      </c>
      <c r="C54" s="102">
        <v>48</v>
      </c>
      <c r="D54" s="102"/>
      <c r="E54" s="102">
        <v>40</v>
      </c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4.5">
      <c r="A55" s="114">
        <v>45</v>
      </c>
      <c r="B55" s="115">
        <v>170301160045</v>
      </c>
      <c r="C55" s="102">
        <v>49</v>
      </c>
      <c r="D55" s="102"/>
      <c r="E55" s="102">
        <v>38</v>
      </c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4.5">
      <c r="A56" s="114">
        <v>46</v>
      </c>
      <c r="B56" s="115">
        <v>170301160052</v>
      </c>
      <c r="C56" s="102">
        <v>44</v>
      </c>
      <c r="D56" s="102"/>
      <c r="E56" s="102">
        <v>43</v>
      </c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4.5">
      <c r="A57" s="114">
        <v>47</v>
      </c>
      <c r="B57" s="115">
        <v>170301160053</v>
      </c>
      <c r="C57" s="102">
        <v>43</v>
      </c>
      <c r="D57" s="102"/>
      <c r="E57" s="102">
        <v>38</v>
      </c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4.5">
      <c r="A58" s="114">
        <v>48</v>
      </c>
      <c r="B58" s="115">
        <v>170301160058</v>
      </c>
      <c r="C58" s="102">
        <v>49</v>
      </c>
      <c r="D58" s="102"/>
      <c r="E58" s="102">
        <v>43</v>
      </c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4.5">
      <c r="A59" s="114">
        <v>49</v>
      </c>
      <c r="B59" s="115">
        <v>170301161059</v>
      </c>
      <c r="C59" s="102">
        <v>47</v>
      </c>
      <c r="D59" s="102"/>
      <c r="E59" s="102">
        <v>43</v>
      </c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4.5">
      <c r="A60" s="114">
        <v>50</v>
      </c>
      <c r="B60" s="115">
        <v>170301161060</v>
      </c>
      <c r="C60" s="102">
        <v>40</v>
      </c>
      <c r="D60" s="102"/>
      <c r="E60" s="102">
        <v>40</v>
      </c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4.5">
      <c r="A61" s="114">
        <v>51</v>
      </c>
      <c r="B61" s="115">
        <v>170301161061</v>
      </c>
      <c r="C61" s="102">
        <v>39</v>
      </c>
      <c r="D61" s="102"/>
      <c r="E61" s="102">
        <v>38</v>
      </c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4.5">
      <c r="A62" s="114">
        <v>52</v>
      </c>
      <c r="B62" s="115">
        <v>170301161062</v>
      </c>
      <c r="C62" s="102">
        <v>41</v>
      </c>
      <c r="D62" s="102"/>
      <c r="E62" s="102">
        <v>38</v>
      </c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4.5">
      <c r="A63" s="114">
        <v>53</v>
      </c>
      <c r="B63" s="115">
        <v>170301161064</v>
      </c>
      <c r="C63" s="102">
        <v>43</v>
      </c>
      <c r="D63" s="102"/>
      <c r="E63" s="102">
        <v>45</v>
      </c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4.5">
      <c r="A64" s="114">
        <v>54</v>
      </c>
      <c r="B64" s="115">
        <v>170301161065</v>
      </c>
      <c r="C64" s="102">
        <v>47</v>
      </c>
      <c r="D64" s="102"/>
      <c r="E64" s="102">
        <v>40</v>
      </c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4.5">
      <c r="A65" s="114">
        <v>55</v>
      </c>
      <c r="B65" s="115">
        <v>170301161067</v>
      </c>
      <c r="C65" s="102">
        <v>41</v>
      </c>
      <c r="D65" s="102"/>
      <c r="E65" s="102">
        <v>0</v>
      </c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4.5">
      <c r="A66" s="114">
        <v>56</v>
      </c>
      <c r="B66" s="115">
        <v>170301161068</v>
      </c>
      <c r="C66" s="102">
        <v>45</v>
      </c>
      <c r="D66" s="102"/>
      <c r="E66" s="102">
        <v>43</v>
      </c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4.5">
      <c r="A67" s="114">
        <v>57</v>
      </c>
      <c r="B67" s="115">
        <v>170301161069</v>
      </c>
      <c r="C67" s="102">
        <v>38</v>
      </c>
      <c r="D67" s="102"/>
      <c r="E67" s="102">
        <v>43</v>
      </c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4.5">
      <c r="A68" s="114">
        <v>58</v>
      </c>
      <c r="B68" s="115">
        <v>170301161070</v>
      </c>
      <c r="C68" s="102">
        <v>38</v>
      </c>
      <c r="D68" s="102"/>
      <c r="E68" s="102">
        <v>43</v>
      </c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4.5">
      <c r="A69" s="114">
        <v>59</v>
      </c>
      <c r="B69" s="115">
        <v>170301161071</v>
      </c>
      <c r="C69" s="102">
        <v>43</v>
      </c>
      <c r="D69" s="102"/>
      <c r="E69" s="102">
        <v>38</v>
      </c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4.5">
      <c r="A70" s="114">
        <v>60</v>
      </c>
      <c r="B70" s="115">
        <v>170301161072</v>
      </c>
      <c r="C70" s="102">
        <v>40</v>
      </c>
      <c r="D70" s="102"/>
      <c r="E70" s="102">
        <v>40</v>
      </c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4.5">
      <c r="A71" s="114">
        <v>61</v>
      </c>
      <c r="B71" s="115">
        <v>170301161073</v>
      </c>
      <c r="C71" s="102">
        <v>49</v>
      </c>
      <c r="D71" s="102"/>
      <c r="E71" s="102">
        <v>43</v>
      </c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4.5">
      <c r="A72" s="114">
        <v>62</v>
      </c>
      <c r="B72" s="115">
        <v>170301161074</v>
      </c>
      <c r="C72" s="102">
        <v>0</v>
      </c>
      <c r="D72" s="102"/>
      <c r="E72" s="102">
        <v>0</v>
      </c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4.5">
      <c r="A73" s="59"/>
      <c r="B73" s="59"/>
      <c r="C73" s="59"/>
      <c r="D73" s="59"/>
      <c r="E73" s="59"/>
      <c r="F73" s="5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4.5">
      <c r="A74" s="59"/>
      <c r="B74" s="59"/>
      <c r="C74" s="59"/>
      <c r="D74" s="59"/>
      <c r="E74" s="59"/>
      <c r="F74" s="5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4.5">
      <c r="A75" s="59"/>
      <c r="B75" s="59"/>
      <c r="C75" s="59"/>
      <c r="D75" s="59"/>
      <c r="E75" s="59"/>
      <c r="F75" s="59"/>
      <c r="G75" s="59"/>
      <c r="H75" s="59"/>
      <c r="I75" s="59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4.5">
      <c r="A76" s="59"/>
      <c r="B76" s="59"/>
      <c r="C76" s="59"/>
      <c r="D76" s="59"/>
      <c r="E76" s="59"/>
      <c r="F76" s="59"/>
      <c r="G76" s="59"/>
      <c r="H76" s="59"/>
      <c r="I76" s="59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4.5">
      <c r="A77" s="59"/>
      <c r="B77" s="59"/>
      <c r="C77" s="59"/>
      <c r="D77" s="59"/>
      <c r="E77" s="59"/>
      <c r="F77" s="59"/>
      <c r="G77" s="59"/>
      <c r="H77" s="59"/>
      <c r="I77" s="59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4.5">
      <c r="A78" s="59"/>
      <c r="B78" s="59"/>
      <c r="C78" s="59"/>
      <c r="D78" s="59"/>
      <c r="E78" s="59"/>
      <c r="F78" s="59"/>
      <c r="G78" s="59"/>
      <c r="H78" s="59"/>
      <c r="I78" s="59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4.5">
      <c r="A79" s="59"/>
      <c r="B79" s="59"/>
      <c r="C79" s="59"/>
      <c r="D79" s="59"/>
      <c r="E79" s="59"/>
      <c r="F79" s="59"/>
      <c r="G79" s="59"/>
      <c r="H79" s="59"/>
      <c r="I79" s="59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4.5">
      <c r="A80" s="59"/>
      <c r="B80" s="59"/>
      <c r="C80" s="59"/>
      <c r="D80" s="59"/>
      <c r="E80" s="59"/>
      <c r="F80" s="59"/>
      <c r="G80" s="59"/>
      <c r="H80" s="59"/>
      <c r="I80" s="59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4.5">
      <c r="A81" s="59"/>
      <c r="B81" s="59"/>
      <c r="C81" s="59"/>
      <c r="D81" s="59"/>
      <c r="E81" s="59"/>
      <c r="F81" s="59"/>
      <c r="G81" s="59"/>
      <c r="H81" s="59"/>
      <c r="I81" s="59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4.5">
      <c r="A82" s="59"/>
      <c r="B82" s="59"/>
      <c r="C82" s="59"/>
      <c r="D82" s="59"/>
      <c r="E82" s="59"/>
      <c r="F82" s="59"/>
      <c r="G82" s="59"/>
      <c r="H82" s="59"/>
      <c r="I82" s="59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4.5">
      <c r="A83" s="59"/>
      <c r="B83" s="59"/>
      <c r="C83" s="59"/>
      <c r="D83" s="59"/>
      <c r="E83" s="59"/>
      <c r="F83" s="59"/>
      <c r="G83" s="59"/>
      <c r="H83" s="59"/>
      <c r="I83" s="59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5">
      <c r="A84" s="59"/>
      <c r="B84" s="59"/>
      <c r="C84" s="59"/>
      <c r="D84" s="59"/>
      <c r="E84" s="59"/>
      <c r="F84" s="59"/>
      <c r="G84" s="59"/>
      <c r="H84" s="59"/>
      <c r="I84" s="59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5">
      <c r="A85" s="59"/>
      <c r="B85" s="59"/>
      <c r="C85" s="59"/>
      <c r="D85" s="59"/>
      <c r="E85" s="59"/>
      <c r="F85" s="59"/>
      <c r="G85" s="59"/>
      <c r="H85" s="59"/>
      <c r="I85" s="59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5">
      <c r="A86" s="59"/>
      <c r="B86" s="59"/>
      <c r="C86" s="59"/>
      <c r="D86" s="59"/>
      <c r="E86" s="59"/>
      <c r="F86" s="59"/>
      <c r="G86" s="59"/>
      <c r="H86" s="59"/>
      <c r="I86" s="59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5">
      <c r="A87" s="59"/>
      <c r="B87" s="59"/>
      <c r="C87" s="59"/>
      <c r="D87" s="59"/>
      <c r="E87" s="59"/>
      <c r="F87" s="59"/>
      <c r="G87" s="59"/>
      <c r="H87" s="59"/>
      <c r="I87" s="59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4.5">
      <c r="A88" s="59"/>
      <c r="B88" s="59"/>
      <c r="C88" s="59"/>
      <c r="D88" s="59"/>
      <c r="E88" s="59"/>
      <c r="F88" s="59"/>
      <c r="G88" s="59"/>
      <c r="H88" s="59"/>
      <c r="I88" s="59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4.5">
      <c r="A89" s="59"/>
      <c r="B89" s="59"/>
      <c r="C89" s="59"/>
      <c r="D89" s="59"/>
      <c r="E89" s="59"/>
      <c r="F89" s="59"/>
      <c r="G89" s="59"/>
      <c r="H89" s="59"/>
      <c r="I89" s="59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4.5">
      <c r="A90" s="59"/>
      <c r="B90" s="59"/>
      <c r="C90" s="59"/>
      <c r="D90" s="59"/>
      <c r="E90" s="59"/>
      <c r="F90" s="59"/>
      <c r="G90" s="59"/>
      <c r="H90" s="59"/>
      <c r="I90" s="59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4.5">
      <c r="A91" s="59"/>
      <c r="B91" s="59"/>
      <c r="C91" s="59"/>
      <c r="D91" s="59"/>
      <c r="E91" s="59"/>
      <c r="F91" s="59"/>
      <c r="G91" s="59"/>
      <c r="H91" s="59"/>
      <c r="I91" s="59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4.5">
      <c r="A92" s="59"/>
      <c r="B92" s="59"/>
      <c r="C92" s="59"/>
      <c r="D92" s="59"/>
      <c r="E92" s="59"/>
      <c r="F92" s="59"/>
      <c r="G92" s="59"/>
      <c r="H92" s="59"/>
      <c r="I92" s="59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4.5">
      <c r="A93" s="59"/>
      <c r="B93" s="59"/>
      <c r="C93" s="59"/>
      <c r="D93" s="59"/>
      <c r="E93" s="59"/>
      <c r="F93" s="59"/>
      <c r="G93" s="59"/>
      <c r="H93" s="59"/>
      <c r="I93" s="59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4.5">
      <c r="A94" s="59"/>
      <c r="B94" s="59"/>
      <c r="C94" s="59"/>
      <c r="D94" s="59"/>
      <c r="E94" s="59"/>
      <c r="F94" s="59"/>
      <c r="G94" s="59"/>
      <c r="H94" s="59"/>
      <c r="I94" s="59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4.5">
      <c r="A95" s="59"/>
      <c r="B95" s="59"/>
      <c r="C95" s="59"/>
      <c r="D95" s="59"/>
      <c r="E95" s="59"/>
      <c r="F95" s="59"/>
      <c r="G95" s="59"/>
      <c r="H95" s="59"/>
      <c r="I95" s="59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4.5">
      <c r="A96" s="59"/>
      <c r="B96" s="59"/>
      <c r="C96" s="59"/>
      <c r="D96" s="59"/>
      <c r="E96" s="59"/>
      <c r="F96" s="59"/>
      <c r="G96" s="59"/>
      <c r="H96" s="59"/>
      <c r="I96" s="59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4.5">
      <c r="A97" s="59"/>
      <c r="B97" s="59"/>
      <c r="C97" s="59"/>
      <c r="D97" s="59"/>
      <c r="E97" s="59"/>
      <c r="F97" s="59"/>
      <c r="G97" s="59"/>
      <c r="H97" s="59"/>
      <c r="I97" s="59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4.5">
      <c r="A98" s="59"/>
      <c r="B98" s="59"/>
      <c r="C98" s="59"/>
      <c r="D98" s="59"/>
      <c r="E98" s="59"/>
      <c r="F98" s="59"/>
      <c r="G98" s="59"/>
      <c r="H98" s="59"/>
      <c r="I98" s="59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4.5">
      <c r="A99" s="59"/>
      <c r="B99" s="59"/>
      <c r="C99" s="59"/>
      <c r="D99" s="59"/>
      <c r="E99" s="59"/>
      <c r="F99" s="59"/>
      <c r="G99" s="59"/>
      <c r="H99" s="59"/>
      <c r="I99" s="59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4.5">
      <c r="A100" s="59"/>
      <c r="B100" s="59"/>
      <c r="C100" s="59"/>
      <c r="D100" s="59"/>
      <c r="E100" s="59"/>
      <c r="F100" s="59"/>
      <c r="G100" s="59"/>
      <c r="H100" s="59"/>
      <c r="I100" s="59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4.5">
      <c r="A101" s="59"/>
      <c r="B101" s="59"/>
      <c r="C101" s="59"/>
      <c r="D101" s="59"/>
      <c r="E101" s="59"/>
      <c r="F101" s="59"/>
      <c r="G101" s="59"/>
      <c r="H101" s="59"/>
      <c r="I101" s="59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4.5">
      <c r="A102" s="59"/>
      <c r="B102" s="59"/>
      <c r="C102" s="59"/>
      <c r="D102" s="59"/>
      <c r="E102" s="59"/>
      <c r="F102" s="59"/>
      <c r="G102" s="59"/>
      <c r="H102" s="59"/>
      <c r="I102" s="59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4.5">
      <c r="A103" s="59"/>
      <c r="B103" s="59"/>
      <c r="C103" s="59"/>
      <c r="D103" s="59"/>
      <c r="E103" s="59"/>
      <c r="F103" s="59"/>
      <c r="G103" s="59"/>
      <c r="H103" s="59"/>
      <c r="I103" s="59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4.5">
      <c r="A104" s="59"/>
      <c r="B104" s="59"/>
      <c r="C104" s="59"/>
      <c r="D104" s="59"/>
      <c r="E104" s="59"/>
      <c r="F104" s="59"/>
      <c r="G104" s="59"/>
      <c r="H104" s="59"/>
      <c r="I104" s="59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4.5">
      <c r="A105" s="59"/>
      <c r="B105" s="59"/>
      <c r="C105" s="59"/>
      <c r="D105" s="59"/>
      <c r="E105" s="59"/>
      <c r="F105" s="59"/>
      <c r="G105" s="59"/>
      <c r="H105" s="59"/>
      <c r="I105" s="59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4.5">
      <c r="A106" s="59"/>
      <c r="B106" s="59"/>
      <c r="C106" s="59"/>
      <c r="D106" s="59"/>
      <c r="E106" s="59"/>
      <c r="F106" s="59"/>
      <c r="G106" s="59"/>
      <c r="H106" s="59"/>
      <c r="I106" s="59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4.5">
      <c r="A107" s="59"/>
      <c r="B107" s="59"/>
      <c r="C107" s="59"/>
      <c r="D107" s="59"/>
      <c r="E107" s="59"/>
      <c r="F107" s="59"/>
      <c r="G107" s="59"/>
      <c r="H107" s="59"/>
      <c r="I107" s="59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4.5">
      <c r="A108" s="59"/>
      <c r="B108" s="59"/>
      <c r="C108" s="59"/>
      <c r="D108" s="59"/>
      <c r="E108" s="59"/>
      <c r="F108" s="59"/>
      <c r="G108" s="59"/>
      <c r="H108" s="59"/>
      <c r="I108" s="59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4.5">
      <c r="A109" s="59"/>
      <c r="B109" s="59"/>
      <c r="C109" s="59"/>
      <c r="D109" s="59"/>
      <c r="E109" s="59"/>
      <c r="F109" s="59"/>
      <c r="G109" s="59"/>
      <c r="H109" s="59"/>
      <c r="I109" s="59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4.5">
      <c r="A110" s="59"/>
      <c r="B110" s="59"/>
      <c r="C110" s="59"/>
      <c r="D110" s="59"/>
      <c r="E110" s="59"/>
      <c r="F110" s="59"/>
      <c r="G110" s="59"/>
      <c r="H110" s="59"/>
      <c r="I110" s="59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4.5">
      <c r="A111" s="59"/>
      <c r="B111" s="59"/>
      <c r="C111" s="59"/>
      <c r="D111" s="59"/>
      <c r="E111" s="59"/>
      <c r="F111" s="59"/>
      <c r="G111" s="59"/>
      <c r="H111" s="59"/>
      <c r="I111" s="59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4.5">
      <c r="A112" s="59"/>
      <c r="B112" s="59"/>
      <c r="C112" s="59"/>
      <c r="D112" s="59"/>
      <c r="E112" s="59"/>
      <c r="F112" s="59"/>
      <c r="G112" s="59"/>
      <c r="H112" s="59"/>
      <c r="I112" s="59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4.5">
      <c r="A113" s="59"/>
      <c r="B113" s="59"/>
      <c r="C113" s="59"/>
      <c r="D113" s="59"/>
      <c r="E113" s="59"/>
      <c r="F113" s="59"/>
      <c r="G113" s="59"/>
      <c r="H113" s="59"/>
      <c r="I113" s="59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4.5">
      <c r="A114" s="59"/>
      <c r="B114" s="59"/>
      <c r="C114" s="59"/>
      <c r="D114" s="59"/>
      <c r="E114" s="59"/>
      <c r="F114" s="59"/>
      <c r="G114" s="59"/>
      <c r="H114" s="59"/>
      <c r="I114" s="59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4.5">
      <c r="A115" s="59"/>
      <c r="B115" s="59"/>
      <c r="C115" s="59"/>
      <c r="D115" s="59"/>
      <c r="E115" s="59"/>
      <c r="F115" s="59"/>
      <c r="G115" s="59"/>
      <c r="H115" s="59"/>
      <c r="I115" s="59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4.5">
      <c r="A116" s="59"/>
      <c r="B116" s="59"/>
      <c r="C116" s="59"/>
      <c r="D116" s="59"/>
      <c r="E116" s="59"/>
      <c r="F116" s="59"/>
      <c r="G116" s="59"/>
      <c r="H116" s="59"/>
      <c r="I116" s="59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4.5">
      <c r="A117" s="59"/>
      <c r="B117" s="59"/>
      <c r="C117" s="59"/>
      <c r="D117" s="59"/>
      <c r="E117" s="59"/>
      <c r="F117" s="59"/>
      <c r="G117" s="59"/>
      <c r="H117" s="59"/>
      <c r="I117" s="59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4.5">
      <c r="A118" s="59"/>
      <c r="B118" s="59"/>
      <c r="C118" s="59"/>
      <c r="D118" s="59"/>
      <c r="E118" s="59"/>
      <c r="F118" s="59"/>
      <c r="G118" s="59"/>
      <c r="H118" s="59"/>
      <c r="I118" s="59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4.5">
      <c r="A119" s="59"/>
      <c r="B119" s="59"/>
      <c r="C119" s="59"/>
      <c r="D119" s="59"/>
      <c r="E119" s="59"/>
      <c r="F119" s="59"/>
      <c r="G119" s="59"/>
      <c r="H119" s="59"/>
      <c r="I119" s="59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4.5">
      <c r="A120" s="59"/>
      <c r="B120" s="59"/>
      <c r="C120" s="59"/>
      <c r="D120" s="59"/>
      <c r="E120" s="59"/>
      <c r="F120" s="59"/>
      <c r="G120" s="59"/>
      <c r="H120" s="59"/>
      <c r="I120" s="59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4.5">
      <c r="A121" s="59"/>
      <c r="B121" s="59"/>
      <c r="C121" s="59"/>
      <c r="D121" s="59"/>
      <c r="E121" s="59"/>
      <c r="F121" s="59"/>
      <c r="G121" s="59"/>
      <c r="H121" s="59"/>
      <c r="I121" s="59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4.5">
      <c r="A122" s="59"/>
      <c r="B122" s="59"/>
      <c r="C122" s="59"/>
      <c r="D122" s="59"/>
      <c r="E122" s="59"/>
      <c r="F122" s="59"/>
      <c r="G122" s="59"/>
      <c r="H122" s="59"/>
      <c r="I122" s="59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4.5">
      <c r="A123" s="59"/>
      <c r="B123" s="59"/>
      <c r="C123" s="59"/>
      <c r="D123" s="59"/>
      <c r="E123" s="59"/>
      <c r="F123" s="59"/>
      <c r="G123" s="59"/>
      <c r="H123" s="59"/>
      <c r="I123" s="59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4.5">
      <c r="A124" s="59"/>
      <c r="B124" s="59"/>
      <c r="C124" s="59"/>
      <c r="D124" s="59"/>
      <c r="E124" s="59"/>
      <c r="F124" s="59"/>
      <c r="G124" s="59"/>
      <c r="H124" s="59"/>
      <c r="I124" s="59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4.5">
      <c r="A125" s="59"/>
      <c r="B125" s="59"/>
      <c r="C125" s="59"/>
      <c r="D125" s="59"/>
      <c r="E125" s="59"/>
      <c r="F125" s="59"/>
      <c r="G125" s="59"/>
      <c r="H125" s="59"/>
      <c r="I125" s="59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4.5">
      <c r="A126" s="59"/>
      <c r="B126" s="59"/>
      <c r="C126" s="59"/>
      <c r="D126" s="59"/>
      <c r="E126" s="59"/>
      <c r="F126" s="59"/>
      <c r="G126" s="59"/>
      <c r="H126" s="59"/>
      <c r="I126" s="59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4.5">
      <c r="A127" s="59"/>
      <c r="B127" s="59"/>
      <c r="C127" s="59"/>
      <c r="D127" s="59"/>
      <c r="E127" s="59"/>
      <c r="F127" s="59"/>
      <c r="G127" s="59"/>
      <c r="H127" s="59"/>
      <c r="I127" s="59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4.5">
      <c r="A128" s="59"/>
      <c r="B128" s="59"/>
      <c r="C128" s="59"/>
      <c r="D128" s="59"/>
      <c r="E128" s="59"/>
      <c r="F128" s="59"/>
      <c r="G128" s="59"/>
      <c r="H128" s="59"/>
      <c r="I128" s="59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4.5">
      <c r="A129" s="59"/>
      <c r="B129" s="59"/>
      <c r="C129" s="59"/>
      <c r="D129" s="59"/>
      <c r="E129" s="59"/>
      <c r="F129" s="59"/>
      <c r="G129" s="59"/>
      <c r="H129" s="59"/>
      <c r="I129" s="59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4.5">
      <c r="A130" s="59"/>
      <c r="B130" s="59"/>
      <c r="C130" s="59"/>
      <c r="D130" s="59"/>
      <c r="E130" s="59"/>
      <c r="F130" s="59"/>
      <c r="G130" s="59"/>
      <c r="H130" s="59"/>
      <c r="I130" s="59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4.5">
      <c r="A131" s="59"/>
      <c r="B131" s="59"/>
      <c r="C131" s="59"/>
      <c r="D131" s="59"/>
      <c r="E131" s="59"/>
      <c r="F131" s="59"/>
      <c r="G131" s="59"/>
      <c r="H131" s="59"/>
      <c r="I131" s="59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4.5">
      <c r="A132" s="59"/>
      <c r="B132" s="59"/>
      <c r="C132" s="59"/>
      <c r="D132" s="59"/>
      <c r="E132" s="59"/>
      <c r="F132" s="59"/>
      <c r="G132" s="59"/>
      <c r="H132" s="59"/>
      <c r="I132" s="59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4.5">
      <c r="A133" s="59"/>
      <c r="B133" s="59"/>
      <c r="C133" s="59"/>
      <c r="D133" s="59"/>
      <c r="E133" s="59"/>
      <c r="F133" s="59"/>
      <c r="G133" s="59"/>
      <c r="H133" s="59"/>
      <c r="I133" s="59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4.5">
      <c r="A134" s="59"/>
      <c r="B134" s="59"/>
      <c r="C134" s="59"/>
      <c r="D134" s="59"/>
      <c r="E134" s="59"/>
      <c r="F134" s="59"/>
      <c r="G134" s="59"/>
      <c r="H134" s="59"/>
      <c r="I134" s="59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4.5">
      <c r="A135" s="59"/>
      <c r="B135" s="59"/>
      <c r="C135" s="59"/>
      <c r="D135" s="59"/>
      <c r="E135" s="59"/>
      <c r="F135" s="59"/>
      <c r="G135" s="59"/>
      <c r="H135" s="59"/>
      <c r="I135" s="59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4.5">
      <c r="A136" s="59"/>
      <c r="B136" s="59"/>
      <c r="C136" s="59"/>
      <c r="D136" s="59"/>
      <c r="E136" s="59"/>
      <c r="F136" s="59"/>
      <c r="G136" s="59"/>
      <c r="H136" s="59"/>
      <c r="I136" s="59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4.5">
      <c r="A137" s="59"/>
      <c r="B137" s="59"/>
      <c r="C137" s="59"/>
      <c r="D137" s="59"/>
      <c r="E137" s="59"/>
      <c r="F137" s="59"/>
      <c r="G137" s="59"/>
      <c r="H137" s="59"/>
      <c r="I137" s="59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4.5">
      <c r="A138" s="59"/>
      <c r="B138" s="59"/>
      <c r="C138" s="59"/>
      <c r="D138" s="59"/>
      <c r="E138" s="59"/>
      <c r="F138" s="59"/>
      <c r="G138" s="59"/>
      <c r="H138" s="59"/>
      <c r="I138" s="59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4.5">
      <c r="A139" s="59"/>
      <c r="B139" s="59"/>
      <c r="C139" s="59"/>
      <c r="D139" s="59"/>
      <c r="E139" s="59"/>
      <c r="F139" s="59"/>
      <c r="G139" s="59"/>
      <c r="H139" s="59"/>
      <c r="I139" s="59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4.5">
      <c r="A140" s="59"/>
      <c r="B140" s="59"/>
      <c r="C140" s="59"/>
      <c r="D140" s="59"/>
      <c r="E140" s="59"/>
      <c r="F140" s="59"/>
      <c r="G140" s="59"/>
      <c r="H140" s="59"/>
      <c r="I140" s="59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4.5">
      <c r="A141" s="59"/>
      <c r="B141" s="59"/>
      <c r="C141" s="59"/>
      <c r="D141" s="59"/>
      <c r="E141" s="59"/>
      <c r="F141" s="59"/>
      <c r="G141" s="59"/>
      <c r="H141" s="59"/>
      <c r="I141" s="59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4.5">
      <c r="A142" s="59"/>
      <c r="B142" s="59"/>
      <c r="C142" s="59"/>
      <c r="D142" s="59"/>
      <c r="E142" s="59"/>
      <c r="F142" s="59"/>
      <c r="G142" s="59"/>
      <c r="H142" s="59"/>
      <c r="I142" s="59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4.5">
      <c r="A143" s="59"/>
      <c r="B143" s="59"/>
      <c r="C143" s="59"/>
      <c r="D143" s="59"/>
      <c r="E143" s="59"/>
      <c r="F143" s="59"/>
      <c r="G143" s="59"/>
      <c r="H143" s="59"/>
      <c r="I143" s="59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4.5">
      <c r="A144" s="59"/>
      <c r="B144" s="59"/>
      <c r="C144" s="59"/>
      <c r="D144" s="59"/>
      <c r="E144" s="59"/>
      <c r="F144" s="59"/>
      <c r="G144" s="59"/>
      <c r="H144" s="59"/>
      <c r="I144" s="59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4.5">
      <c r="A145" s="59"/>
      <c r="B145" s="59"/>
      <c r="C145" s="59"/>
      <c r="D145" s="59"/>
      <c r="E145" s="59"/>
      <c r="F145" s="59"/>
      <c r="G145" s="59"/>
      <c r="H145" s="59"/>
      <c r="I145" s="59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4.5">
      <c r="A146" s="59"/>
      <c r="B146" s="59"/>
      <c r="C146" s="59"/>
      <c r="D146" s="59"/>
      <c r="E146" s="59"/>
      <c r="F146" s="59"/>
      <c r="G146" s="59"/>
      <c r="H146" s="59"/>
      <c r="I146" s="59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4.5">
      <c r="A147" s="59"/>
      <c r="B147" s="59"/>
      <c r="C147" s="59"/>
      <c r="D147" s="59"/>
      <c r="E147" s="59"/>
      <c r="F147" s="59"/>
      <c r="G147" s="59"/>
      <c r="H147" s="59"/>
      <c r="I147" s="59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4.5">
      <c r="A148" s="59"/>
      <c r="B148" s="59"/>
      <c r="C148" s="59"/>
      <c r="D148" s="59"/>
      <c r="E148" s="59"/>
      <c r="F148" s="59"/>
      <c r="G148" s="59"/>
      <c r="H148" s="59"/>
      <c r="I148" s="59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4.5">
      <c r="A149" s="59"/>
      <c r="B149" s="59"/>
      <c r="C149" s="59"/>
      <c r="D149" s="59"/>
      <c r="E149" s="59"/>
      <c r="F149" s="59"/>
      <c r="G149" s="59"/>
      <c r="H149" s="59"/>
      <c r="I149" s="59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4.5">
      <c r="A150" s="59"/>
      <c r="B150" s="59"/>
      <c r="C150" s="59"/>
      <c r="D150" s="59"/>
      <c r="E150" s="59"/>
      <c r="F150" s="59"/>
      <c r="G150" s="59"/>
      <c r="H150" s="59"/>
      <c r="I150" s="59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4.5">
      <c r="A151" s="59"/>
      <c r="B151" s="59"/>
      <c r="C151" s="59"/>
      <c r="D151" s="59"/>
      <c r="E151" s="59"/>
      <c r="F151" s="59"/>
      <c r="G151" s="59"/>
      <c r="H151" s="59"/>
      <c r="I151" s="59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4.5">
      <c r="A152" s="59"/>
      <c r="B152" s="59"/>
      <c r="C152" s="59"/>
      <c r="D152" s="59"/>
      <c r="E152" s="59"/>
      <c r="F152" s="59"/>
      <c r="G152" s="59"/>
      <c r="H152" s="59"/>
      <c r="I152" s="59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4.5">
      <c r="A153" s="59"/>
      <c r="B153" s="59"/>
      <c r="C153" s="59"/>
      <c r="D153" s="59"/>
      <c r="E153" s="59"/>
      <c r="F153" s="59"/>
      <c r="G153" s="59"/>
      <c r="H153" s="59"/>
      <c r="I153" s="59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4.5">
      <c r="A154" s="59"/>
      <c r="B154" s="59"/>
      <c r="C154" s="59"/>
      <c r="D154" s="59"/>
      <c r="E154" s="59"/>
      <c r="F154" s="59"/>
      <c r="G154" s="59"/>
      <c r="H154" s="59"/>
      <c r="I154" s="59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4.5">
      <c r="A155" s="59"/>
      <c r="B155" s="59"/>
      <c r="C155" s="59"/>
      <c r="D155" s="59"/>
      <c r="E155" s="59"/>
      <c r="F155" s="59"/>
      <c r="G155" s="59"/>
      <c r="H155" s="59"/>
      <c r="I155" s="59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4.5">
      <c r="A156" s="59"/>
      <c r="B156" s="59"/>
      <c r="C156" s="59"/>
      <c r="D156" s="59"/>
      <c r="E156" s="59"/>
      <c r="F156" s="59"/>
      <c r="G156" s="59"/>
      <c r="H156" s="59"/>
      <c r="I156" s="59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4.5">
      <c r="A157" s="59"/>
      <c r="B157" s="59"/>
      <c r="C157" s="59"/>
      <c r="D157" s="59"/>
      <c r="E157" s="59"/>
      <c r="F157" s="59"/>
      <c r="G157" s="59"/>
      <c r="H157" s="59"/>
      <c r="I157" s="59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4.5">
      <c r="A158" s="59"/>
      <c r="B158" s="59"/>
      <c r="C158" s="59"/>
      <c r="D158" s="59"/>
      <c r="E158" s="59"/>
      <c r="F158" s="59"/>
      <c r="G158" s="59"/>
      <c r="H158" s="59"/>
      <c r="I158" s="59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4.5">
      <c r="A159" s="59"/>
      <c r="B159" s="59"/>
      <c r="C159" s="59"/>
      <c r="D159" s="59"/>
      <c r="E159" s="59"/>
      <c r="F159" s="59"/>
      <c r="G159" s="59"/>
      <c r="H159" s="59"/>
      <c r="I159" s="59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4.5">
      <c r="A160" s="59"/>
      <c r="B160" s="59"/>
      <c r="C160" s="59"/>
      <c r="D160" s="59"/>
      <c r="E160" s="59"/>
      <c r="F160" s="59"/>
      <c r="G160" s="59"/>
      <c r="H160" s="59"/>
      <c r="I160" s="59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4.5">
      <c r="A161" s="59"/>
      <c r="B161" s="59"/>
      <c r="C161" s="59"/>
      <c r="D161" s="59"/>
      <c r="E161" s="59"/>
      <c r="F161" s="59"/>
      <c r="G161" s="59"/>
      <c r="H161" s="59"/>
      <c r="I161" s="59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4.5">
      <c r="A162" s="59"/>
      <c r="B162" s="59"/>
      <c r="C162" s="59"/>
      <c r="D162" s="59"/>
      <c r="E162" s="59"/>
      <c r="F162" s="59"/>
      <c r="G162" s="59"/>
      <c r="H162" s="59"/>
      <c r="I162" s="59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4.5">
      <c r="A163" s="59"/>
      <c r="B163" s="59"/>
      <c r="C163" s="59"/>
      <c r="D163" s="59"/>
      <c r="E163" s="59"/>
      <c r="F163" s="59"/>
      <c r="G163" s="59"/>
      <c r="H163" s="59"/>
      <c r="I163" s="59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4.5">
      <c r="A164" s="59"/>
      <c r="B164" s="59"/>
      <c r="C164" s="59"/>
      <c r="D164" s="59"/>
      <c r="E164" s="59"/>
      <c r="F164" s="59"/>
      <c r="G164" s="59"/>
      <c r="H164" s="59"/>
      <c r="I164" s="59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4.5">
      <c r="A165" s="59"/>
      <c r="B165" s="59"/>
      <c r="C165" s="59"/>
      <c r="D165" s="59"/>
      <c r="E165" s="59"/>
      <c r="F165" s="59"/>
      <c r="G165" s="59"/>
      <c r="H165" s="59"/>
      <c r="I165" s="59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4.5">
      <c r="A166" s="59"/>
      <c r="B166" s="59"/>
      <c r="C166" s="59"/>
      <c r="D166" s="59"/>
      <c r="E166" s="59"/>
      <c r="F166" s="59"/>
      <c r="G166" s="59"/>
      <c r="H166" s="59"/>
      <c r="I166" s="59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4.5">
      <c r="A167" s="59"/>
      <c r="B167" s="59"/>
      <c r="C167" s="59"/>
      <c r="D167" s="59"/>
      <c r="E167" s="59"/>
      <c r="F167" s="59"/>
      <c r="G167" s="59"/>
      <c r="H167" s="59"/>
      <c r="I167" s="59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4.5">
      <c r="A168" s="59"/>
      <c r="B168" s="59"/>
      <c r="C168" s="59"/>
      <c r="D168" s="59"/>
      <c r="E168" s="59"/>
      <c r="F168" s="59"/>
      <c r="G168" s="59"/>
      <c r="H168" s="59"/>
      <c r="I168" s="59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4.5">
      <c r="A169" s="59"/>
      <c r="B169" s="59"/>
      <c r="C169" s="59"/>
      <c r="D169" s="59"/>
      <c r="E169" s="59"/>
      <c r="F169" s="59"/>
      <c r="G169" s="59"/>
      <c r="H169" s="59"/>
      <c r="I169" s="59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4.5">
      <c r="A170" s="59"/>
      <c r="B170" s="59"/>
      <c r="C170" s="59"/>
      <c r="D170" s="59"/>
      <c r="E170" s="59"/>
      <c r="F170" s="59"/>
      <c r="G170" s="59"/>
      <c r="H170" s="59"/>
      <c r="I170" s="59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4.5">
      <c r="A171" s="59"/>
      <c r="B171" s="59"/>
      <c r="C171" s="59"/>
      <c r="D171" s="59"/>
      <c r="E171" s="59"/>
      <c r="F171" s="59"/>
      <c r="G171" s="59"/>
      <c r="H171" s="59"/>
      <c r="I171" s="59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4.5">
      <c r="A172" s="59"/>
      <c r="B172" s="59"/>
      <c r="C172" s="59"/>
      <c r="D172" s="59"/>
      <c r="E172" s="59"/>
      <c r="F172" s="59"/>
      <c r="G172" s="59"/>
      <c r="H172" s="59"/>
      <c r="I172" s="59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4.5">
      <c r="A173" s="59"/>
      <c r="B173" s="59"/>
      <c r="C173" s="59"/>
      <c r="D173" s="59"/>
      <c r="E173" s="59"/>
      <c r="F173" s="59"/>
      <c r="G173" s="59"/>
      <c r="H173" s="59"/>
      <c r="I173" s="59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4.5">
      <c r="A174" s="59"/>
      <c r="B174" s="59"/>
      <c r="C174" s="59"/>
      <c r="D174" s="59"/>
      <c r="E174" s="59"/>
      <c r="F174" s="59"/>
      <c r="G174" s="59"/>
      <c r="H174" s="59"/>
      <c r="I174" s="59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4.5">
      <c r="A175" s="59"/>
      <c r="B175" s="59"/>
      <c r="C175" s="59"/>
      <c r="D175" s="59"/>
      <c r="E175" s="59"/>
      <c r="F175" s="59"/>
      <c r="G175" s="59"/>
      <c r="H175" s="59"/>
      <c r="I175" s="59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4.5">
      <c r="A176" s="59"/>
      <c r="B176" s="59"/>
      <c r="C176" s="59"/>
      <c r="D176" s="59"/>
      <c r="E176" s="59"/>
      <c r="F176" s="59"/>
      <c r="G176" s="59"/>
      <c r="H176" s="59"/>
      <c r="I176" s="59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4.5">
      <c r="A177" s="59"/>
      <c r="B177" s="59"/>
      <c r="C177" s="59"/>
      <c r="D177" s="59"/>
      <c r="E177" s="59"/>
      <c r="F177" s="59"/>
      <c r="G177" s="59"/>
      <c r="H177" s="59"/>
      <c r="I177" s="59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4.5">
      <c r="A178" s="59"/>
      <c r="B178" s="59"/>
      <c r="C178" s="59"/>
      <c r="D178" s="59"/>
      <c r="E178" s="59"/>
      <c r="F178" s="59"/>
      <c r="G178" s="59"/>
      <c r="H178" s="59"/>
      <c r="I178" s="59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4.5">
      <c r="A179" s="59"/>
      <c r="B179" s="59"/>
      <c r="C179" s="59"/>
      <c r="D179" s="59"/>
      <c r="E179" s="59"/>
      <c r="F179" s="59"/>
      <c r="G179" s="59"/>
      <c r="H179" s="59"/>
      <c r="I179" s="59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4.5">
      <c r="A180" s="59"/>
      <c r="B180" s="59"/>
      <c r="C180" s="59"/>
      <c r="D180" s="59"/>
      <c r="E180" s="59"/>
      <c r="F180" s="59"/>
      <c r="G180" s="59"/>
      <c r="H180" s="59"/>
      <c r="I180" s="59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4.5">
      <c r="A181" s="59"/>
      <c r="B181" s="59"/>
      <c r="C181" s="59"/>
      <c r="D181" s="59"/>
      <c r="E181" s="59"/>
      <c r="F181" s="59"/>
      <c r="G181" s="59"/>
      <c r="H181" s="59"/>
      <c r="I181" s="59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4.5">
      <c r="A182" s="59"/>
      <c r="B182" s="59"/>
      <c r="C182" s="59"/>
      <c r="D182" s="59"/>
      <c r="E182" s="59"/>
      <c r="F182" s="59"/>
      <c r="G182" s="59"/>
      <c r="H182" s="59"/>
      <c r="I182" s="59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4.5">
      <c r="A183" s="59"/>
      <c r="B183" s="59"/>
      <c r="C183" s="59"/>
      <c r="D183" s="59"/>
      <c r="E183" s="59"/>
      <c r="F183" s="59"/>
      <c r="G183" s="59"/>
      <c r="H183" s="59"/>
      <c r="I183" s="59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4.5">
      <c r="A184" s="59"/>
      <c r="B184" s="59"/>
      <c r="C184" s="59"/>
      <c r="D184" s="59"/>
      <c r="E184" s="59"/>
      <c r="F184" s="59"/>
      <c r="G184" s="59"/>
      <c r="H184" s="59"/>
      <c r="I184" s="59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4.5">
      <c r="A185" s="59"/>
      <c r="B185" s="59"/>
      <c r="C185" s="59"/>
      <c r="D185" s="59"/>
      <c r="E185" s="59"/>
      <c r="F185" s="59"/>
      <c r="G185" s="59"/>
      <c r="H185" s="59"/>
      <c r="I185" s="59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4.5">
      <c r="A186" s="59"/>
      <c r="B186" s="59"/>
      <c r="C186" s="59"/>
      <c r="D186" s="59"/>
      <c r="E186" s="59"/>
      <c r="F186" s="59"/>
      <c r="G186" s="59"/>
      <c r="H186" s="59"/>
      <c r="I186" s="59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4.5">
      <c r="A187" s="59"/>
      <c r="B187" s="59"/>
      <c r="C187" s="59"/>
      <c r="D187" s="59"/>
      <c r="E187" s="59"/>
      <c r="F187" s="59"/>
      <c r="G187" s="59"/>
      <c r="H187" s="59"/>
      <c r="I187" s="59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4.5">
      <c r="A188" s="59"/>
      <c r="B188" s="59"/>
      <c r="C188" s="59"/>
      <c r="D188" s="59"/>
      <c r="E188" s="59"/>
      <c r="F188" s="59"/>
      <c r="G188" s="59"/>
      <c r="H188" s="59"/>
      <c r="I188" s="59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4.5">
      <c r="A189" s="59"/>
      <c r="B189" s="59"/>
      <c r="C189" s="59"/>
      <c r="D189" s="59"/>
      <c r="E189" s="59"/>
      <c r="F189" s="59"/>
      <c r="G189" s="59"/>
      <c r="H189" s="59"/>
      <c r="I189" s="59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4.5">
      <c r="A190" s="59"/>
      <c r="B190" s="59"/>
      <c r="C190" s="59"/>
      <c r="D190" s="59"/>
      <c r="E190" s="59"/>
      <c r="F190" s="59"/>
      <c r="G190" s="59"/>
      <c r="H190" s="59"/>
      <c r="I190" s="59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4.5">
      <c r="A191" s="59"/>
      <c r="B191" s="59"/>
      <c r="C191" s="59"/>
      <c r="D191" s="59"/>
      <c r="E191" s="59"/>
      <c r="F191" s="59"/>
      <c r="G191" s="59"/>
      <c r="H191" s="59"/>
      <c r="I191" s="59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4.5">
      <c r="A192" s="59"/>
      <c r="B192" s="59"/>
      <c r="C192" s="59"/>
      <c r="D192" s="59"/>
      <c r="E192" s="59"/>
      <c r="F192" s="59"/>
      <c r="G192" s="59"/>
      <c r="H192" s="59"/>
      <c r="I192" s="59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4.5">
      <c r="A193" s="59"/>
      <c r="B193" s="59"/>
      <c r="C193" s="59"/>
      <c r="D193" s="59"/>
      <c r="E193" s="59"/>
      <c r="F193" s="59"/>
      <c r="G193" s="59"/>
      <c r="H193" s="59"/>
      <c r="I193" s="59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4.5">
      <c r="A194" s="59"/>
      <c r="B194" s="59"/>
      <c r="C194" s="59"/>
      <c r="D194" s="59"/>
      <c r="E194" s="59"/>
      <c r="F194" s="59"/>
      <c r="G194" s="59"/>
      <c r="H194" s="59"/>
      <c r="I194" s="59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4.5">
      <c r="A195" s="59"/>
      <c r="B195" s="59"/>
      <c r="C195" s="59"/>
      <c r="D195" s="59"/>
      <c r="E195" s="59"/>
      <c r="F195" s="59"/>
      <c r="G195" s="59"/>
      <c r="H195" s="59"/>
      <c r="I195" s="59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4.5">
      <c r="A196" s="59"/>
      <c r="B196" s="59"/>
      <c r="C196" s="59"/>
      <c r="D196" s="59"/>
      <c r="E196" s="59"/>
      <c r="F196" s="59"/>
      <c r="G196" s="59"/>
      <c r="H196" s="59"/>
      <c r="I196" s="59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4.5">
      <c r="A197" s="59"/>
      <c r="B197" s="59"/>
      <c r="C197" s="59"/>
      <c r="D197" s="59"/>
      <c r="E197" s="59"/>
      <c r="F197" s="59"/>
      <c r="G197" s="59"/>
      <c r="H197" s="59"/>
      <c r="I197" s="59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4.5">
      <c r="A198" s="59"/>
      <c r="B198" s="59"/>
      <c r="C198" s="59"/>
      <c r="D198" s="59"/>
      <c r="E198" s="59"/>
      <c r="F198" s="59"/>
      <c r="G198" s="59"/>
      <c r="H198" s="59"/>
      <c r="I198" s="59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4.5">
      <c r="A199" s="59"/>
      <c r="B199" s="59"/>
      <c r="C199" s="59"/>
      <c r="D199" s="59"/>
      <c r="E199" s="59"/>
      <c r="F199" s="59"/>
      <c r="G199" s="59"/>
      <c r="H199" s="59"/>
      <c r="I199" s="59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4.5">
      <c r="A200" s="59"/>
      <c r="B200" s="59"/>
      <c r="C200" s="59"/>
      <c r="D200" s="59"/>
      <c r="E200" s="59"/>
      <c r="F200" s="59"/>
      <c r="G200" s="59"/>
      <c r="H200" s="59"/>
      <c r="I200" s="59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4.5">
      <c r="A201" s="59"/>
      <c r="B201" s="59"/>
      <c r="C201" s="59"/>
      <c r="D201" s="59"/>
      <c r="E201" s="59"/>
      <c r="F201" s="59"/>
      <c r="G201" s="59"/>
      <c r="H201" s="59"/>
      <c r="I201" s="59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4.5">
      <c r="A202" s="59"/>
      <c r="B202" s="59"/>
      <c r="C202" s="59"/>
      <c r="D202" s="59"/>
      <c r="E202" s="59"/>
      <c r="F202" s="59"/>
      <c r="G202" s="59"/>
      <c r="H202" s="59"/>
      <c r="I202" s="59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4.5">
      <c r="A203" s="59"/>
      <c r="B203" s="59"/>
      <c r="C203" s="59"/>
      <c r="D203" s="59"/>
      <c r="E203" s="59"/>
      <c r="F203" s="59"/>
      <c r="G203" s="59"/>
      <c r="H203" s="59"/>
      <c r="I203" s="59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4.5">
      <c r="A204" s="59"/>
      <c r="B204" s="59"/>
      <c r="C204" s="59"/>
      <c r="D204" s="59"/>
      <c r="E204" s="59"/>
      <c r="F204" s="59"/>
      <c r="G204" s="59"/>
      <c r="H204" s="59"/>
      <c r="I204" s="59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4.5">
      <c r="A205" s="59"/>
      <c r="B205" s="59"/>
      <c r="C205" s="59"/>
      <c r="D205" s="59"/>
      <c r="E205" s="59"/>
      <c r="F205" s="59"/>
      <c r="G205" s="59"/>
      <c r="H205" s="59"/>
      <c r="I205" s="59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4.5">
      <c r="A206" s="59"/>
      <c r="B206" s="59"/>
      <c r="C206" s="59"/>
      <c r="D206" s="59"/>
      <c r="E206" s="59"/>
      <c r="F206" s="59"/>
      <c r="G206" s="59"/>
      <c r="H206" s="59"/>
      <c r="I206" s="59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4.5">
      <c r="A207" s="59"/>
      <c r="B207" s="59"/>
      <c r="C207" s="59"/>
      <c r="D207" s="59"/>
      <c r="E207" s="59"/>
      <c r="F207" s="59"/>
      <c r="G207" s="59"/>
      <c r="H207" s="59"/>
      <c r="I207" s="59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4.5">
      <c r="A208" s="59"/>
      <c r="B208" s="59"/>
      <c r="C208" s="59"/>
      <c r="D208" s="59"/>
      <c r="E208" s="59"/>
      <c r="F208" s="59"/>
      <c r="G208" s="59"/>
      <c r="H208" s="59"/>
      <c r="I208" s="59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4.5">
      <c r="A209" s="59"/>
      <c r="B209" s="59"/>
      <c r="C209" s="59"/>
      <c r="D209" s="59"/>
      <c r="E209" s="59"/>
      <c r="F209" s="59"/>
      <c r="G209" s="59"/>
      <c r="H209" s="59"/>
      <c r="I209" s="59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4.5">
      <c r="A210" s="59"/>
      <c r="B210" s="59"/>
      <c r="C210" s="59"/>
      <c r="D210" s="59"/>
      <c r="E210" s="59"/>
      <c r="F210" s="59"/>
      <c r="G210" s="59"/>
      <c r="H210" s="59"/>
      <c r="I210" s="59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4.5">
      <c r="A211" s="59"/>
      <c r="B211" s="59"/>
      <c r="C211" s="59"/>
      <c r="D211" s="59"/>
      <c r="E211" s="59"/>
      <c r="F211" s="59"/>
      <c r="G211" s="59"/>
      <c r="H211" s="59"/>
      <c r="I211" s="59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4.5">
      <c r="A212" s="59"/>
      <c r="B212" s="59"/>
      <c r="C212" s="59"/>
      <c r="D212" s="59"/>
      <c r="E212" s="59"/>
      <c r="F212" s="59"/>
      <c r="G212" s="59"/>
      <c r="H212" s="59"/>
      <c r="I212" s="59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4.5">
      <c r="A213" s="59"/>
      <c r="B213" s="59"/>
      <c r="C213" s="59"/>
      <c r="D213" s="59"/>
      <c r="E213" s="59"/>
      <c r="F213" s="59"/>
      <c r="G213" s="59"/>
      <c r="H213" s="59"/>
      <c r="I213" s="59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4.5">
      <c r="A214" s="59"/>
      <c r="B214" s="59"/>
      <c r="C214" s="59"/>
      <c r="D214" s="59"/>
      <c r="E214" s="59"/>
      <c r="F214" s="59"/>
      <c r="G214" s="59"/>
      <c r="H214" s="59"/>
      <c r="I214" s="59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4.5">
      <c r="A215" s="59"/>
      <c r="B215" s="59"/>
      <c r="C215" s="59"/>
      <c r="D215" s="59"/>
      <c r="E215" s="59"/>
      <c r="F215" s="59"/>
      <c r="G215" s="59"/>
      <c r="H215" s="59"/>
      <c r="I215" s="59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4.5">
      <c r="A216" s="59"/>
      <c r="B216" s="59"/>
      <c r="C216" s="59"/>
      <c r="D216" s="59"/>
      <c r="E216" s="59"/>
      <c r="F216" s="59"/>
      <c r="G216" s="59"/>
      <c r="H216" s="59"/>
      <c r="I216" s="59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4.5">
      <c r="A217" s="59"/>
      <c r="B217" s="59"/>
      <c r="C217" s="59"/>
      <c r="D217" s="59"/>
      <c r="E217" s="59"/>
      <c r="F217" s="59"/>
      <c r="G217" s="59"/>
      <c r="H217" s="59"/>
      <c r="I217" s="59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4.5">
      <c r="A218" s="59"/>
      <c r="B218" s="59"/>
      <c r="C218" s="59"/>
      <c r="D218" s="59"/>
      <c r="E218" s="59"/>
      <c r="F218" s="59"/>
      <c r="G218" s="59"/>
      <c r="H218" s="59"/>
      <c r="I218" s="59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4.5">
      <c r="A219" s="59"/>
      <c r="B219" s="59"/>
      <c r="C219" s="59"/>
      <c r="D219" s="59"/>
      <c r="E219" s="59"/>
      <c r="F219" s="59"/>
      <c r="G219" s="59"/>
      <c r="H219" s="59"/>
      <c r="I219" s="59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4.5">
      <c r="A220" s="59"/>
      <c r="B220" s="59"/>
      <c r="C220" s="59"/>
      <c r="D220" s="59"/>
      <c r="E220" s="59"/>
      <c r="F220" s="59"/>
      <c r="G220" s="59"/>
      <c r="H220" s="59"/>
      <c r="I220" s="59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4.5">
      <c r="A221" s="59"/>
      <c r="B221" s="59"/>
      <c r="C221" s="59"/>
      <c r="D221" s="59"/>
      <c r="E221" s="59"/>
      <c r="F221" s="59"/>
      <c r="G221" s="59"/>
      <c r="H221" s="59"/>
      <c r="I221" s="59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4.5">
      <c r="A222" s="59"/>
      <c r="B222" s="59"/>
      <c r="C222" s="59"/>
      <c r="D222" s="59"/>
      <c r="E222" s="59"/>
      <c r="F222" s="59"/>
      <c r="G222" s="59"/>
      <c r="H222" s="59"/>
      <c r="I222" s="59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4.5">
      <c r="A223" s="59"/>
      <c r="B223" s="59"/>
      <c r="C223" s="59"/>
      <c r="D223" s="59"/>
      <c r="E223" s="59"/>
      <c r="F223" s="59"/>
      <c r="G223" s="59"/>
      <c r="H223" s="59"/>
      <c r="I223" s="59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4.5">
      <c r="A224" s="59"/>
      <c r="B224" s="59"/>
      <c r="C224" s="59"/>
      <c r="D224" s="59"/>
      <c r="E224" s="59"/>
      <c r="F224" s="59"/>
      <c r="G224" s="59"/>
      <c r="H224" s="59"/>
      <c r="I224" s="59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4.5">
      <c r="A225" s="59"/>
      <c r="B225" s="59"/>
      <c r="C225" s="59"/>
      <c r="D225" s="59"/>
      <c r="E225" s="59"/>
      <c r="F225" s="59"/>
      <c r="G225" s="59"/>
      <c r="H225" s="59"/>
      <c r="I225" s="59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4.5">
      <c r="A226" s="59"/>
      <c r="B226" s="59"/>
      <c r="C226" s="59"/>
      <c r="D226" s="59"/>
      <c r="E226" s="59"/>
      <c r="F226" s="59"/>
      <c r="G226" s="59"/>
      <c r="H226" s="59"/>
      <c r="I226" s="59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4.5">
      <c r="A227" s="59"/>
      <c r="B227" s="59"/>
      <c r="C227" s="59"/>
      <c r="D227" s="59"/>
      <c r="E227" s="59"/>
      <c r="F227" s="59"/>
      <c r="G227" s="59"/>
      <c r="H227" s="59"/>
      <c r="I227" s="59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4.5">
      <c r="A228" s="59"/>
      <c r="B228" s="59"/>
      <c r="C228" s="59"/>
      <c r="D228" s="59"/>
      <c r="E228" s="59"/>
      <c r="F228" s="59"/>
      <c r="G228" s="59"/>
      <c r="H228" s="59"/>
      <c r="I228" s="59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4.5">
      <c r="A229" s="59"/>
      <c r="B229" s="59"/>
      <c r="C229" s="59"/>
      <c r="D229" s="59"/>
      <c r="E229" s="59"/>
      <c r="F229" s="59"/>
      <c r="G229" s="59"/>
      <c r="H229" s="59"/>
      <c r="I229" s="59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4.5">
      <c r="A230" s="59"/>
      <c r="B230" s="59"/>
      <c r="C230" s="59"/>
      <c r="D230" s="59"/>
      <c r="E230" s="59"/>
      <c r="F230" s="59"/>
      <c r="G230" s="59"/>
      <c r="H230" s="59"/>
      <c r="I230" s="59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4.5">
      <c r="A231" s="59"/>
      <c r="B231" s="59"/>
      <c r="C231" s="59"/>
      <c r="D231" s="59"/>
      <c r="E231" s="59"/>
      <c r="F231" s="59"/>
      <c r="G231" s="59"/>
      <c r="H231" s="59"/>
      <c r="I231" s="59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4.5">
      <c r="A232" s="59"/>
      <c r="B232" s="59"/>
      <c r="C232" s="59"/>
      <c r="D232" s="59"/>
      <c r="E232" s="59"/>
      <c r="F232" s="59"/>
      <c r="G232" s="59"/>
      <c r="H232" s="59"/>
      <c r="I232" s="59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4.5">
      <c r="A233" s="59"/>
      <c r="B233" s="59"/>
      <c r="C233" s="59"/>
      <c r="D233" s="59"/>
      <c r="E233" s="59"/>
      <c r="F233" s="59"/>
      <c r="G233" s="59"/>
      <c r="H233" s="59"/>
      <c r="I233" s="59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4.5">
      <c r="A234" s="59"/>
      <c r="B234" s="59"/>
      <c r="C234" s="59"/>
      <c r="D234" s="59"/>
      <c r="E234" s="59"/>
      <c r="F234" s="59"/>
      <c r="G234" s="59"/>
      <c r="H234" s="59"/>
      <c r="I234" s="59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4.5">
      <c r="A235" s="59"/>
      <c r="B235" s="59"/>
      <c r="C235" s="59"/>
      <c r="D235" s="59"/>
      <c r="E235" s="59"/>
      <c r="F235" s="59"/>
      <c r="G235" s="59"/>
      <c r="H235" s="59"/>
      <c r="I235" s="59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4.5">
      <c r="A236" s="59"/>
      <c r="B236" s="59"/>
      <c r="C236" s="59"/>
      <c r="D236" s="59"/>
      <c r="E236" s="59"/>
      <c r="F236" s="59"/>
      <c r="G236" s="59"/>
      <c r="H236" s="59"/>
      <c r="I236" s="59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4.5">
      <c r="A237" s="59"/>
      <c r="B237" s="59"/>
      <c r="C237" s="59"/>
      <c r="D237" s="59"/>
      <c r="E237" s="59"/>
      <c r="F237" s="59"/>
      <c r="G237" s="59"/>
      <c r="H237" s="59"/>
      <c r="I237" s="59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4.5">
      <c r="A238" s="59"/>
      <c r="B238" s="59"/>
      <c r="C238" s="59"/>
      <c r="D238" s="59"/>
      <c r="E238" s="59"/>
      <c r="F238" s="59"/>
      <c r="G238" s="59"/>
      <c r="H238" s="59"/>
      <c r="I238" s="59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4.5">
      <c r="A239" s="59"/>
      <c r="B239" s="59"/>
      <c r="C239" s="59"/>
      <c r="D239" s="59"/>
      <c r="E239" s="59"/>
      <c r="F239" s="59"/>
      <c r="G239" s="59"/>
      <c r="H239" s="59"/>
      <c r="I239" s="59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4.5">
      <c r="A240" s="59"/>
      <c r="B240" s="59"/>
      <c r="C240" s="59"/>
      <c r="D240" s="59"/>
      <c r="E240" s="59"/>
      <c r="F240" s="59"/>
      <c r="G240" s="59"/>
      <c r="H240" s="59"/>
      <c r="I240" s="59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4.5">
      <c r="A241" s="59"/>
      <c r="B241" s="59"/>
      <c r="C241" s="59"/>
      <c r="D241" s="59"/>
      <c r="E241" s="59"/>
      <c r="F241" s="59"/>
      <c r="G241" s="59"/>
      <c r="H241" s="59"/>
      <c r="I241" s="59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4.5">
      <c r="A242" s="59"/>
      <c r="B242" s="59"/>
      <c r="C242" s="59"/>
      <c r="D242" s="59"/>
      <c r="E242" s="59"/>
      <c r="F242" s="59"/>
      <c r="G242" s="59"/>
      <c r="H242" s="59"/>
      <c r="I242" s="59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4.5">
      <c r="A243" s="59"/>
      <c r="B243" s="59"/>
      <c r="C243" s="59"/>
      <c r="D243" s="59"/>
      <c r="E243" s="59"/>
      <c r="F243" s="59"/>
      <c r="G243" s="59"/>
      <c r="H243" s="59"/>
      <c r="I243" s="59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4.5">
      <c r="A244" s="59"/>
      <c r="B244" s="59"/>
      <c r="C244" s="59"/>
      <c r="D244" s="59"/>
      <c r="E244" s="59"/>
      <c r="F244" s="59"/>
      <c r="G244" s="59"/>
      <c r="H244" s="59"/>
      <c r="I244" s="59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4.5">
      <c r="A245" s="59"/>
      <c r="B245" s="59"/>
      <c r="C245" s="59"/>
      <c r="D245" s="59"/>
      <c r="E245" s="59"/>
      <c r="F245" s="59"/>
      <c r="G245" s="59"/>
      <c r="H245" s="59"/>
      <c r="I245" s="59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4.5">
      <c r="A246" s="59"/>
      <c r="B246" s="59"/>
      <c r="C246" s="59"/>
      <c r="D246" s="59"/>
      <c r="E246" s="59"/>
      <c r="F246" s="59"/>
      <c r="G246" s="59"/>
      <c r="H246" s="59"/>
      <c r="I246" s="59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4.5">
      <c r="A247" s="59"/>
      <c r="B247" s="59"/>
      <c r="C247" s="59"/>
      <c r="D247" s="59"/>
      <c r="E247" s="59"/>
      <c r="F247" s="59"/>
      <c r="G247" s="59"/>
      <c r="H247" s="59"/>
      <c r="I247" s="59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4.5">
      <c r="A248" s="59"/>
      <c r="B248" s="59"/>
      <c r="C248" s="59"/>
      <c r="D248" s="59"/>
      <c r="E248" s="59"/>
      <c r="F248" s="59"/>
      <c r="G248" s="59"/>
      <c r="H248" s="59"/>
      <c r="I248" s="59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4.5">
      <c r="A249" s="59"/>
      <c r="B249" s="59"/>
      <c r="C249" s="59"/>
      <c r="D249" s="59"/>
      <c r="E249" s="59"/>
      <c r="F249" s="59"/>
      <c r="G249" s="59"/>
      <c r="H249" s="59"/>
      <c r="I249" s="59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4.5">
      <c r="A250" s="59"/>
      <c r="B250" s="59"/>
      <c r="C250" s="59"/>
      <c r="D250" s="59"/>
      <c r="E250" s="59"/>
      <c r="F250" s="59"/>
      <c r="G250" s="59"/>
      <c r="H250" s="59"/>
      <c r="I250" s="59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4.5">
      <c r="A251" s="59"/>
      <c r="B251" s="59"/>
      <c r="C251" s="59"/>
      <c r="D251" s="59"/>
      <c r="E251" s="59"/>
      <c r="F251" s="59"/>
      <c r="G251" s="59"/>
      <c r="H251" s="59"/>
      <c r="I251" s="59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4.5">
      <c r="A252" s="59"/>
      <c r="B252" s="59"/>
      <c r="C252" s="59"/>
      <c r="D252" s="59"/>
      <c r="E252" s="59"/>
      <c r="F252" s="59"/>
      <c r="G252" s="59"/>
      <c r="H252" s="59"/>
      <c r="I252" s="59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4.5">
      <c r="A253" s="59"/>
      <c r="B253" s="59"/>
      <c r="C253" s="59"/>
      <c r="D253" s="59"/>
      <c r="E253" s="59"/>
      <c r="F253" s="59"/>
      <c r="G253" s="59"/>
      <c r="H253" s="59"/>
      <c r="I253" s="59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4.5">
      <c r="A254" s="59"/>
      <c r="B254" s="59"/>
      <c r="C254" s="59"/>
      <c r="D254" s="59"/>
      <c r="E254" s="59"/>
      <c r="F254" s="59"/>
      <c r="G254" s="59"/>
      <c r="H254" s="59"/>
      <c r="I254" s="59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4.5">
      <c r="A255" s="59"/>
      <c r="B255" s="59"/>
      <c r="C255" s="59"/>
      <c r="D255" s="59"/>
      <c r="E255" s="59"/>
      <c r="F255" s="59"/>
      <c r="G255" s="59"/>
      <c r="H255" s="59"/>
      <c r="I255" s="59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4.5">
      <c r="A256" s="59"/>
      <c r="B256" s="59"/>
      <c r="C256" s="59"/>
      <c r="D256" s="59"/>
      <c r="E256" s="59"/>
      <c r="F256" s="59"/>
      <c r="G256" s="59"/>
      <c r="H256" s="59"/>
      <c r="I256" s="59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4.5">
      <c r="A257" s="59"/>
      <c r="B257" s="59"/>
      <c r="C257" s="59"/>
      <c r="D257" s="59"/>
      <c r="E257" s="59"/>
      <c r="F257" s="59"/>
      <c r="G257" s="59"/>
      <c r="H257" s="59"/>
      <c r="I257" s="59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4.5">
      <c r="A258" s="59"/>
      <c r="B258" s="59"/>
      <c r="C258" s="59"/>
      <c r="D258" s="59"/>
      <c r="E258" s="59"/>
      <c r="F258" s="59"/>
      <c r="G258" s="59"/>
      <c r="H258" s="59"/>
      <c r="I258" s="59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4.5">
      <c r="A259" s="59"/>
      <c r="B259" s="59"/>
      <c r="C259" s="59"/>
      <c r="D259" s="59"/>
      <c r="E259" s="59"/>
      <c r="F259" s="59"/>
      <c r="G259" s="59"/>
      <c r="H259" s="59"/>
      <c r="I259" s="59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4.5">
      <c r="A260" s="59"/>
      <c r="B260" s="59"/>
      <c r="C260" s="59"/>
      <c r="D260" s="59"/>
      <c r="E260" s="59"/>
      <c r="F260" s="59"/>
      <c r="G260" s="59"/>
      <c r="H260" s="59"/>
      <c r="I260" s="59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4.5">
      <c r="A261" s="59"/>
      <c r="B261" s="59"/>
      <c r="C261" s="59"/>
      <c r="D261" s="59"/>
      <c r="E261" s="59"/>
      <c r="F261" s="59"/>
      <c r="G261" s="59"/>
      <c r="H261" s="59"/>
      <c r="I261" s="59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4.5">
      <c r="A262" s="59"/>
      <c r="B262" s="59"/>
      <c r="C262" s="59"/>
      <c r="D262" s="59"/>
      <c r="E262" s="59"/>
      <c r="F262" s="59"/>
      <c r="G262" s="59"/>
      <c r="H262" s="59"/>
      <c r="I262" s="59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4.5">
      <c r="A263" s="59"/>
      <c r="B263" s="59"/>
      <c r="C263" s="59"/>
      <c r="D263" s="59"/>
      <c r="E263" s="59"/>
      <c r="F263" s="59"/>
      <c r="G263" s="59"/>
      <c r="H263" s="59"/>
      <c r="I263" s="59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4.5">
      <c r="A264" s="59"/>
      <c r="B264" s="59"/>
      <c r="C264" s="59"/>
      <c r="D264" s="59"/>
      <c r="E264" s="59"/>
      <c r="F264" s="59"/>
      <c r="G264" s="59"/>
      <c r="H264" s="59"/>
      <c r="I264" s="59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4.5">
      <c r="A265" s="59"/>
      <c r="B265" s="59"/>
      <c r="C265" s="59"/>
      <c r="D265" s="59"/>
      <c r="E265" s="59"/>
      <c r="F265" s="59"/>
      <c r="G265" s="59"/>
      <c r="H265" s="59"/>
      <c r="I265" s="59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4.5">
      <c r="A266" s="59"/>
      <c r="B266" s="59"/>
      <c r="C266" s="59"/>
      <c r="D266" s="59"/>
      <c r="E266" s="59"/>
      <c r="F266" s="59"/>
      <c r="G266" s="59"/>
      <c r="H266" s="59"/>
      <c r="I266" s="59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4.5">
      <c r="A267" s="59"/>
      <c r="B267" s="59"/>
      <c r="C267" s="59"/>
      <c r="D267" s="59"/>
      <c r="E267" s="59"/>
      <c r="F267" s="59"/>
      <c r="G267" s="59"/>
      <c r="H267" s="59"/>
      <c r="I267" s="59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4.5">
      <c r="A268" s="59"/>
      <c r="B268" s="59"/>
      <c r="C268" s="59"/>
      <c r="D268" s="59"/>
      <c r="E268" s="59"/>
      <c r="F268" s="59"/>
      <c r="G268" s="59"/>
      <c r="H268" s="59"/>
      <c r="I268" s="59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4.5">
      <c r="A269" s="59"/>
      <c r="B269" s="59"/>
      <c r="C269" s="59"/>
      <c r="D269" s="59"/>
      <c r="E269" s="59"/>
      <c r="F269" s="59"/>
      <c r="G269" s="59"/>
      <c r="H269" s="59"/>
      <c r="I269" s="59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4.5">
      <c r="A270" s="59"/>
      <c r="B270" s="59"/>
      <c r="C270" s="59"/>
      <c r="D270" s="59"/>
      <c r="E270" s="59"/>
      <c r="F270" s="59"/>
      <c r="G270" s="59"/>
      <c r="H270" s="59"/>
      <c r="I270" s="59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4.5">
      <c r="A271" s="59"/>
      <c r="B271" s="59"/>
      <c r="C271" s="59"/>
      <c r="D271" s="59"/>
      <c r="E271" s="59"/>
      <c r="F271" s="59"/>
      <c r="G271" s="59"/>
      <c r="H271" s="59"/>
      <c r="I271" s="59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4.5">
      <c r="A272" s="59"/>
      <c r="B272" s="59"/>
      <c r="C272" s="59"/>
      <c r="D272" s="59"/>
      <c r="E272" s="59"/>
      <c r="F272" s="59"/>
      <c r="G272" s="59"/>
      <c r="H272" s="59"/>
      <c r="I272" s="59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4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4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4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4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4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4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4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4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4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4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4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4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4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4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4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4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4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4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4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4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4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4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4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4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4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4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4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4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4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4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4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4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4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4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4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4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4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4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4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4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4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4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4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4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4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4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4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4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4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4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4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4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4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4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4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4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4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4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4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4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4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4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4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4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4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4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4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4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4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4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4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4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4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4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4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4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4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4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4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4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4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4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4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4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4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4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4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4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4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4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4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4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4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4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4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4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4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4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4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4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4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4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4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4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4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4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4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4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4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4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4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4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4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4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4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4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4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4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4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4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4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4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4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4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4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4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4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4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4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4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4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4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4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4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4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4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4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4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4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4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4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4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4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4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4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4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4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4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4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4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4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4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4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4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4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4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4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4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4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4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4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4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4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4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4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4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4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4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4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4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4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4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4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4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4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4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4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4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4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4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4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4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4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4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4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4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4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4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4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4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4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4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4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4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4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4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4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4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4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4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4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4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4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4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4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4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4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4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4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4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4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4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4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4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4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4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4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4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4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4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4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4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4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4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4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4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4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4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 ht="14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 ht="14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 ht="14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 ht="14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 ht="14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 ht="14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 ht="14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 ht="14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 ht="14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 ht="14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 ht="14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 ht="14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 ht="14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 ht="14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 ht="14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 ht="14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 ht="14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 ht="14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 ht="14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 ht="14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 ht="14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 ht="14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 ht="14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 ht="14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 ht="14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 ht="14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 ht="14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 ht="14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 ht="14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 ht="14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 ht="14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 ht="14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 ht="14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 ht="14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 ht="14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 ht="14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 ht="14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 ht="14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 ht="14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 ht="14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 ht="14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 ht="14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 ht="14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 ht="14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 ht="14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 ht="14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4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4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4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4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4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4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4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4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4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4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4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4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4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4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4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4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4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4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4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4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4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4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4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4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4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4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4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4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4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4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4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4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4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4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4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4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4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4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4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4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4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4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4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4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4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4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4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4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4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4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4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4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4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4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4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4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4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4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4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4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4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4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4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4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4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4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4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4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4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4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4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4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4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4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4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4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4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4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4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4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4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4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4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4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4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4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4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4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4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4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4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4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4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4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4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4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4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4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4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4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4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4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4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4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4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4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4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4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4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4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4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4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4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4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4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4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4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4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4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4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4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4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4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4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4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4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4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4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4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4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4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4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4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4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4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4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4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4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4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4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4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4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4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4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4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4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4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4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4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4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4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4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4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4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4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4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4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4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4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4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4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4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4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4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4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4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4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4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4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4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4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4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4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4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4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4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4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4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4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4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4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4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4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4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4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4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4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4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4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4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4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4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4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4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4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4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4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4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4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4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4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4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4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4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4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4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4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4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4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4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4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4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4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4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4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4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4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4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4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4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4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4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4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4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4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4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4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4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4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4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4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4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4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4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4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4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4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4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4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4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4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4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4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4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4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4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4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4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4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4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4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4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4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4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4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4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4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4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4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4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4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4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4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4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4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4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4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4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4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4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4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4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4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4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4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4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4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4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4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4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4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4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4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4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4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4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4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4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4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4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4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4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4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4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4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4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4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4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4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4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4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4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4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4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4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4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4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4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4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4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4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4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4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4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4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4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4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4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4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4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4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4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4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4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4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4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4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4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4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4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4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4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4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4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4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4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4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4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4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4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4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4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4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4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4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4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4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4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4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4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4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4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4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4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4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4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4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4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4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4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4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4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4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4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4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4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4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4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4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4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4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4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4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4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4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4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4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4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4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4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4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4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4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4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4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4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4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4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4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4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4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4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4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4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4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4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4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 ht="14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 ht="14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 ht="14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 ht="14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 ht="14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 ht="14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 ht="14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 ht="14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 ht="14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 ht="14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 ht="14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 ht="14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 ht="14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 ht="14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 ht="14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 ht="14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 ht="14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 ht="14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 ht="14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 ht="14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 ht="14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 ht="14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 ht="14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 ht="14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 ht="14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 ht="14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 ht="14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 ht="14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 ht="14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 ht="14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 ht="14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 ht="14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 ht="14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 ht="14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 ht="14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 ht="14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 ht="14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 ht="14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 ht="14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 ht="14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 ht="14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 ht="14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 ht="14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 ht="14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 ht="14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 ht="14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 ht="14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 ht="14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 ht="14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 ht="14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 ht="14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 ht="14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 ht="14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 ht="14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 ht="14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 ht="14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 ht="14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7"/>
  <sheetViews>
    <sheetView topLeftCell="M1" workbookViewId="0">
      <selection activeCell="U19" sqref="U19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82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62" t="s">
        <v>194</v>
      </c>
      <c r="B3" s="245"/>
      <c r="C3" s="245"/>
      <c r="D3" s="245"/>
      <c r="E3" s="248"/>
      <c r="F3" s="82"/>
      <c r="G3" s="178" t="s">
        <v>12</v>
      </c>
      <c r="H3" s="179">
        <v>100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195</v>
      </c>
      <c r="R3" s="250"/>
      <c r="S3" s="250"/>
      <c r="T3" s="250"/>
      <c r="U3" s="250"/>
      <c r="V3" s="250"/>
      <c r="W3" s="250"/>
      <c r="X3" s="250"/>
      <c r="Y3" s="250"/>
    </row>
    <row r="4" spans="1:25" ht="14.5">
      <c r="A4" s="262" t="s">
        <v>196</v>
      </c>
      <c r="B4" s="245"/>
      <c r="C4" s="245"/>
      <c r="D4" s="245"/>
      <c r="E4" s="248"/>
      <c r="F4" s="82"/>
      <c r="G4" s="181" t="s">
        <v>16</v>
      </c>
      <c r="H4" s="182">
        <v>100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4.5">
      <c r="A5" s="262" t="s">
        <v>197</v>
      </c>
      <c r="B5" s="245"/>
      <c r="C5" s="245"/>
      <c r="D5" s="245"/>
      <c r="E5" s="248"/>
      <c r="F5" s="82"/>
      <c r="G5" s="183" t="s">
        <v>20</v>
      </c>
      <c r="H5" s="144">
        <f>SUM(H3:H4)/2</f>
        <v>100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4.5">
      <c r="A6" s="100"/>
      <c r="B6" s="101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3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3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02" t="s">
        <v>72</v>
      </c>
      <c r="D9" s="102"/>
      <c r="E9" s="102" t="s">
        <v>72</v>
      </c>
      <c r="F9" s="102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40">
        <v>3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1</v>
      </c>
      <c r="X10" s="140">
        <v>1</v>
      </c>
      <c r="Y10" s="140">
        <v>2</v>
      </c>
    </row>
    <row r="11" spans="1:25" ht="15.5">
      <c r="A11" s="114">
        <v>1</v>
      </c>
      <c r="B11" s="115">
        <v>170101160019</v>
      </c>
      <c r="C11" s="112">
        <v>46</v>
      </c>
      <c r="D11" s="112">
        <v>3</v>
      </c>
      <c r="E11" s="112">
        <v>35</v>
      </c>
      <c r="F11" s="112">
        <v>3</v>
      </c>
      <c r="G11" s="230" t="s">
        <v>58</v>
      </c>
      <c r="H11" s="218"/>
      <c r="I11" s="218"/>
      <c r="J11" s="219"/>
      <c r="K11" s="88"/>
      <c r="L11" s="88">
        <v>3</v>
      </c>
      <c r="M11" s="140"/>
      <c r="N11" s="140"/>
      <c r="O11" s="140">
        <v>1</v>
      </c>
      <c r="P11" s="140"/>
      <c r="Q11" s="140"/>
      <c r="R11" s="140"/>
      <c r="S11" s="140"/>
      <c r="T11" s="140"/>
      <c r="U11" s="140"/>
      <c r="V11" s="140"/>
      <c r="W11" s="140">
        <v>3</v>
      </c>
      <c r="X11" s="140">
        <v>1</v>
      </c>
      <c r="Y11" s="140">
        <v>1</v>
      </c>
    </row>
    <row r="12" spans="1:25" ht="15.5">
      <c r="A12" s="114">
        <v>2</v>
      </c>
      <c r="B12" s="115">
        <v>170101160007</v>
      </c>
      <c r="C12" s="112">
        <v>48</v>
      </c>
      <c r="D12" s="112">
        <v>100</v>
      </c>
      <c r="E12" s="112">
        <v>33</v>
      </c>
      <c r="F12" s="112">
        <v>100</v>
      </c>
      <c r="G12" s="230"/>
      <c r="H12" s="218"/>
      <c r="I12" s="218"/>
      <c r="J12" s="219"/>
      <c r="K12" s="88"/>
      <c r="L12" s="88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 ht="15.5">
      <c r="A13" s="114">
        <v>3</v>
      </c>
      <c r="B13" s="115">
        <v>170101160006</v>
      </c>
      <c r="C13" s="112">
        <v>46</v>
      </c>
      <c r="D13" s="112"/>
      <c r="E13" s="112">
        <v>35</v>
      </c>
      <c r="F13" s="112"/>
      <c r="G13" s="230"/>
      <c r="H13" s="218"/>
      <c r="I13" s="218"/>
      <c r="J13" s="219"/>
      <c r="K13" s="88"/>
      <c r="L13" s="88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15.5">
      <c r="A14" s="196"/>
      <c r="B14" s="124"/>
      <c r="C14" s="124"/>
      <c r="D14" s="124"/>
      <c r="E14" s="124"/>
      <c r="F14" s="124"/>
      <c r="G14" s="230"/>
      <c r="H14" s="218"/>
      <c r="I14" s="218"/>
      <c r="J14" s="219"/>
      <c r="K14" s="88"/>
      <c r="L14" s="88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</row>
    <row r="15" spans="1:25" ht="15.5">
      <c r="A15" s="196"/>
      <c r="B15" s="124"/>
      <c r="C15" s="124"/>
      <c r="D15" s="124"/>
      <c r="E15" s="124"/>
      <c r="F15" s="124"/>
      <c r="G15" s="274" t="s">
        <v>48</v>
      </c>
      <c r="H15" s="245"/>
      <c r="I15" s="245"/>
      <c r="J15" s="248"/>
      <c r="K15" s="204">
        <f t="shared" ref="K15:Y15" si="1">AVERAGE(K10:K14)</f>
        <v>3</v>
      </c>
      <c r="L15" s="204">
        <f t="shared" si="1"/>
        <v>3</v>
      </c>
      <c r="M15" s="204"/>
      <c r="N15" s="204"/>
      <c r="O15" s="204">
        <f t="shared" si="1"/>
        <v>1</v>
      </c>
      <c r="P15" s="204"/>
      <c r="Q15" s="204"/>
      <c r="R15" s="204"/>
      <c r="S15" s="204"/>
      <c r="T15" s="204"/>
      <c r="U15" s="204"/>
      <c r="V15" s="204"/>
      <c r="W15" s="204">
        <f t="shared" si="1"/>
        <v>2</v>
      </c>
      <c r="X15" s="204">
        <f t="shared" si="1"/>
        <v>1</v>
      </c>
      <c r="Y15" s="204">
        <f t="shared" si="1"/>
        <v>1.5</v>
      </c>
    </row>
    <row r="16" spans="1:25" ht="15.5">
      <c r="A16" s="196"/>
      <c r="B16" s="124"/>
      <c r="C16" s="124"/>
      <c r="D16" s="124"/>
      <c r="E16" s="124"/>
      <c r="F16" s="124"/>
      <c r="G16" s="274" t="s">
        <v>49</v>
      </c>
      <c r="H16" s="245"/>
      <c r="I16" s="245"/>
      <c r="J16" s="248"/>
      <c r="K16" s="88">
        <f>(K15*100)/100</f>
        <v>3</v>
      </c>
      <c r="L16" s="88">
        <f t="shared" ref="L16:Y16" si="2">(L15*100)/100</f>
        <v>3</v>
      </c>
      <c r="M16" s="88"/>
      <c r="N16" s="88"/>
      <c r="O16" s="88">
        <f t="shared" si="2"/>
        <v>1</v>
      </c>
      <c r="P16" s="88"/>
      <c r="Q16" s="88"/>
      <c r="R16" s="88"/>
      <c r="S16" s="88"/>
      <c r="T16" s="88"/>
      <c r="U16" s="88"/>
      <c r="V16" s="88"/>
      <c r="W16" s="88">
        <f t="shared" si="2"/>
        <v>2</v>
      </c>
      <c r="X16" s="88">
        <f t="shared" si="2"/>
        <v>1</v>
      </c>
      <c r="Y16" s="88">
        <f t="shared" si="2"/>
        <v>1.5</v>
      </c>
    </row>
    <row r="17" spans="1:25" ht="14.5">
      <c r="A17" s="196"/>
      <c r="B17" s="124"/>
      <c r="C17" s="124"/>
      <c r="D17" s="124"/>
      <c r="E17" s="124"/>
      <c r="F17" s="196"/>
      <c r="G17" s="270" t="s">
        <v>94</v>
      </c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</sheetData>
  <mergeCells count="11">
    <mergeCell ref="Q3:Y7"/>
    <mergeCell ref="A4:E4"/>
    <mergeCell ref="A5:E5"/>
    <mergeCell ref="H7:I7"/>
    <mergeCell ref="G15:J15"/>
    <mergeCell ref="G16:J16"/>
    <mergeCell ref="G17:J17"/>
    <mergeCell ref="A1:E1"/>
    <mergeCell ref="G1:P1"/>
    <mergeCell ref="A2:E2"/>
    <mergeCell ref="A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M1" workbookViewId="0">
      <selection activeCell="V18" sqref="V18"/>
    </sheetView>
  </sheetViews>
  <sheetFormatPr defaultColWidth="14.453125" defaultRowHeight="15" customHeight="1"/>
  <sheetData>
    <row r="1" spans="1:28" ht="14.5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5" customHeight="1">
      <c r="A2" s="262" t="s">
        <v>2</v>
      </c>
      <c r="B2" s="245"/>
      <c r="C2" s="245"/>
      <c r="D2" s="245"/>
      <c r="E2" s="248"/>
      <c r="F2" s="82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4.5">
      <c r="A3" s="262" t="s">
        <v>198</v>
      </c>
      <c r="B3" s="245"/>
      <c r="C3" s="245"/>
      <c r="D3" s="245"/>
      <c r="E3" s="248"/>
      <c r="F3" s="82"/>
      <c r="G3" s="178" t="s">
        <v>12</v>
      </c>
      <c r="H3" s="179">
        <v>55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199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 ht="14.5">
      <c r="A4" s="262" t="s">
        <v>200</v>
      </c>
      <c r="B4" s="245"/>
      <c r="C4" s="245"/>
      <c r="D4" s="245"/>
      <c r="E4" s="248"/>
      <c r="F4" s="82"/>
      <c r="G4" s="181" t="s">
        <v>16</v>
      </c>
      <c r="H4" s="182">
        <v>30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 ht="14.5">
      <c r="A5" s="262" t="s">
        <v>201</v>
      </c>
      <c r="B5" s="245"/>
      <c r="C5" s="245"/>
      <c r="D5" s="245"/>
      <c r="E5" s="248"/>
      <c r="F5" s="82"/>
      <c r="G5" s="183" t="s">
        <v>20</v>
      </c>
      <c r="H5" s="144">
        <f>SUM(H3:H4)/2</f>
        <v>42.5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 ht="14.5">
      <c r="A6" s="100"/>
      <c r="B6" s="101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1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 ht="43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 ht="14.5">
      <c r="A8" s="100"/>
      <c r="B8" s="101" t="s">
        <v>22</v>
      </c>
      <c r="C8" s="102" t="s">
        <v>23</v>
      </c>
      <c r="D8" s="102"/>
      <c r="E8" s="102" t="s">
        <v>202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 ht="15.5">
      <c r="A9" s="100"/>
      <c r="B9" s="101" t="s">
        <v>27</v>
      </c>
      <c r="C9" s="102" t="s">
        <v>203</v>
      </c>
      <c r="D9" s="102"/>
      <c r="E9" s="102" t="s">
        <v>203</v>
      </c>
      <c r="F9" s="102"/>
      <c r="G9" s="103"/>
      <c r="H9" s="144" t="s">
        <v>79</v>
      </c>
      <c r="I9" s="144" t="s">
        <v>81</v>
      </c>
      <c r="J9" s="145" t="s">
        <v>107</v>
      </c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111" t="s">
        <v>45</v>
      </c>
      <c r="H10" s="144">
        <f t="shared" ref="H10:H13" si="1">$H$6</f>
        <v>1</v>
      </c>
      <c r="I10" s="144">
        <f t="shared" ref="I10:I13" si="2">$I$6</f>
        <v>2</v>
      </c>
      <c r="J10" s="204">
        <f t="shared" ref="J10:J13" si="3">$H$7</f>
        <v>2</v>
      </c>
      <c r="K10" s="140">
        <v>3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1</v>
      </c>
      <c r="X10" s="140">
        <v>2</v>
      </c>
      <c r="Y10" s="140">
        <v>2</v>
      </c>
      <c r="Z10" s="81"/>
      <c r="AA10" s="81"/>
      <c r="AB10" s="81"/>
    </row>
    <row r="11" spans="1:28" ht="15.5">
      <c r="A11" s="114">
        <v>1</v>
      </c>
      <c r="B11" s="115">
        <v>170101160001</v>
      </c>
      <c r="C11" s="102">
        <v>34</v>
      </c>
      <c r="D11" s="102">
        <f>COUNTIF(C11:C79,"&gt;="&amp;D10)</f>
        <v>38</v>
      </c>
      <c r="E11" s="102">
        <v>27</v>
      </c>
      <c r="F11" s="102">
        <f>COUNTIF(E11:E79,"&gt;="&amp;F10)</f>
        <v>21</v>
      </c>
      <c r="G11" s="111" t="s">
        <v>73</v>
      </c>
      <c r="H11" s="144">
        <f t="shared" si="1"/>
        <v>1</v>
      </c>
      <c r="I11" s="144">
        <f t="shared" si="2"/>
        <v>2</v>
      </c>
      <c r="J11" s="204">
        <f t="shared" si="3"/>
        <v>2</v>
      </c>
      <c r="K11" s="88"/>
      <c r="L11" s="88">
        <v>2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>
        <v>1</v>
      </c>
      <c r="X11" s="140">
        <v>1</v>
      </c>
      <c r="Y11" s="140">
        <v>1</v>
      </c>
      <c r="Z11" s="81"/>
      <c r="AA11" s="81"/>
      <c r="AB11" s="81"/>
    </row>
    <row r="12" spans="1:28" ht="15.5">
      <c r="A12" s="114">
        <v>2</v>
      </c>
      <c r="B12" s="115">
        <v>170101160024</v>
      </c>
      <c r="C12" s="102">
        <v>38</v>
      </c>
      <c r="D12" s="102">
        <f>(38/69)*100</f>
        <v>55.072463768115945</v>
      </c>
      <c r="E12" s="102">
        <v>30</v>
      </c>
      <c r="F12" s="102">
        <f>(21/69)*100</f>
        <v>30.434782608695656</v>
      </c>
      <c r="G12" s="111" t="s">
        <v>58</v>
      </c>
      <c r="H12" s="144">
        <f t="shared" si="1"/>
        <v>1</v>
      </c>
      <c r="I12" s="144">
        <f t="shared" si="2"/>
        <v>2</v>
      </c>
      <c r="J12" s="204">
        <f t="shared" si="3"/>
        <v>2</v>
      </c>
      <c r="K12" s="88"/>
      <c r="L12" s="88"/>
      <c r="M12" s="140"/>
      <c r="N12" s="140">
        <v>2</v>
      </c>
      <c r="O12" s="140"/>
      <c r="P12" s="140"/>
      <c r="Q12" s="140"/>
      <c r="R12" s="140"/>
      <c r="S12" s="140"/>
      <c r="T12" s="140"/>
      <c r="U12" s="140"/>
      <c r="V12" s="140"/>
      <c r="W12" s="140">
        <v>3</v>
      </c>
      <c r="X12" s="140">
        <v>1</v>
      </c>
      <c r="Y12" s="140">
        <v>2</v>
      </c>
      <c r="Z12" s="81"/>
      <c r="AA12" s="81"/>
      <c r="AB12" s="81"/>
    </row>
    <row r="13" spans="1:28" ht="15.5">
      <c r="A13" s="114">
        <v>3</v>
      </c>
      <c r="B13" s="115">
        <v>170101160026</v>
      </c>
      <c r="C13" s="102">
        <v>40</v>
      </c>
      <c r="D13" s="102"/>
      <c r="E13" s="102">
        <v>32</v>
      </c>
      <c r="F13" s="102"/>
      <c r="G13" s="111" t="s">
        <v>46</v>
      </c>
      <c r="H13" s="144">
        <f t="shared" si="1"/>
        <v>1</v>
      </c>
      <c r="I13" s="144">
        <f t="shared" si="2"/>
        <v>2</v>
      </c>
      <c r="J13" s="204">
        <f t="shared" si="3"/>
        <v>2</v>
      </c>
      <c r="K13" s="88"/>
      <c r="L13" s="88"/>
      <c r="M13" s="140">
        <v>1</v>
      </c>
      <c r="N13" s="140"/>
      <c r="O13" s="140"/>
      <c r="P13" s="140"/>
      <c r="Q13" s="140"/>
      <c r="R13" s="140"/>
      <c r="S13" s="140"/>
      <c r="T13" s="140"/>
      <c r="U13" s="140"/>
      <c r="V13" s="140"/>
      <c r="W13" s="140">
        <v>1</v>
      </c>
      <c r="X13" s="140">
        <v>3</v>
      </c>
      <c r="Y13" s="140">
        <v>3</v>
      </c>
      <c r="Z13" s="81"/>
      <c r="AA13" s="81"/>
      <c r="AB13" s="81"/>
    </row>
    <row r="14" spans="1:28" ht="15.5">
      <c r="A14" s="114">
        <v>4</v>
      </c>
      <c r="B14" s="115">
        <v>170101160027</v>
      </c>
      <c r="C14" s="102">
        <v>0</v>
      </c>
      <c r="D14" s="102"/>
      <c r="E14" s="102">
        <v>0</v>
      </c>
      <c r="F14" s="102"/>
      <c r="G14" s="111"/>
      <c r="H14" s="144"/>
      <c r="I14" s="144"/>
      <c r="J14" s="204"/>
      <c r="K14" s="88"/>
      <c r="L14" s="88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81"/>
      <c r="AA14" s="81"/>
      <c r="AB14" s="81"/>
    </row>
    <row r="15" spans="1:28" ht="15.5">
      <c r="A15" s="114">
        <v>5</v>
      </c>
      <c r="B15" s="115">
        <v>170101160029</v>
      </c>
      <c r="C15" s="102">
        <v>33</v>
      </c>
      <c r="D15" s="102"/>
      <c r="E15" s="102">
        <v>26</v>
      </c>
      <c r="F15" s="102"/>
      <c r="G15" s="274" t="s">
        <v>48</v>
      </c>
      <c r="H15" s="245"/>
      <c r="I15" s="245"/>
      <c r="J15" s="248"/>
      <c r="K15" s="123">
        <f t="shared" ref="K15:Y15" si="4">AVERAGE(K10:K14)</f>
        <v>3</v>
      </c>
      <c r="L15" s="123">
        <f t="shared" si="4"/>
        <v>2</v>
      </c>
      <c r="M15" s="123">
        <f t="shared" si="4"/>
        <v>1</v>
      </c>
      <c r="N15" s="123">
        <f t="shared" si="4"/>
        <v>2</v>
      </c>
      <c r="O15" s="123"/>
      <c r="P15" s="123"/>
      <c r="Q15" s="123"/>
      <c r="R15" s="123"/>
      <c r="S15" s="123"/>
      <c r="T15" s="123"/>
      <c r="U15" s="123"/>
      <c r="V15" s="123"/>
      <c r="W15" s="123">
        <f t="shared" si="4"/>
        <v>1.5</v>
      </c>
      <c r="X15" s="123">
        <f t="shared" si="4"/>
        <v>1.75</v>
      </c>
      <c r="Y15" s="123">
        <f t="shared" si="4"/>
        <v>2</v>
      </c>
      <c r="Z15" s="81"/>
      <c r="AA15" s="81"/>
      <c r="AB15" s="81"/>
    </row>
    <row r="16" spans="1:28" ht="15.5">
      <c r="A16" s="114">
        <v>6</v>
      </c>
      <c r="B16" s="115">
        <v>170101161032</v>
      </c>
      <c r="C16" s="102">
        <v>38</v>
      </c>
      <c r="D16" s="102"/>
      <c r="E16" s="102">
        <v>30</v>
      </c>
      <c r="F16" s="102"/>
      <c r="G16" s="274" t="s">
        <v>49</v>
      </c>
      <c r="H16" s="245"/>
      <c r="I16" s="245"/>
      <c r="J16" s="248"/>
      <c r="K16" s="120">
        <f>(K15*43)/100</f>
        <v>1.29</v>
      </c>
      <c r="L16" s="120">
        <f t="shared" ref="L16:Y16" si="5">(L15*43)/100</f>
        <v>0.86</v>
      </c>
      <c r="M16" s="120">
        <f t="shared" si="5"/>
        <v>0.43</v>
      </c>
      <c r="N16" s="120">
        <f t="shared" si="5"/>
        <v>0.86</v>
      </c>
      <c r="O16" s="120"/>
      <c r="P16" s="120"/>
      <c r="Q16" s="120"/>
      <c r="R16" s="120"/>
      <c r="S16" s="120"/>
      <c r="T16" s="120"/>
      <c r="U16" s="120"/>
      <c r="V16" s="120"/>
      <c r="W16" s="120">
        <f t="shared" si="5"/>
        <v>0.64500000000000002</v>
      </c>
      <c r="X16" s="120">
        <f t="shared" si="5"/>
        <v>0.75249999999999995</v>
      </c>
      <c r="Y16" s="120">
        <f t="shared" si="5"/>
        <v>0.86</v>
      </c>
      <c r="Z16" s="81"/>
      <c r="AA16" s="81"/>
      <c r="AB16" s="81"/>
    </row>
    <row r="17" spans="1:28" ht="14.5">
      <c r="A17" s="114">
        <v>7</v>
      </c>
      <c r="B17" s="115">
        <v>170101161033</v>
      </c>
      <c r="C17" s="102">
        <v>40</v>
      </c>
      <c r="D17" s="102"/>
      <c r="E17" s="102">
        <v>32</v>
      </c>
      <c r="F17" s="125"/>
      <c r="G17" s="270" t="s">
        <v>94</v>
      </c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4.5">
      <c r="A18" s="114">
        <v>8</v>
      </c>
      <c r="B18" s="115">
        <v>170101161034</v>
      </c>
      <c r="C18" s="102">
        <v>36</v>
      </c>
      <c r="D18" s="102"/>
      <c r="E18" s="102">
        <v>29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4.5">
      <c r="A19" s="114">
        <v>9</v>
      </c>
      <c r="B19" s="115">
        <v>170101161035</v>
      </c>
      <c r="C19" s="102">
        <v>30</v>
      </c>
      <c r="D19" s="102"/>
      <c r="E19" s="102">
        <v>24</v>
      </c>
      <c r="F19" s="102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4.5">
      <c r="A20" s="114">
        <v>10</v>
      </c>
      <c r="B20" s="115">
        <v>170101161036</v>
      </c>
      <c r="C20" s="102">
        <v>30</v>
      </c>
      <c r="D20" s="102"/>
      <c r="E20" s="102">
        <v>24</v>
      </c>
      <c r="F20" s="102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4.5">
      <c r="A21" s="114">
        <v>11</v>
      </c>
      <c r="B21" s="115">
        <v>170101161037</v>
      </c>
      <c r="C21" s="102">
        <v>34</v>
      </c>
      <c r="D21" s="102"/>
      <c r="E21" s="102">
        <v>27</v>
      </c>
      <c r="F21" s="102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4.5">
      <c r="A22" s="114">
        <v>12</v>
      </c>
      <c r="B22" s="115">
        <v>170301160010</v>
      </c>
      <c r="C22" s="102">
        <v>34</v>
      </c>
      <c r="D22" s="102"/>
      <c r="E22" s="102">
        <v>27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4.5">
      <c r="A23" s="114">
        <v>13</v>
      </c>
      <c r="B23" s="115">
        <v>170301160020</v>
      </c>
      <c r="C23" s="102">
        <v>36</v>
      </c>
      <c r="D23" s="102"/>
      <c r="E23" s="102">
        <v>29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4.5">
      <c r="A24" s="114">
        <v>14</v>
      </c>
      <c r="B24" s="115">
        <v>170301160021</v>
      </c>
      <c r="C24" s="102">
        <v>9</v>
      </c>
      <c r="D24" s="102"/>
      <c r="E24" s="102">
        <v>7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4.5">
      <c r="A25" s="114">
        <v>15</v>
      </c>
      <c r="B25" s="115">
        <v>170301160029</v>
      </c>
      <c r="C25" s="102">
        <v>10</v>
      </c>
      <c r="D25" s="102"/>
      <c r="E25" s="102">
        <v>8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4.5">
      <c r="A26" s="114">
        <v>16</v>
      </c>
      <c r="B26" s="115">
        <v>170301160030</v>
      </c>
      <c r="C26" s="102">
        <v>24</v>
      </c>
      <c r="D26" s="102"/>
      <c r="E26" s="102">
        <v>19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4.5">
      <c r="A27" s="114">
        <v>17</v>
      </c>
      <c r="B27" s="115">
        <v>170301160037</v>
      </c>
      <c r="C27" s="102">
        <v>26</v>
      </c>
      <c r="D27" s="102"/>
      <c r="E27" s="102">
        <v>21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4.5">
      <c r="A28" s="114">
        <v>18</v>
      </c>
      <c r="B28" s="115">
        <v>170301160039</v>
      </c>
      <c r="C28" s="102">
        <v>0</v>
      </c>
      <c r="D28" s="102"/>
      <c r="E28" s="102">
        <v>0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4.5">
      <c r="A29" s="114">
        <v>19</v>
      </c>
      <c r="B29" s="115">
        <v>170301160040</v>
      </c>
      <c r="C29" s="102">
        <v>26</v>
      </c>
      <c r="D29" s="102"/>
      <c r="E29" s="102">
        <v>21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4.5">
      <c r="A30" s="114">
        <v>20</v>
      </c>
      <c r="B30" s="115">
        <v>170301160042</v>
      </c>
      <c r="C30" s="102">
        <v>10</v>
      </c>
      <c r="D30" s="102"/>
      <c r="E30" s="102">
        <v>8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4.5">
      <c r="A31" s="114">
        <v>21</v>
      </c>
      <c r="B31" s="115">
        <v>170301160044</v>
      </c>
      <c r="C31" s="102">
        <v>25</v>
      </c>
      <c r="D31" s="102"/>
      <c r="E31" s="102">
        <v>20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4.5">
      <c r="A32" s="114">
        <v>22</v>
      </c>
      <c r="B32" s="115">
        <v>170301160047</v>
      </c>
      <c r="C32" s="102">
        <v>0</v>
      </c>
      <c r="D32" s="102"/>
      <c r="E32" s="102">
        <v>0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4.5">
      <c r="A33" s="114">
        <v>23</v>
      </c>
      <c r="B33" s="115">
        <v>170301160049</v>
      </c>
      <c r="C33" s="102">
        <v>21</v>
      </c>
      <c r="D33" s="102"/>
      <c r="E33" s="102">
        <v>17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4.5">
      <c r="A34" s="114">
        <v>24</v>
      </c>
      <c r="B34" s="115">
        <v>170301160050</v>
      </c>
      <c r="C34" s="102">
        <v>3</v>
      </c>
      <c r="D34" s="102"/>
      <c r="E34" s="102">
        <v>2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4.5">
      <c r="A35" s="114">
        <v>25</v>
      </c>
      <c r="B35" s="115">
        <v>170301160052</v>
      </c>
      <c r="C35" s="102">
        <v>26</v>
      </c>
      <c r="D35" s="102"/>
      <c r="E35" s="102">
        <v>21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4.5">
      <c r="A36" s="114">
        <v>26</v>
      </c>
      <c r="B36" s="115">
        <v>170301160053</v>
      </c>
      <c r="C36" s="102">
        <v>21</v>
      </c>
      <c r="D36" s="102"/>
      <c r="E36" s="102">
        <v>17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4.5">
      <c r="A37" s="114">
        <v>27</v>
      </c>
      <c r="B37" s="115">
        <v>170301160058</v>
      </c>
      <c r="C37" s="102">
        <v>39</v>
      </c>
      <c r="D37" s="102"/>
      <c r="E37" s="102">
        <v>31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4.5">
      <c r="A38" s="114">
        <v>28</v>
      </c>
      <c r="B38" s="115">
        <v>170101150004</v>
      </c>
      <c r="C38" s="102">
        <v>29</v>
      </c>
      <c r="D38" s="102"/>
      <c r="E38" s="102">
        <v>23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4.5">
      <c r="A39" s="114">
        <v>29</v>
      </c>
      <c r="B39" s="115">
        <v>170101160002</v>
      </c>
      <c r="C39" s="102">
        <v>41</v>
      </c>
      <c r="D39" s="102"/>
      <c r="E39" s="102">
        <v>33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4.5">
      <c r="A40" s="114">
        <v>30</v>
      </c>
      <c r="B40" s="115">
        <v>170101160003</v>
      </c>
      <c r="C40" s="102">
        <v>36</v>
      </c>
      <c r="D40" s="102"/>
      <c r="E40" s="102">
        <v>29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4.5">
      <c r="A41" s="114">
        <v>31</v>
      </c>
      <c r="B41" s="115">
        <v>170101160005</v>
      </c>
      <c r="C41" s="102">
        <v>39</v>
      </c>
      <c r="D41" s="102"/>
      <c r="E41" s="102">
        <v>31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4.5">
      <c r="A42" s="114">
        <v>32</v>
      </c>
      <c r="B42" s="115">
        <v>170101160006</v>
      </c>
      <c r="C42" s="102">
        <v>26</v>
      </c>
      <c r="D42" s="102"/>
      <c r="E42" s="102">
        <v>21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4.5">
      <c r="A43" s="114">
        <v>33</v>
      </c>
      <c r="B43" s="115">
        <v>170101160007</v>
      </c>
      <c r="C43" s="102">
        <v>33</v>
      </c>
      <c r="D43" s="102"/>
      <c r="E43" s="102">
        <v>26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4.5">
      <c r="A44" s="114">
        <v>34</v>
      </c>
      <c r="B44" s="115">
        <v>170101160008</v>
      </c>
      <c r="C44" s="102">
        <v>33</v>
      </c>
      <c r="D44" s="102"/>
      <c r="E44" s="102">
        <v>26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4.5">
      <c r="A45" s="114">
        <v>35</v>
      </c>
      <c r="B45" s="115">
        <v>170101160010</v>
      </c>
      <c r="C45" s="102">
        <v>40</v>
      </c>
      <c r="D45" s="102"/>
      <c r="E45" s="102">
        <v>32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4.5">
      <c r="A46" s="114">
        <v>36</v>
      </c>
      <c r="B46" s="115">
        <v>170101160012</v>
      </c>
      <c r="C46" s="102">
        <v>31</v>
      </c>
      <c r="D46" s="102"/>
      <c r="E46" s="102">
        <v>25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4.5">
      <c r="A47" s="114">
        <v>37</v>
      </c>
      <c r="B47" s="115">
        <v>170101160013</v>
      </c>
      <c r="C47" s="102">
        <v>33</v>
      </c>
      <c r="D47" s="102"/>
      <c r="E47" s="102">
        <v>26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4.5">
      <c r="A48" s="114">
        <v>38</v>
      </c>
      <c r="B48" s="115">
        <v>170101160014</v>
      </c>
      <c r="C48" s="102">
        <v>31</v>
      </c>
      <c r="D48" s="102"/>
      <c r="E48" s="102">
        <v>25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4.5">
      <c r="A49" s="114">
        <v>39</v>
      </c>
      <c r="B49" s="115">
        <v>170101160015</v>
      </c>
      <c r="C49" s="102">
        <v>39</v>
      </c>
      <c r="D49" s="102"/>
      <c r="E49" s="102">
        <v>31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4.5">
      <c r="A50" s="114">
        <v>40</v>
      </c>
      <c r="B50" s="115">
        <v>170101160016</v>
      </c>
      <c r="C50" s="102">
        <v>26</v>
      </c>
      <c r="D50" s="102"/>
      <c r="E50" s="102">
        <v>21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4.5">
      <c r="A51" s="114">
        <v>41</v>
      </c>
      <c r="B51" s="115">
        <v>170101160018</v>
      </c>
      <c r="C51" s="102">
        <v>31</v>
      </c>
      <c r="D51" s="102"/>
      <c r="E51" s="102">
        <v>25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4.5">
      <c r="A52" s="114">
        <v>42</v>
      </c>
      <c r="B52" s="115">
        <v>170101160019</v>
      </c>
      <c r="C52" s="102">
        <v>0</v>
      </c>
      <c r="D52" s="102"/>
      <c r="E52" s="102">
        <v>0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4.5">
      <c r="A53" s="114">
        <v>43</v>
      </c>
      <c r="B53" s="115">
        <v>170101160020</v>
      </c>
      <c r="C53" s="102">
        <v>0</v>
      </c>
      <c r="D53" s="102"/>
      <c r="E53" s="102">
        <v>0</v>
      </c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4.5">
      <c r="A54" s="114">
        <v>44</v>
      </c>
      <c r="B54" s="115">
        <v>170101160022</v>
      </c>
      <c r="C54" s="102">
        <v>35</v>
      </c>
      <c r="D54" s="102"/>
      <c r="E54" s="102">
        <v>28</v>
      </c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4.5">
      <c r="A55" s="114">
        <v>45</v>
      </c>
      <c r="B55" s="115">
        <v>170101160025</v>
      </c>
      <c r="C55" s="102">
        <v>0</v>
      </c>
      <c r="D55" s="102"/>
      <c r="E55" s="102">
        <v>0</v>
      </c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4.5">
      <c r="A56" s="114">
        <v>46</v>
      </c>
      <c r="B56" s="115">
        <v>170101160028</v>
      </c>
      <c r="C56" s="102">
        <v>0</v>
      </c>
      <c r="D56" s="102"/>
      <c r="E56" s="102">
        <v>0</v>
      </c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4.5">
      <c r="A57" s="114">
        <v>47</v>
      </c>
      <c r="B57" s="115">
        <v>170101160030</v>
      </c>
      <c r="C57" s="102">
        <v>0</v>
      </c>
      <c r="D57" s="102"/>
      <c r="E57" s="102">
        <v>0</v>
      </c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4.5">
      <c r="A58" s="114">
        <v>48</v>
      </c>
      <c r="B58" s="115">
        <v>170101160031</v>
      </c>
      <c r="C58" s="102">
        <v>45</v>
      </c>
      <c r="D58" s="102"/>
      <c r="E58" s="102">
        <v>36</v>
      </c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4.5">
      <c r="A59" s="114">
        <v>49</v>
      </c>
      <c r="B59" s="115">
        <v>170301160010</v>
      </c>
      <c r="C59" s="102">
        <v>10</v>
      </c>
      <c r="D59" s="102"/>
      <c r="E59" s="102">
        <v>8</v>
      </c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4.5">
      <c r="A60" s="114">
        <v>50</v>
      </c>
      <c r="B60" s="115">
        <v>170301160016</v>
      </c>
      <c r="C60" s="102">
        <v>39</v>
      </c>
      <c r="D60" s="102"/>
      <c r="E60" s="102">
        <v>31</v>
      </c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4.5">
      <c r="A61" s="114">
        <v>51</v>
      </c>
      <c r="B61" s="115">
        <v>170301160017</v>
      </c>
      <c r="C61" s="102">
        <v>36</v>
      </c>
      <c r="D61" s="102"/>
      <c r="E61" s="102">
        <v>29</v>
      </c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4.5">
      <c r="A62" s="114">
        <v>52</v>
      </c>
      <c r="B62" s="115">
        <v>170301160020</v>
      </c>
      <c r="C62" s="102">
        <v>34</v>
      </c>
      <c r="D62" s="102"/>
      <c r="E62" s="102">
        <v>27</v>
      </c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4.5">
      <c r="A63" s="114">
        <v>53</v>
      </c>
      <c r="B63" s="115">
        <v>170301160021</v>
      </c>
      <c r="C63" s="102">
        <v>20</v>
      </c>
      <c r="D63" s="102"/>
      <c r="E63" s="102">
        <v>16</v>
      </c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4.5">
      <c r="A64" s="114">
        <v>54</v>
      </c>
      <c r="B64" s="115">
        <v>170301160028</v>
      </c>
      <c r="C64" s="102">
        <v>29</v>
      </c>
      <c r="D64" s="102"/>
      <c r="E64" s="102">
        <v>23</v>
      </c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4.5">
      <c r="A65" s="114">
        <v>55</v>
      </c>
      <c r="B65" s="115">
        <v>170301160029</v>
      </c>
      <c r="C65" s="102">
        <v>20</v>
      </c>
      <c r="D65" s="102"/>
      <c r="E65" s="102">
        <v>10</v>
      </c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4.5">
      <c r="A66" s="114">
        <v>56</v>
      </c>
      <c r="B66" s="115">
        <v>170301160030</v>
      </c>
      <c r="C66" s="102">
        <v>24</v>
      </c>
      <c r="D66" s="102"/>
      <c r="E66" s="102">
        <v>19</v>
      </c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4.5">
      <c r="A67" s="114">
        <v>57</v>
      </c>
      <c r="B67" s="115">
        <v>170301160031</v>
      </c>
      <c r="C67" s="102">
        <v>25</v>
      </c>
      <c r="D67" s="102"/>
      <c r="E67" s="102">
        <v>20</v>
      </c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4.5">
      <c r="A68" s="114">
        <v>58</v>
      </c>
      <c r="B68" s="115">
        <v>170301160032</v>
      </c>
      <c r="C68" s="102">
        <v>40</v>
      </c>
      <c r="D68" s="102"/>
      <c r="E68" s="102">
        <v>32</v>
      </c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4.5">
      <c r="A69" s="114">
        <v>59</v>
      </c>
      <c r="B69" s="115">
        <v>170301160034</v>
      </c>
      <c r="C69" s="102">
        <v>39</v>
      </c>
      <c r="D69" s="102"/>
      <c r="E69" s="102">
        <v>31</v>
      </c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4.5">
      <c r="A70" s="114">
        <v>60</v>
      </c>
      <c r="B70" s="115">
        <v>170301160035</v>
      </c>
      <c r="C70" s="102">
        <v>38</v>
      </c>
      <c r="D70" s="102"/>
      <c r="E70" s="102">
        <v>30</v>
      </c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4.5">
      <c r="A71" s="114">
        <v>61</v>
      </c>
      <c r="B71" s="115">
        <v>170301160037</v>
      </c>
      <c r="C71" s="102">
        <v>29</v>
      </c>
      <c r="D71" s="102"/>
      <c r="E71" s="102">
        <v>23</v>
      </c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4.5">
      <c r="A72" s="114">
        <v>62</v>
      </c>
      <c r="B72" s="115">
        <v>170301160041</v>
      </c>
      <c r="C72" s="102">
        <v>43</v>
      </c>
      <c r="D72" s="102"/>
      <c r="E72" s="102">
        <v>34</v>
      </c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4.5">
      <c r="A73" s="114">
        <v>63</v>
      </c>
      <c r="B73" s="115">
        <v>170301160042</v>
      </c>
      <c r="C73" s="102">
        <v>24</v>
      </c>
      <c r="D73" s="102"/>
      <c r="E73" s="102">
        <v>19</v>
      </c>
      <c r="F73" s="12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4.5">
      <c r="A74" s="114">
        <v>64</v>
      </c>
      <c r="B74" s="115">
        <v>170301160044</v>
      </c>
      <c r="C74" s="102">
        <v>14</v>
      </c>
      <c r="D74" s="102"/>
      <c r="E74" s="102">
        <v>11</v>
      </c>
      <c r="F74" s="12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4.5">
      <c r="A75" s="114">
        <v>65</v>
      </c>
      <c r="B75" s="115">
        <v>170301160045</v>
      </c>
      <c r="C75" s="102">
        <v>40</v>
      </c>
      <c r="D75" s="102"/>
      <c r="E75" s="102">
        <v>32</v>
      </c>
      <c r="F75" s="129"/>
      <c r="G75" s="59"/>
      <c r="H75" s="59"/>
      <c r="I75" s="59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4.5">
      <c r="A76" s="114">
        <v>66</v>
      </c>
      <c r="B76" s="115">
        <v>170301160049</v>
      </c>
      <c r="C76" s="102">
        <v>21</v>
      </c>
      <c r="D76" s="102"/>
      <c r="E76" s="102">
        <v>17</v>
      </c>
      <c r="F76" s="129"/>
      <c r="G76" s="59"/>
      <c r="H76" s="59"/>
      <c r="I76" s="59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4.5">
      <c r="A77" s="114">
        <v>67</v>
      </c>
      <c r="B77" s="115">
        <v>170301160052</v>
      </c>
      <c r="C77" s="102">
        <v>29</v>
      </c>
      <c r="D77" s="102"/>
      <c r="E77" s="102">
        <v>23</v>
      </c>
      <c r="F77" s="129"/>
      <c r="G77" s="59"/>
      <c r="H77" s="59"/>
      <c r="I77" s="59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4.5">
      <c r="A78" s="114">
        <v>68</v>
      </c>
      <c r="B78" s="115">
        <v>170301160053</v>
      </c>
      <c r="C78" s="102">
        <v>21</v>
      </c>
      <c r="D78" s="102"/>
      <c r="E78" s="102">
        <v>17</v>
      </c>
      <c r="F78" s="129"/>
      <c r="G78" s="59"/>
      <c r="H78" s="59"/>
      <c r="I78" s="59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4.5">
      <c r="A79" s="114">
        <v>69</v>
      </c>
      <c r="B79" s="115">
        <v>170301160056</v>
      </c>
      <c r="C79" s="102">
        <v>20</v>
      </c>
      <c r="D79" s="102"/>
      <c r="E79" s="102">
        <v>16</v>
      </c>
      <c r="F79" s="129"/>
      <c r="G79" s="59"/>
      <c r="H79" s="59"/>
      <c r="I79" s="59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4.5">
      <c r="A80" s="59"/>
      <c r="B80" s="59"/>
      <c r="C80" s="59"/>
      <c r="D80" s="59"/>
      <c r="E80" s="59"/>
      <c r="F80" s="59"/>
      <c r="G80" s="59"/>
      <c r="H80" s="59"/>
      <c r="I80" s="59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4.5">
      <c r="A81" s="59"/>
      <c r="B81" s="59"/>
      <c r="C81" s="59"/>
      <c r="D81" s="59"/>
      <c r="E81" s="59"/>
      <c r="F81" s="59"/>
      <c r="G81" s="59"/>
      <c r="H81" s="59"/>
      <c r="I81" s="59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4.5">
      <c r="A82" s="59"/>
      <c r="B82" s="59"/>
      <c r="C82" s="59"/>
      <c r="D82" s="59"/>
      <c r="E82" s="59"/>
      <c r="F82" s="59"/>
      <c r="G82" s="59"/>
      <c r="H82" s="59"/>
      <c r="I82" s="59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4.5">
      <c r="A83" s="59"/>
      <c r="B83" s="59"/>
      <c r="C83" s="59"/>
      <c r="D83" s="59"/>
      <c r="E83" s="59"/>
      <c r="F83" s="59"/>
      <c r="G83" s="59"/>
      <c r="H83" s="59"/>
      <c r="I83" s="59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5">
      <c r="A84" s="59"/>
      <c r="B84" s="59"/>
      <c r="C84" s="59"/>
      <c r="D84" s="59"/>
      <c r="E84" s="59"/>
      <c r="F84" s="59"/>
      <c r="G84" s="59"/>
      <c r="H84" s="59"/>
      <c r="I84" s="59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5">
      <c r="A85" s="59"/>
      <c r="B85" s="59"/>
      <c r="C85" s="59"/>
      <c r="D85" s="59"/>
      <c r="E85" s="59"/>
      <c r="F85" s="59"/>
      <c r="G85" s="59"/>
      <c r="H85" s="59"/>
      <c r="I85" s="59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5">
      <c r="A86" s="59"/>
      <c r="B86" s="59"/>
      <c r="C86" s="59"/>
      <c r="D86" s="59"/>
      <c r="E86" s="59"/>
      <c r="F86" s="59"/>
      <c r="G86" s="59"/>
      <c r="H86" s="59"/>
      <c r="I86" s="59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5">
      <c r="A87" s="59"/>
      <c r="B87" s="59"/>
      <c r="C87" s="59"/>
      <c r="D87" s="59"/>
      <c r="E87" s="59"/>
      <c r="F87" s="59"/>
      <c r="G87" s="59"/>
      <c r="H87" s="59"/>
      <c r="I87" s="59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4.5">
      <c r="A88" s="59"/>
      <c r="B88" s="59"/>
      <c r="C88" s="59"/>
      <c r="D88" s="59"/>
      <c r="E88" s="59"/>
      <c r="F88" s="59"/>
      <c r="G88" s="59"/>
      <c r="H88" s="59"/>
      <c r="I88" s="59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4.5">
      <c r="A89" s="59"/>
      <c r="B89" s="59"/>
      <c r="C89" s="59"/>
      <c r="D89" s="59"/>
      <c r="E89" s="59"/>
      <c r="F89" s="59"/>
      <c r="G89" s="59"/>
      <c r="H89" s="59"/>
      <c r="I89" s="59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4.5">
      <c r="A90" s="59"/>
      <c r="B90" s="59"/>
      <c r="C90" s="59"/>
      <c r="D90" s="59"/>
      <c r="E90" s="59"/>
      <c r="F90" s="59"/>
      <c r="G90" s="59"/>
      <c r="H90" s="59"/>
      <c r="I90" s="59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4.5">
      <c r="A91" s="59"/>
      <c r="B91" s="59"/>
      <c r="C91" s="59"/>
      <c r="D91" s="59"/>
      <c r="E91" s="59"/>
      <c r="F91" s="59"/>
      <c r="G91" s="59"/>
      <c r="H91" s="59"/>
      <c r="I91" s="59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4.5">
      <c r="A92" s="59"/>
      <c r="B92" s="59"/>
      <c r="C92" s="59"/>
      <c r="D92" s="59"/>
      <c r="E92" s="59"/>
      <c r="F92" s="59"/>
      <c r="G92" s="59"/>
      <c r="H92" s="59"/>
      <c r="I92" s="59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4.5">
      <c r="A93" s="59"/>
      <c r="B93" s="59"/>
      <c r="C93" s="59"/>
      <c r="D93" s="59"/>
      <c r="E93" s="59"/>
      <c r="F93" s="59"/>
      <c r="G93" s="59"/>
      <c r="H93" s="59"/>
      <c r="I93" s="59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4.5">
      <c r="A94" s="59"/>
      <c r="B94" s="59"/>
      <c r="C94" s="59"/>
      <c r="D94" s="59"/>
      <c r="E94" s="59"/>
      <c r="F94" s="59"/>
      <c r="G94" s="59"/>
      <c r="H94" s="59"/>
      <c r="I94" s="59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4.5">
      <c r="A95" s="59"/>
      <c r="B95" s="59"/>
      <c r="C95" s="59"/>
      <c r="D95" s="59"/>
      <c r="E95" s="59"/>
      <c r="F95" s="59"/>
      <c r="G95" s="59"/>
      <c r="H95" s="59"/>
      <c r="I95" s="59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4.5">
      <c r="A96" s="59"/>
      <c r="B96" s="59"/>
      <c r="C96" s="59"/>
      <c r="D96" s="59"/>
      <c r="E96" s="59"/>
      <c r="F96" s="59"/>
      <c r="G96" s="59"/>
      <c r="H96" s="59"/>
      <c r="I96" s="59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4.5">
      <c r="A97" s="59"/>
      <c r="B97" s="59"/>
      <c r="C97" s="59"/>
      <c r="D97" s="59"/>
      <c r="E97" s="59"/>
      <c r="F97" s="59"/>
      <c r="G97" s="59"/>
      <c r="H97" s="59"/>
      <c r="I97" s="59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4.5">
      <c r="A98" s="59"/>
      <c r="B98" s="59"/>
      <c r="C98" s="59"/>
      <c r="D98" s="59"/>
      <c r="E98" s="59"/>
      <c r="F98" s="59"/>
      <c r="G98" s="59"/>
      <c r="H98" s="59"/>
      <c r="I98" s="59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4.5">
      <c r="A99" s="59"/>
      <c r="B99" s="59"/>
      <c r="C99" s="59"/>
      <c r="D99" s="59"/>
      <c r="E99" s="59"/>
      <c r="F99" s="59"/>
      <c r="G99" s="59"/>
      <c r="H99" s="59"/>
      <c r="I99" s="59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4.5">
      <c r="A100" s="59"/>
      <c r="B100" s="59"/>
      <c r="C100" s="59"/>
      <c r="D100" s="59"/>
      <c r="E100" s="59"/>
      <c r="F100" s="59"/>
      <c r="G100" s="59"/>
      <c r="H100" s="59"/>
      <c r="I100" s="59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4.5">
      <c r="A101" s="59"/>
      <c r="B101" s="59"/>
      <c r="C101" s="59"/>
      <c r="D101" s="59"/>
      <c r="E101" s="59"/>
      <c r="F101" s="59"/>
      <c r="G101" s="59"/>
      <c r="H101" s="59"/>
      <c r="I101" s="59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4.5">
      <c r="A102" s="59"/>
      <c r="B102" s="59"/>
      <c r="C102" s="59"/>
      <c r="D102" s="59"/>
      <c r="E102" s="59"/>
      <c r="F102" s="59"/>
      <c r="G102" s="59"/>
      <c r="H102" s="59"/>
      <c r="I102" s="59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4.5">
      <c r="A103" s="59"/>
      <c r="B103" s="59"/>
      <c r="C103" s="59"/>
      <c r="D103" s="59"/>
      <c r="E103" s="59"/>
      <c r="F103" s="59"/>
      <c r="G103" s="59"/>
      <c r="H103" s="59"/>
      <c r="I103" s="59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4.5">
      <c r="A104" s="59"/>
      <c r="B104" s="59"/>
      <c r="C104" s="59"/>
      <c r="D104" s="59"/>
      <c r="E104" s="59"/>
      <c r="F104" s="59"/>
      <c r="G104" s="59"/>
      <c r="H104" s="59"/>
      <c r="I104" s="59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4.5">
      <c r="A105" s="59"/>
      <c r="B105" s="59"/>
      <c r="C105" s="59"/>
      <c r="D105" s="59"/>
      <c r="E105" s="59"/>
      <c r="F105" s="59"/>
      <c r="G105" s="59"/>
      <c r="H105" s="59"/>
      <c r="I105" s="59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4.5">
      <c r="A106" s="59"/>
      <c r="B106" s="59"/>
      <c r="C106" s="59"/>
      <c r="D106" s="59"/>
      <c r="E106" s="59"/>
      <c r="F106" s="59"/>
      <c r="G106" s="59"/>
      <c r="H106" s="59"/>
      <c r="I106" s="59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4.5">
      <c r="A107" s="59"/>
      <c r="B107" s="59"/>
      <c r="C107" s="59"/>
      <c r="D107" s="59"/>
      <c r="E107" s="59"/>
      <c r="F107" s="59"/>
      <c r="G107" s="59"/>
      <c r="H107" s="59"/>
      <c r="I107" s="59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4.5">
      <c r="A108" s="59"/>
      <c r="B108" s="59"/>
      <c r="C108" s="59"/>
      <c r="D108" s="59"/>
      <c r="E108" s="59"/>
      <c r="F108" s="59"/>
      <c r="G108" s="59"/>
      <c r="H108" s="59"/>
      <c r="I108" s="59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4.5">
      <c r="A109" s="59"/>
      <c r="B109" s="59"/>
      <c r="C109" s="59"/>
      <c r="D109" s="59"/>
      <c r="E109" s="59"/>
      <c r="F109" s="59"/>
      <c r="G109" s="59"/>
      <c r="H109" s="59"/>
      <c r="I109" s="59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4.5">
      <c r="A110" s="59"/>
      <c r="B110" s="59"/>
      <c r="C110" s="59"/>
      <c r="D110" s="59"/>
      <c r="E110" s="59"/>
      <c r="F110" s="59"/>
      <c r="G110" s="59"/>
      <c r="H110" s="59"/>
      <c r="I110" s="59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4.5">
      <c r="A111" s="59"/>
      <c r="B111" s="59"/>
      <c r="C111" s="59"/>
      <c r="D111" s="59"/>
      <c r="E111" s="59"/>
      <c r="F111" s="59"/>
      <c r="G111" s="59"/>
      <c r="H111" s="59"/>
      <c r="I111" s="59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4.5">
      <c r="A112" s="59"/>
      <c r="B112" s="59"/>
      <c r="C112" s="59"/>
      <c r="D112" s="59"/>
      <c r="E112" s="59"/>
      <c r="F112" s="59"/>
      <c r="G112" s="59"/>
      <c r="H112" s="59"/>
      <c r="I112" s="59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4.5">
      <c r="A113" s="59"/>
      <c r="B113" s="59"/>
      <c r="C113" s="59"/>
      <c r="D113" s="59"/>
      <c r="E113" s="59"/>
      <c r="F113" s="59"/>
      <c r="G113" s="59"/>
      <c r="H113" s="59"/>
      <c r="I113" s="59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4.5">
      <c r="A114" s="59"/>
      <c r="B114" s="59"/>
      <c r="C114" s="59"/>
      <c r="D114" s="59"/>
      <c r="E114" s="59"/>
      <c r="F114" s="59"/>
      <c r="G114" s="59"/>
      <c r="H114" s="59"/>
      <c r="I114" s="59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4.5">
      <c r="A115" s="59"/>
      <c r="B115" s="59"/>
      <c r="C115" s="59"/>
      <c r="D115" s="59"/>
      <c r="E115" s="59"/>
      <c r="F115" s="59"/>
      <c r="G115" s="59"/>
      <c r="H115" s="59"/>
      <c r="I115" s="59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4.5">
      <c r="A116" s="59"/>
      <c r="B116" s="59"/>
      <c r="C116" s="59"/>
      <c r="D116" s="59"/>
      <c r="E116" s="59"/>
      <c r="F116" s="59"/>
      <c r="G116" s="59"/>
      <c r="H116" s="59"/>
      <c r="I116" s="59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4.5">
      <c r="A117" s="59"/>
      <c r="B117" s="59"/>
      <c r="C117" s="59"/>
      <c r="D117" s="59"/>
      <c r="E117" s="59"/>
      <c r="F117" s="59"/>
      <c r="G117" s="59"/>
      <c r="H117" s="59"/>
      <c r="I117" s="59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4.5">
      <c r="A118" s="59"/>
      <c r="B118" s="59"/>
      <c r="C118" s="59"/>
      <c r="D118" s="59"/>
      <c r="E118" s="59"/>
      <c r="F118" s="59"/>
      <c r="G118" s="59"/>
      <c r="H118" s="59"/>
      <c r="I118" s="59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4.5">
      <c r="A119" s="59"/>
      <c r="B119" s="59"/>
      <c r="C119" s="59"/>
      <c r="D119" s="59"/>
      <c r="E119" s="59"/>
      <c r="F119" s="59"/>
      <c r="G119" s="59"/>
      <c r="H119" s="59"/>
      <c r="I119" s="59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4.5">
      <c r="A120" s="59"/>
      <c r="B120" s="59"/>
      <c r="C120" s="59"/>
      <c r="D120" s="59"/>
      <c r="E120" s="59"/>
      <c r="F120" s="59"/>
      <c r="G120" s="59"/>
      <c r="H120" s="59"/>
      <c r="I120" s="59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4.5">
      <c r="A121" s="59"/>
      <c r="B121" s="59"/>
      <c r="C121" s="59"/>
      <c r="D121" s="59"/>
      <c r="E121" s="59"/>
      <c r="F121" s="59"/>
      <c r="G121" s="59"/>
      <c r="H121" s="59"/>
      <c r="I121" s="59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4.5">
      <c r="A122" s="59"/>
      <c r="B122" s="59"/>
      <c r="C122" s="59"/>
      <c r="D122" s="59"/>
      <c r="E122" s="59"/>
      <c r="F122" s="59"/>
      <c r="G122" s="59"/>
      <c r="H122" s="59"/>
      <c r="I122" s="59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4.5">
      <c r="A123" s="59"/>
      <c r="B123" s="59"/>
      <c r="C123" s="59"/>
      <c r="D123" s="59"/>
      <c r="E123" s="59"/>
      <c r="F123" s="59"/>
      <c r="G123" s="59"/>
      <c r="H123" s="59"/>
      <c r="I123" s="59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4.5">
      <c r="A124" s="59"/>
      <c r="B124" s="59"/>
      <c r="C124" s="59"/>
      <c r="D124" s="59"/>
      <c r="E124" s="59"/>
      <c r="F124" s="59"/>
      <c r="G124" s="59"/>
      <c r="H124" s="59"/>
      <c r="I124" s="59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4.5">
      <c r="A125" s="59"/>
      <c r="B125" s="59"/>
      <c r="C125" s="59"/>
      <c r="D125" s="59"/>
      <c r="E125" s="59"/>
      <c r="F125" s="59"/>
      <c r="G125" s="59"/>
      <c r="H125" s="59"/>
      <c r="I125" s="59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4.5">
      <c r="A126" s="59"/>
      <c r="B126" s="59"/>
      <c r="C126" s="59"/>
      <c r="D126" s="59"/>
      <c r="E126" s="59"/>
      <c r="F126" s="59"/>
      <c r="G126" s="59"/>
      <c r="H126" s="59"/>
      <c r="I126" s="59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4.5">
      <c r="A127" s="59"/>
      <c r="B127" s="59"/>
      <c r="C127" s="59"/>
      <c r="D127" s="59"/>
      <c r="E127" s="59"/>
      <c r="F127" s="59"/>
      <c r="G127" s="59"/>
      <c r="H127" s="59"/>
      <c r="I127" s="59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4.5">
      <c r="A128" s="59"/>
      <c r="B128" s="59"/>
      <c r="C128" s="59"/>
      <c r="D128" s="59"/>
      <c r="E128" s="59"/>
      <c r="F128" s="59"/>
      <c r="G128" s="59"/>
      <c r="H128" s="59"/>
      <c r="I128" s="59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4.5">
      <c r="A129" s="59"/>
      <c r="B129" s="59"/>
      <c r="C129" s="59"/>
      <c r="D129" s="59"/>
      <c r="E129" s="59"/>
      <c r="F129" s="59"/>
      <c r="G129" s="59"/>
      <c r="H129" s="59"/>
      <c r="I129" s="59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4.5">
      <c r="A130" s="59"/>
      <c r="B130" s="59"/>
      <c r="C130" s="59"/>
      <c r="D130" s="59"/>
      <c r="E130" s="59"/>
      <c r="F130" s="59"/>
      <c r="G130" s="59"/>
      <c r="H130" s="59"/>
      <c r="I130" s="59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4.5">
      <c r="A131" s="59"/>
      <c r="B131" s="59"/>
      <c r="C131" s="59"/>
      <c r="D131" s="59"/>
      <c r="E131" s="59"/>
      <c r="F131" s="59"/>
      <c r="G131" s="59"/>
      <c r="H131" s="59"/>
      <c r="I131" s="59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4.5">
      <c r="A132" s="59"/>
      <c r="B132" s="59"/>
      <c r="C132" s="59"/>
      <c r="D132" s="59"/>
      <c r="E132" s="59"/>
      <c r="F132" s="59"/>
      <c r="G132" s="59"/>
      <c r="H132" s="59"/>
      <c r="I132" s="59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4.5">
      <c r="A133" s="59"/>
      <c r="B133" s="59"/>
      <c r="C133" s="59"/>
      <c r="D133" s="59"/>
      <c r="E133" s="59"/>
      <c r="F133" s="59"/>
      <c r="G133" s="59"/>
      <c r="H133" s="59"/>
      <c r="I133" s="59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4.5">
      <c r="A134" s="59"/>
      <c r="B134" s="59"/>
      <c r="C134" s="59"/>
      <c r="D134" s="59"/>
      <c r="E134" s="59"/>
      <c r="F134" s="59"/>
      <c r="G134" s="59"/>
      <c r="H134" s="59"/>
      <c r="I134" s="59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4.5">
      <c r="A135" s="59"/>
      <c r="B135" s="59"/>
      <c r="C135" s="59"/>
      <c r="D135" s="59"/>
      <c r="E135" s="59"/>
      <c r="F135" s="59"/>
      <c r="G135" s="59"/>
      <c r="H135" s="59"/>
      <c r="I135" s="59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4.5">
      <c r="A136" s="59"/>
      <c r="B136" s="59"/>
      <c r="C136" s="59"/>
      <c r="D136" s="59"/>
      <c r="E136" s="59"/>
      <c r="F136" s="59"/>
      <c r="G136" s="59"/>
      <c r="H136" s="59"/>
      <c r="I136" s="59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4.5">
      <c r="A137" s="59"/>
      <c r="B137" s="59"/>
      <c r="C137" s="59"/>
      <c r="D137" s="59"/>
      <c r="E137" s="59"/>
      <c r="F137" s="59"/>
      <c r="G137" s="59"/>
      <c r="H137" s="59"/>
      <c r="I137" s="59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4.5">
      <c r="A138" s="59"/>
      <c r="B138" s="59"/>
      <c r="C138" s="59"/>
      <c r="D138" s="59"/>
      <c r="E138" s="59"/>
      <c r="F138" s="59"/>
      <c r="G138" s="59"/>
      <c r="H138" s="59"/>
      <c r="I138" s="59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4.5">
      <c r="A139" s="59"/>
      <c r="B139" s="59"/>
      <c r="C139" s="59"/>
      <c r="D139" s="59"/>
      <c r="E139" s="59"/>
      <c r="F139" s="59"/>
      <c r="G139" s="59"/>
      <c r="H139" s="59"/>
      <c r="I139" s="59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4.5">
      <c r="A140" s="59"/>
      <c r="B140" s="59"/>
      <c r="C140" s="59"/>
      <c r="D140" s="59"/>
      <c r="E140" s="59"/>
      <c r="F140" s="59"/>
      <c r="G140" s="59"/>
      <c r="H140" s="59"/>
      <c r="I140" s="59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4.5">
      <c r="A141" s="59"/>
      <c r="B141" s="59"/>
      <c r="C141" s="59"/>
      <c r="D141" s="59"/>
      <c r="E141" s="59"/>
      <c r="F141" s="59"/>
      <c r="G141" s="59"/>
      <c r="H141" s="59"/>
      <c r="I141" s="59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4.5">
      <c r="A142" s="59"/>
      <c r="B142" s="59"/>
      <c r="C142" s="59"/>
      <c r="D142" s="59"/>
      <c r="E142" s="59"/>
      <c r="F142" s="59"/>
      <c r="G142" s="59"/>
      <c r="H142" s="59"/>
      <c r="I142" s="59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4.5">
      <c r="A143" s="59"/>
      <c r="B143" s="59"/>
      <c r="C143" s="59"/>
      <c r="D143" s="59"/>
      <c r="E143" s="59"/>
      <c r="F143" s="59"/>
      <c r="G143" s="59"/>
      <c r="H143" s="59"/>
      <c r="I143" s="59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4.5">
      <c r="A144" s="59"/>
      <c r="B144" s="59"/>
      <c r="C144" s="59"/>
      <c r="D144" s="59"/>
      <c r="E144" s="59"/>
      <c r="F144" s="59"/>
      <c r="G144" s="59"/>
      <c r="H144" s="59"/>
      <c r="I144" s="59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4.5">
      <c r="A145" s="59"/>
      <c r="B145" s="59"/>
      <c r="C145" s="59"/>
      <c r="D145" s="59"/>
      <c r="E145" s="59"/>
      <c r="F145" s="59"/>
      <c r="G145" s="59"/>
      <c r="H145" s="59"/>
      <c r="I145" s="59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4.5">
      <c r="A146" s="59"/>
      <c r="B146" s="59"/>
      <c r="C146" s="59"/>
      <c r="D146" s="59"/>
      <c r="E146" s="59"/>
      <c r="F146" s="59"/>
      <c r="G146" s="59"/>
      <c r="H146" s="59"/>
      <c r="I146" s="59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4.5">
      <c r="A147" s="59"/>
      <c r="B147" s="59"/>
      <c r="C147" s="59"/>
      <c r="D147" s="59"/>
      <c r="E147" s="59"/>
      <c r="F147" s="59"/>
      <c r="G147" s="59"/>
      <c r="H147" s="59"/>
      <c r="I147" s="59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4.5">
      <c r="A148" s="59"/>
      <c r="B148" s="59"/>
      <c r="C148" s="59"/>
      <c r="D148" s="59"/>
      <c r="E148" s="59"/>
      <c r="F148" s="59"/>
      <c r="G148" s="59"/>
      <c r="H148" s="59"/>
      <c r="I148" s="59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4.5">
      <c r="A149" s="59"/>
      <c r="B149" s="59"/>
      <c r="C149" s="59"/>
      <c r="D149" s="59"/>
      <c r="E149" s="59"/>
      <c r="F149" s="59"/>
      <c r="G149" s="59"/>
      <c r="H149" s="59"/>
      <c r="I149" s="59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4.5">
      <c r="A150" s="59"/>
      <c r="B150" s="59"/>
      <c r="C150" s="59"/>
      <c r="D150" s="59"/>
      <c r="E150" s="59"/>
      <c r="F150" s="59"/>
      <c r="G150" s="59"/>
      <c r="H150" s="59"/>
      <c r="I150" s="59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4.5">
      <c r="A151" s="59"/>
      <c r="B151" s="59"/>
      <c r="C151" s="59"/>
      <c r="D151" s="59"/>
      <c r="E151" s="59"/>
      <c r="F151" s="59"/>
      <c r="G151" s="59"/>
      <c r="H151" s="59"/>
      <c r="I151" s="59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4.5">
      <c r="A152" s="59"/>
      <c r="B152" s="59"/>
      <c r="C152" s="59"/>
      <c r="D152" s="59"/>
      <c r="E152" s="59"/>
      <c r="F152" s="59"/>
      <c r="G152" s="59"/>
      <c r="H152" s="59"/>
      <c r="I152" s="59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4.5">
      <c r="A153" s="59"/>
      <c r="B153" s="59"/>
      <c r="C153" s="59"/>
      <c r="D153" s="59"/>
      <c r="E153" s="59"/>
      <c r="F153" s="59"/>
      <c r="G153" s="59"/>
      <c r="H153" s="59"/>
      <c r="I153" s="59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4.5">
      <c r="A154" s="59"/>
      <c r="B154" s="59"/>
      <c r="C154" s="59"/>
      <c r="D154" s="59"/>
      <c r="E154" s="59"/>
      <c r="F154" s="59"/>
      <c r="G154" s="59"/>
      <c r="H154" s="59"/>
      <c r="I154" s="59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4.5">
      <c r="A155" s="59"/>
      <c r="B155" s="59"/>
      <c r="C155" s="59"/>
      <c r="D155" s="59"/>
      <c r="E155" s="59"/>
      <c r="F155" s="59"/>
      <c r="G155" s="59"/>
      <c r="H155" s="59"/>
      <c r="I155" s="59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4.5">
      <c r="A156" s="59"/>
      <c r="B156" s="59"/>
      <c r="C156" s="59"/>
      <c r="D156" s="59"/>
      <c r="E156" s="59"/>
      <c r="F156" s="59"/>
      <c r="G156" s="59"/>
      <c r="H156" s="59"/>
      <c r="I156" s="59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4.5">
      <c r="A157" s="59"/>
      <c r="B157" s="59"/>
      <c r="C157" s="59"/>
      <c r="D157" s="59"/>
      <c r="E157" s="59"/>
      <c r="F157" s="59"/>
      <c r="G157" s="59"/>
      <c r="H157" s="59"/>
      <c r="I157" s="59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4.5">
      <c r="A158" s="59"/>
      <c r="B158" s="59"/>
      <c r="C158" s="59"/>
      <c r="D158" s="59"/>
      <c r="E158" s="59"/>
      <c r="F158" s="59"/>
      <c r="G158" s="59"/>
      <c r="H158" s="59"/>
      <c r="I158" s="59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4.5">
      <c r="A159" s="59"/>
      <c r="B159" s="59"/>
      <c r="C159" s="59"/>
      <c r="D159" s="59"/>
      <c r="E159" s="59"/>
      <c r="F159" s="59"/>
      <c r="G159" s="59"/>
      <c r="H159" s="59"/>
      <c r="I159" s="59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4.5">
      <c r="A160" s="59"/>
      <c r="B160" s="59"/>
      <c r="C160" s="59"/>
      <c r="D160" s="59"/>
      <c r="E160" s="59"/>
      <c r="F160" s="59"/>
      <c r="G160" s="59"/>
      <c r="H160" s="59"/>
      <c r="I160" s="59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4.5">
      <c r="A161" s="59"/>
      <c r="B161" s="59"/>
      <c r="C161" s="59"/>
      <c r="D161" s="59"/>
      <c r="E161" s="59"/>
      <c r="F161" s="59"/>
      <c r="G161" s="59"/>
      <c r="H161" s="59"/>
      <c r="I161" s="59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4.5">
      <c r="A162" s="59"/>
      <c r="B162" s="59"/>
      <c r="C162" s="59"/>
      <c r="D162" s="59"/>
      <c r="E162" s="59"/>
      <c r="F162" s="59"/>
      <c r="G162" s="59"/>
      <c r="H162" s="59"/>
      <c r="I162" s="59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4.5">
      <c r="A163" s="59"/>
      <c r="B163" s="59"/>
      <c r="C163" s="59"/>
      <c r="D163" s="59"/>
      <c r="E163" s="59"/>
      <c r="F163" s="59"/>
      <c r="G163" s="59"/>
      <c r="H163" s="59"/>
      <c r="I163" s="59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4.5">
      <c r="A164" s="59"/>
      <c r="B164" s="59"/>
      <c r="C164" s="59"/>
      <c r="D164" s="59"/>
      <c r="E164" s="59"/>
      <c r="F164" s="59"/>
      <c r="G164" s="59"/>
      <c r="H164" s="59"/>
      <c r="I164" s="59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4.5">
      <c r="A165" s="59"/>
      <c r="B165" s="59"/>
      <c r="C165" s="59"/>
      <c r="D165" s="59"/>
      <c r="E165" s="59"/>
      <c r="F165" s="59"/>
      <c r="G165" s="59"/>
      <c r="H165" s="59"/>
      <c r="I165" s="59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4.5">
      <c r="A166" s="59"/>
      <c r="B166" s="59"/>
      <c r="C166" s="59"/>
      <c r="D166" s="59"/>
      <c r="E166" s="59"/>
      <c r="F166" s="59"/>
      <c r="G166" s="59"/>
      <c r="H166" s="59"/>
      <c r="I166" s="59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4.5">
      <c r="A167" s="59"/>
      <c r="B167" s="59"/>
      <c r="C167" s="59"/>
      <c r="D167" s="59"/>
      <c r="E167" s="59"/>
      <c r="F167" s="59"/>
      <c r="G167" s="59"/>
      <c r="H167" s="59"/>
      <c r="I167" s="59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4.5">
      <c r="A168" s="59"/>
      <c r="B168" s="59"/>
      <c r="C168" s="59"/>
      <c r="D168" s="59"/>
      <c r="E168" s="59"/>
      <c r="F168" s="59"/>
      <c r="G168" s="59"/>
      <c r="H168" s="59"/>
      <c r="I168" s="59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4.5">
      <c r="A169" s="59"/>
      <c r="B169" s="59"/>
      <c r="C169" s="59"/>
      <c r="D169" s="59"/>
      <c r="E169" s="59"/>
      <c r="F169" s="59"/>
      <c r="G169" s="59"/>
      <c r="H169" s="59"/>
      <c r="I169" s="59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4.5">
      <c r="A170" s="59"/>
      <c r="B170" s="59"/>
      <c r="C170" s="59"/>
      <c r="D170" s="59"/>
      <c r="E170" s="59"/>
      <c r="F170" s="59"/>
      <c r="G170" s="59"/>
      <c r="H170" s="59"/>
      <c r="I170" s="59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4.5">
      <c r="A171" s="59"/>
      <c r="B171" s="59"/>
      <c r="C171" s="59"/>
      <c r="D171" s="59"/>
      <c r="E171" s="59"/>
      <c r="F171" s="59"/>
      <c r="G171" s="59"/>
      <c r="H171" s="59"/>
      <c r="I171" s="59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4.5">
      <c r="A172" s="59"/>
      <c r="B172" s="59"/>
      <c r="C172" s="59"/>
      <c r="D172" s="59"/>
      <c r="E172" s="59"/>
      <c r="F172" s="59"/>
      <c r="G172" s="59"/>
      <c r="H172" s="59"/>
      <c r="I172" s="59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4.5">
      <c r="A173" s="59"/>
      <c r="B173" s="59"/>
      <c r="C173" s="59"/>
      <c r="D173" s="59"/>
      <c r="E173" s="59"/>
      <c r="F173" s="59"/>
      <c r="G173" s="59"/>
      <c r="H173" s="59"/>
      <c r="I173" s="59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4.5">
      <c r="A174" s="59"/>
      <c r="B174" s="59"/>
      <c r="C174" s="59"/>
      <c r="D174" s="59"/>
      <c r="E174" s="59"/>
      <c r="F174" s="59"/>
      <c r="G174" s="59"/>
      <c r="H174" s="59"/>
      <c r="I174" s="59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4.5">
      <c r="A175" s="59"/>
      <c r="B175" s="59"/>
      <c r="C175" s="59"/>
      <c r="D175" s="59"/>
      <c r="E175" s="59"/>
      <c r="F175" s="59"/>
      <c r="G175" s="59"/>
      <c r="H175" s="59"/>
      <c r="I175" s="59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4.5">
      <c r="A176" s="59"/>
      <c r="B176" s="59"/>
      <c r="C176" s="59"/>
      <c r="D176" s="59"/>
      <c r="E176" s="59"/>
      <c r="F176" s="59"/>
      <c r="G176" s="59"/>
      <c r="H176" s="59"/>
      <c r="I176" s="59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4.5">
      <c r="A177" s="59"/>
      <c r="B177" s="59"/>
      <c r="C177" s="59"/>
      <c r="D177" s="59"/>
      <c r="E177" s="59"/>
      <c r="F177" s="59"/>
      <c r="G177" s="59"/>
      <c r="H177" s="59"/>
      <c r="I177" s="59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4.5">
      <c r="A178" s="59"/>
      <c r="B178" s="59"/>
      <c r="C178" s="59"/>
      <c r="D178" s="59"/>
      <c r="E178" s="59"/>
      <c r="F178" s="59"/>
      <c r="G178" s="59"/>
      <c r="H178" s="59"/>
      <c r="I178" s="59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4.5">
      <c r="A179" s="59"/>
      <c r="B179" s="59"/>
      <c r="C179" s="59"/>
      <c r="D179" s="59"/>
      <c r="E179" s="59"/>
      <c r="F179" s="59"/>
      <c r="G179" s="59"/>
      <c r="H179" s="59"/>
      <c r="I179" s="59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4.5">
      <c r="A180" s="59"/>
      <c r="B180" s="59"/>
      <c r="C180" s="59"/>
      <c r="D180" s="59"/>
      <c r="E180" s="59"/>
      <c r="F180" s="59"/>
      <c r="G180" s="59"/>
      <c r="H180" s="59"/>
      <c r="I180" s="59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4.5">
      <c r="A181" s="59"/>
      <c r="B181" s="59"/>
      <c r="C181" s="59"/>
      <c r="D181" s="59"/>
      <c r="E181" s="59"/>
      <c r="F181" s="59"/>
      <c r="G181" s="59"/>
      <c r="H181" s="59"/>
      <c r="I181" s="59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4.5">
      <c r="A182" s="59"/>
      <c r="B182" s="59"/>
      <c r="C182" s="59"/>
      <c r="D182" s="59"/>
      <c r="E182" s="59"/>
      <c r="F182" s="59"/>
      <c r="G182" s="59"/>
      <c r="H182" s="59"/>
      <c r="I182" s="59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4.5">
      <c r="A183" s="59"/>
      <c r="B183" s="59"/>
      <c r="C183" s="59"/>
      <c r="D183" s="59"/>
      <c r="E183" s="59"/>
      <c r="F183" s="59"/>
      <c r="G183" s="59"/>
      <c r="H183" s="59"/>
      <c r="I183" s="59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4.5">
      <c r="A184" s="59"/>
      <c r="B184" s="59"/>
      <c r="C184" s="59"/>
      <c r="D184" s="59"/>
      <c r="E184" s="59"/>
      <c r="F184" s="59"/>
      <c r="G184" s="59"/>
      <c r="H184" s="59"/>
      <c r="I184" s="59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4.5">
      <c r="A185" s="59"/>
      <c r="B185" s="59"/>
      <c r="C185" s="59"/>
      <c r="D185" s="59"/>
      <c r="E185" s="59"/>
      <c r="F185" s="59"/>
      <c r="G185" s="59"/>
      <c r="H185" s="59"/>
      <c r="I185" s="59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4.5">
      <c r="A186" s="59"/>
      <c r="B186" s="59"/>
      <c r="C186" s="59"/>
      <c r="D186" s="59"/>
      <c r="E186" s="59"/>
      <c r="F186" s="59"/>
      <c r="G186" s="59"/>
      <c r="H186" s="59"/>
      <c r="I186" s="59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4.5">
      <c r="A187" s="59"/>
      <c r="B187" s="59"/>
      <c r="C187" s="59"/>
      <c r="D187" s="59"/>
      <c r="E187" s="59"/>
      <c r="F187" s="59"/>
      <c r="G187" s="59"/>
      <c r="H187" s="59"/>
      <c r="I187" s="59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4.5">
      <c r="A188" s="59"/>
      <c r="B188" s="59"/>
      <c r="C188" s="59"/>
      <c r="D188" s="59"/>
      <c r="E188" s="59"/>
      <c r="F188" s="59"/>
      <c r="G188" s="59"/>
      <c r="H188" s="59"/>
      <c r="I188" s="59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4.5">
      <c r="A189" s="59"/>
      <c r="B189" s="59"/>
      <c r="C189" s="59"/>
      <c r="D189" s="59"/>
      <c r="E189" s="59"/>
      <c r="F189" s="59"/>
      <c r="G189" s="59"/>
      <c r="H189" s="59"/>
      <c r="I189" s="59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4.5">
      <c r="A190" s="59"/>
      <c r="B190" s="59"/>
      <c r="C190" s="59"/>
      <c r="D190" s="59"/>
      <c r="E190" s="59"/>
      <c r="F190" s="59"/>
      <c r="G190" s="59"/>
      <c r="H190" s="59"/>
      <c r="I190" s="59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4.5">
      <c r="A191" s="59"/>
      <c r="B191" s="59"/>
      <c r="C191" s="59"/>
      <c r="D191" s="59"/>
      <c r="E191" s="59"/>
      <c r="F191" s="59"/>
      <c r="G191" s="59"/>
      <c r="H191" s="59"/>
      <c r="I191" s="59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4.5">
      <c r="A192" s="59"/>
      <c r="B192" s="59"/>
      <c r="C192" s="59"/>
      <c r="D192" s="59"/>
      <c r="E192" s="59"/>
      <c r="F192" s="59"/>
      <c r="G192" s="59"/>
      <c r="H192" s="59"/>
      <c r="I192" s="59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4.5">
      <c r="A193" s="59"/>
      <c r="B193" s="59"/>
      <c r="C193" s="59"/>
      <c r="D193" s="59"/>
      <c r="E193" s="59"/>
      <c r="F193" s="59"/>
      <c r="G193" s="59"/>
      <c r="H193" s="59"/>
      <c r="I193" s="59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4.5">
      <c r="A194" s="59"/>
      <c r="B194" s="59"/>
      <c r="C194" s="59"/>
      <c r="D194" s="59"/>
      <c r="E194" s="59"/>
      <c r="F194" s="59"/>
      <c r="G194" s="59"/>
      <c r="H194" s="59"/>
      <c r="I194" s="59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4.5">
      <c r="A195" s="59"/>
      <c r="B195" s="59"/>
      <c r="C195" s="59"/>
      <c r="D195" s="59"/>
      <c r="E195" s="59"/>
      <c r="F195" s="59"/>
      <c r="G195" s="59"/>
      <c r="H195" s="59"/>
      <c r="I195" s="59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4.5">
      <c r="A196" s="59"/>
      <c r="B196" s="59"/>
      <c r="C196" s="59"/>
      <c r="D196" s="59"/>
      <c r="E196" s="59"/>
      <c r="F196" s="59"/>
      <c r="G196" s="59"/>
      <c r="H196" s="59"/>
      <c r="I196" s="59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4.5">
      <c r="A197" s="59"/>
      <c r="B197" s="59"/>
      <c r="C197" s="59"/>
      <c r="D197" s="59"/>
      <c r="E197" s="59"/>
      <c r="F197" s="59"/>
      <c r="G197" s="59"/>
      <c r="H197" s="59"/>
      <c r="I197" s="59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4.5">
      <c r="A198" s="59"/>
      <c r="B198" s="59"/>
      <c r="C198" s="59"/>
      <c r="D198" s="59"/>
      <c r="E198" s="59"/>
      <c r="F198" s="59"/>
      <c r="G198" s="59"/>
      <c r="H198" s="59"/>
      <c r="I198" s="59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4.5">
      <c r="A199" s="59"/>
      <c r="B199" s="59"/>
      <c r="C199" s="59"/>
      <c r="D199" s="59"/>
      <c r="E199" s="59"/>
      <c r="F199" s="59"/>
      <c r="G199" s="59"/>
      <c r="H199" s="59"/>
      <c r="I199" s="59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4.5">
      <c r="A200" s="59"/>
      <c r="B200" s="59"/>
      <c r="C200" s="59"/>
      <c r="D200" s="59"/>
      <c r="E200" s="59"/>
      <c r="F200" s="59"/>
      <c r="G200" s="59"/>
      <c r="H200" s="59"/>
      <c r="I200" s="59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4.5">
      <c r="A201" s="59"/>
      <c r="B201" s="59"/>
      <c r="C201" s="59"/>
      <c r="D201" s="59"/>
      <c r="E201" s="59"/>
      <c r="F201" s="59"/>
      <c r="G201" s="59"/>
      <c r="H201" s="59"/>
      <c r="I201" s="59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4.5">
      <c r="A202" s="59"/>
      <c r="B202" s="59"/>
      <c r="C202" s="59"/>
      <c r="D202" s="59"/>
      <c r="E202" s="59"/>
      <c r="F202" s="59"/>
      <c r="G202" s="59"/>
      <c r="H202" s="59"/>
      <c r="I202" s="59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4.5">
      <c r="A203" s="59"/>
      <c r="B203" s="59"/>
      <c r="C203" s="59"/>
      <c r="D203" s="59"/>
      <c r="E203" s="59"/>
      <c r="F203" s="59"/>
      <c r="G203" s="59"/>
      <c r="H203" s="59"/>
      <c r="I203" s="59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4.5">
      <c r="A204" s="59"/>
      <c r="B204" s="59"/>
      <c r="C204" s="59"/>
      <c r="D204" s="59"/>
      <c r="E204" s="59"/>
      <c r="F204" s="59"/>
      <c r="G204" s="59"/>
      <c r="H204" s="59"/>
      <c r="I204" s="59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4.5">
      <c r="A205" s="59"/>
      <c r="B205" s="59"/>
      <c r="C205" s="59"/>
      <c r="D205" s="59"/>
      <c r="E205" s="59"/>
      <c r="F205" s="59"/>
      <c r="G205" s="59"/>
      <c r="H205" s="59"/>
      <c r="I205" s="59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4.5">
      <c r="A206" s="59"/>
      <c r="B206" s="59"/>
      <c r="C206" s="59"/>
      <c r="D206" s="59"/>
      <c r="E206" s="59"/>
      <c r="F206" s="59"/>
      <c r="G206" s="59"/>
      <c r="H206" s="59"/>
      <c r="I206" s="59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4.5">
      <c r="A207" s="59"/>
      <c r="B207" s="59"/>
      <c r="C207" s="59"/>
      <c r="D207" s="59"/>
      <c r="E207" s="59"/>
      <c r="F207" s="59"/>
      <c r="G207" s="59"/>
      <c r="H207" s="59"/>
      <c r="I207" s="59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4.5">
      <c r="A208" s="59"/>
      <c r="B208" s="59"/>
      <c r="C208" s="59"/>
      <c r="D208" s="59"/>
      <c r="E208" s="59"/>
      <c r="F208" s="59"/>
      <c r="G208" s="59"/>
      <c r="H208" s="59"/>
      <c r="I208" s="59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4.5">
      <c r="A209" s="59"/>
      <c r="B209" s="59"/>
      <c r="C209" s="59"/>
      <c r="D209" s="59"/>
      <c r="E209" s="59"/>
      <c r="F209" s="59"/>
      <c r="G209" s="59"/>
      <c r="H209" s="59"/>
      <c r="I209" s="59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4.5">
      <c r="A210" s="59"/>
      <c r="B210" s="59"/>
      <c r="C210" s="59"/>
      <c r="D210" s="59"/>
      <c r="E210" s="59"/>
      <c r="F210" s="59"/>
      <c r="G210" s="59"/>
      <c r="H210" s="59"/>
      <c r="I210" s="59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4.5">
      <c r="A211" s="59"/>
      <c r="B211" s="59"/>
      <c r="C211" s="59"/>
      <c r="D211" s="59"/>
      <c r="E211" s="59"/>
      <c r="F211" s="59"/>
      <c r="G211" s="59"/>
      <c r="H211" s="59"/>
      <c r="I211" s="59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4.5">
      <c r="A212" s="59"/>
      <c r="B212" s="59"/>
      <c r="C212" s="59"/>
      <c r="D212" s="59"/>
      <c r="E212" s="59"/>
      <c r="F212" s="59"/>
      <c r="G212" s="59"/>
      <c r="H212" s="59"/>
      <c r="I212" s="59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4.5">
      <c r="A213" s="59"/>
      <c r="B213" s="59"/>
      <c r="C213" s="59"/>
      <c r="D213" s="59"/>
      <c r="E213" s="59"/>
      <c r="F213" s="59"/>
      <c r="G213" s="59"/>
      <c r="H213" s="59"/>
      <c r="I213" s="59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4.5">
      <c r="A214" s="59"/>
      <c r="B214" s="59"/>
      <c r="C214" s="59"/>
      <c r="D214" s="59"/>
      <c r="E214" s="59"/>
      <c r="F214" s="59"/>
      <c r="G214" s="59"/>
      <c r="H214" s="59"/>
      <c r="I214" s="59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4.5">
      <c r="A215" s="59"/>
      <c r="B215" s="59"/>
      <c r="C215" s="59"/>
      <c r="D215" s="59"/>
      <c r="E215" s="59"/>
      <c r="F215" s="59"/>
      <c r="G215" s="59"/>
      <c r="H215" s="59"/>
      <c r="I215" s="59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4.5">
      <c r="A216" s="59"/>
      <c r="B216" s="59"/>
      <c r="C216" s="59"/>
      <c r="D216" s="59"/>
      <c r="E216" s="59"/>
      <c r="F216" s="59"/>
      <c r="G216" s="59"/>
      <c r="H216" s="59"/>
      <c r="I216" s="59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4.5">
      <c r="A217" s="59"/>
      <c r="B217" s="59"/>
      <c r="C217" s="59"/>
      <c r="D217" s="59"/>
      <c r="E217" s="59"/>
      <c r="F217" s="59"/>
      <c r="G217" s="59"/>
      <c r="H217" s="59"/>
      <c r="I217" s="59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4.5">
      <c r="A218" s="59"/>
      <c r="B218" s="59"/>
      <c r="C218" s="59"/>
      <c r="D218" s="59"/>
      <c r="E218" s="59"/>
      <c r="F218" s="59"/>
      <c r="G218" s="59"/>
      <c r="H218" s="59"/>
      <c r="I218" s="59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4.5">
      <c r="A219" s="59"/>
      <c r="B219" s="59"/>
      <c r="C219" s="59"/>
      <c r="D219" s="59"/>
      <c r="E219" s="59"/>
      <c r="F219" s="59"/>
      <c r="G219" s="59"/>
      <c r="H219" s="59"/>
      <c r="I219" s="59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4.5">
      <c r="A220" s="59"/>
      <c r="B220" s="59"/>
      <c r="C220" s="59"/>
      <c r="D220" s="59"/>
      <c r="E220" s="59"/>
      <c r="F220" s="59"/>
      <c r="G220" s="59"/>
      <c r="H220" s="59"/>
      <c r="I220" s="59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4.5">
      <c r="A221" s="59"/>
      <c r="B221" s="59"/>
      <c r="C221" s="59"/>
      <c r="D221" s="59"/>
      <c r="E221" s="59"/>
      <c r="F221" s="59"/>
      <c r="G221" s="59"/>
      <c r="H221" s="59"/>
      <c r="I221" s="59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4.5">
      <c r="A222" s="59"/>
      <c r="B222" s="59"/>
      <c r="C222" s="59"/>
      <c r="D222" s="59"/>
      <c r="E222" s="59"/>
      <c r="F222" s="59"/>
      <c r="G222" s="59"/>
      <c r="H222" s="59"/>
      <c r="I222" s="59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4.5">
      <c r="A223" s="59"/>
      <c r="B223" s="59"/>
      <c r="C223" s="59"/>
      <c r="D223" s="59"/>
      <c r="E223" s="59"/>
      <c r="F223" s="59"/>
      <c r="G223" s="59"/>
      <c r="H223" s="59"/>
      <c r="I223" s="59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4.5">
      <c r="A224" s="59"/>
      <c r="B224" s="59"/>
      <c r="C224" s="59"/>
      <c r="D224" s="59"/>
      <c r="E224" s="59"/>
      <c r="F224" s="59"/>
      <c r="G224" s="59"/>
      <c r="H224" s="59"/>
      <c r="I224" s="59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4.5">
      <c r="A225" s="59"/>
      <c r="B225" s="59"/>
      <c r="C225" s="59"/>
      <c r="D225" s="59"/>
      <c r="E225" s="59"/>
      <c r="F225" s="59"/>
      <c r="G225" s="59"/>
      <c r="H225" s="59"/>
      <c r="I225" s="59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4.5">
      <c r="A226" s="59"/>
      <c r="B226" s="59"/>
      <c r="C226" s="59"/>
      <c r="D226" s="59"/>
      <c r="E226" s="59"/>
      <c r="F226" s="59"/>
      <c r="G226" s="59"/>
      <c r="H226" s="59"/>
      <c r="I226" s="59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4.5">
      <c r="A227" s="59"/>
      <c r="B227" s="59"/>
      <c r="C227" s="59"/>
      <c r="D227" s="59"/>
      <c r="E227" s="59"/>
      <c r="F227" s="59"/>
      <c r="G227" s="59"/>
      <c r="H227" s="59"/>
      <c r="I227" s="59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4.5">
      <c r="A228" s="59"/>
      <c r="B228" s="59"/>
      <c r="C228" s="59"/>
      <c r="D228" s="59"/>
      <c r="E228" s="59"/>
      <c r="F228" s="59"/>
      <c r="G228" s="59"/>
      <c r="H228" s="59"/>
      <c r="I228" s="59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4.5">
      <c r="A229" s="59"/>
      <c r="B229" s="59"/>
      <c r="C229" s="59"/>
      <c r="D229" s="59"/>
      <c r="E229" s="59"/>
      <c r="F229" s="59"/>
      <c r="G229" s="59"/>
      <c r="H229" s="59"/>
      <c r="I229" s="59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4.5">
      <c r="A230" s="59"/>
      <c r="B230" s="59"/>
      <c r="C230" s="59"/>
      <c r="D230" s="59"/>
      <c r="E230" s="59"/>
      <c r="F230" s="59"/>
      <c r="G230" s="59"/>
      <c r="H230" s="59"/>
      <c r="I230" s="59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4.5">
      <c r="A231" s="59"/>
      <c r="B231" s="59"/>
      <c r="C231" s="59"/>
      <c r="D231" s="59"/>
      <c r="E231" s="59"/>
      <c r="F231" s="59"/>
      <c r="G231" s="59"/>
      <c r="H231" s="59"/>
      <c r="I231" s="59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4.5">
      <c r="A232" s="59"/>
      <c r="B232" s="59"/>
      <c r="C232" s="59"/>
      <c r="D232" s="59"/>
      <c r="E232" s="59"/>
      <c r="F232" s="59"/>
      <c r="G232" s="59"/>
      <c r="H232" s="59"/>
      <c r="I232" s="59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4.5">
      <c r="A233" s="59"/>
      <c r="B233" s="59"/>
      <c r="C233" s="59"/>
      <c r="D233" s="59"/>
      <c r="E233" s="59"/>
      <c r="F233" s="59"/>
      <c r="G233" s="59"/>
      <c r="H233" s="59"/>
      <c r="I233" s="59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4.5">
      <c r="A234" s="59"/>
      <c r="B234" s="59"/>
      <c r="C234" s="59"/>
      <c r="D234" s="59"/>
      <c r="E234" s="59"/>
      <c r="F234" s="59"/>
      <c r="G234" s="59"/>
      <c r="H234" s="59"/>
      <c r="I234" s="59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4.5">
      <c r="A235" s="59"/>
      <c r="B235" s="59"/>
      <c r="C235" s="59"/>
      <c r="D235" s="59"/>
      <c r="E235" s="59"/>
      <c r="F235" s="59"/>
      <c r="G235" s="59"/>
      <c r="H235" s="59"/>
      <c r="I235" s="59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4.5">
      <c r="A236" s="59"/>
      <c r="B236" s="59"/>
      <c r="C236" s="59"/>
      <c r="D236" s="59"/>
      <c r="E236" s="59"/>
      <c r="F236" s="59"/>
      <c r="G236" s="59"/>
      <c r="H236" s="59"/>
      <c r="I236" s="59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4.5">
      <c r="A237" s="59"/>
      <c r="B237" s="59"/>
      <c r="C237" s="59"/>
      <c r="D237" s="59"/>
      <c r="E237" s="59"/>
      <c r="F237" s="59"/>
      <c r="G237" s="59"/>
      <c r="H237" s="59"/>
      <c r="I237" s="59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4.5">
      <c r="A238" s="59"/>
      <c r="B238" s="59"/>
      <c r="C238" s="59"/>
      <c r="D238" s="59"/>
      <c r="E238" s="59"/>
      <c r="F238" s="59"/>
      <c r="G238" s="59"/>
      <c r="H238" s="59"/>
      <c r="I238" s="59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4.5">
      <c r="A239" s="59"/>
      <c r="B239" s="59"/>
      <c r="C239" s="59"/>
      <c r="D239" s="59"/>
      <c r="E239" s="59"/>
      <c r="F239" s="59"/>
      <c r="G239" s="59"/>
      <c r="H239" s="59"/>
      <c r="I239" s="59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4.5">
      <c r="A240" s="59"/>
      <c r="B240" s="59"/>
      <c r="C240" s="59"/>
      <c r="D240" s="59"/>
      <c r="E240" s="59"/>
      <c r="F240" s="59"/>
      <c r="G240" s="59"/>
      <c r="H240" s="59"/>
      <c r="I240" s="59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4.5">
      <c r="A241" s="59"/>
      <c r="B241" s="59"/>
      <c r="C241" s="59"/>
      <c r="D241" s="59"/>
      <c r="E241" s="59"/>
      <c r="F241" s="59"/>
      <c r="G241" s="59"/>
      <c r="H241" s="59"/>
      <c r="I241" s="59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4.5">
      <c r="A242" s="59"/>
      <c r="B242" s="59"/>
      <c r="C242" s="59"/>
      <c r="D242" s="59"/>
      <c r="E242" s="59"/>
      <c r="F242" s="59"/>
      <c r="G242" s="59"/>
      <c r="H242" s="59"/>
      <c r="I242" s="59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4.5">
      <c r="A243" s="59"/>
      <c r="B243" s="59"/>
      <c r="C243" s="59"/>
      <c r="D243" s="59"/>
      <c r="E243" s="59"/>
      <c r="F243" s="59"/>
      <c r="G243" s="59"/>
      <c r="H243" s="59"/>
      <c r="I243" s="59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4.5">
      <c r="A244" s="59"/>
      <c r="B244" s="59"/>
      <c r="C244" s="59"/>
      <c r="D244" s="59"/>
      <c r="E244" s="59"/>
      <c r="F244" s="59"/>
      <c r="G244" s="59"/>
      <c r="H244" s="59"/>
      <c r="I244" s="59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4.5">
      <c r="A245" s="59"/>
      <c r="B245" s="59"/>
      <c r="C245" s="59"/>
      <c r="D245" s="59"/>
      <c r="E245" s="59"/>
      <c r="F245" s="59"/>
      <c r="G245" s="59"/>
      <c r="H245" s="59"/>
      <c r="I245" s="59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4.5">
      <c r="A246" s="59"/>
      <c r="B246" s="59"/>
      <c r="C246" s="59"/>
      <c r="D246" s="59"/>
      <c r="E246" s="59"/>
      <c r="F246" s="59"/>
      <c r="G246" s="59"/>
      <c r="H246" s="59"/>
      <c r="I246" s="59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4.5">
      <c r="A247" s="59"/>
      <c r="B247" s="59"/>
      <c r="C247" s="59"/>
      <c r="D247" s="59"/>
      <c r="E247" s="59"/>
      <c r="F247" s="59"/>
      <c r="G247" s="59"/>
      <c r="H247" s="59"/>
      <c r="I247" s="59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4.5">
      <c r="A248" s="59"/>
      <c r="B248" s="59"/>
      <c r="C248" s="59"/>
      <c r="D248" s="59"/>
      <c r="E248" s="59"/>
      <c r="F248" s="59"/>
      <c r="G248" s="59"/>
      <c r="H248" s="59"/>
      <c r="I248" s="59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4.5">
      <c r="A249" s="59"/>
      <c r="B249" s="59"/>
      <c r="C249" s="59"/>
      <c r="D249" s="59"/>
      <c r="E249" s="59"/>
      <c r="F249" s="59"/>
      <c r="G249" s="59"/>
      <c r="H249" s="59"/>
      <c r="I249" s="59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4.5">
      <c r="A250" s="59"/>
      <c r="B250" s="59"/>
      <c r="C250" s="59"/>
      <c r="D250" s="59"/>
      <c r="E250" s="59"/>
      <c r="F250" s="59"/>
      <c r="G250" s="59"/>
      <c r="H250" s="59"/>
      <c r="I250" s="59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4.5">
      <c r="A251" s="59"/>
      <c r="B251" s="59"/>
      <c r="C251" s="59"/>
      <c r="D251" s="59"/>
      <c r="E251" s="59"/>
      <c r="F251" s="59"/>
      <c r="G251" s="59"/>
      <c r="H251" s="59"/>
      <c r="I251" s="59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4.5">
      <c r="A252" s="59"/>
      <c r="B252" s="59"/>
      <c r="C252" s="59"/>
      <c r="D252" s="59"/>
      <c r="E252" s="59"/>
      <c r="F252" s="59"/>
      <c r="G252" s="59"/>
      <c r="H252" s="59"/>
      <c r="I252" s="59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4.5">
      <c r="A253" s="59"/>
      <c r="B253" s="59"/>
      <c r="C253" s="59"/>
      <c r="D253" s="59"/>
      <c r="E253" s="59"/>
      <c r="F253" s="59"/>
      <c r="G253" s="59"/>
      <c r="H253" s="59"/>
      <c r="I253" s="59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4.5">
      <c r="A254" s="59"/>
      <c r="B254" s="59"/>
      <c r="C254" s="59"/>
      <c r="D254" s="59"/>
      <c r="E254" s="59"/>
      <c r="F254" s="59"/>
      <c r="G254" s="59"/>
      <c r="H254" s="59"/>
      <c r="I254" s="59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4.5">
      <c r="A255" s="59"/>
      <c r="B255" s="59"/>
      <c r="C255" s="59"/>
      <c r="D255" s="59"/>
      <c r="E255" s="59"/>
      <c r="F255" s="59"/>
      <c r="G255" s="59"/>
      <c r="H255" s="59"/>
      <c r="I255" s="59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4.5">
      <c r="A256" s="59"/>
      <c r="B256" s="59"/>
      <c r="C256" s="59"/>
      <c r="D256" s="59"/>
      <c r="E256" s="59"/>
      <c r="F256" s="59"/>
      <c r="G256" s="59"/>
      <c r="H256" s="59"/>
      <c r="I256" s="59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4.5">
      <c r="A257" s="59"/>
      <c r="B257" s="59"/>
      <c r="C257" s="59"/>
      <c r="D257" s="59"/>
      <c r="E257" s="59"/>
      <c r="F257" s="59"/>
      <c r="G257" s="59"/>
      <c r="H257" s="59"/>
      <c r="I257" s="59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4.5">
      <c r="A258" s="59"/>
      <c r="B258" s="59"/>
      <c r="C258" s="59"/>
      <c r="D258" s="59"/>
      <c r="E258" s="59"/>
      <c r="F258" s="59"/>
      <c r="G258" s="59"/>
      <c r="H258" s="59"/>
      <c r="I258" s="59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4.5">
      <c r="A259" s="59"/>
      <c r="B259" s="59"/>
      <c r="C259" s="59"/>
      <c r="D259" s="59"/>
      <c r="E259" s="59"/>
      <c r="F259" s="59"/>
      <c r="G259" s="59"/>
      <c r="H259" s="59"/>
      <c r="I259" s="59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4.5">
      <c r="A260" s="59"/>
      <c r="B260" s="59"/>
      <c r="C260" s="59"/>
      <c r="D260" s="59"/>
      <c r="E260" s="59"/>
      <c r="F260" s="59"/>
      <c r="G260" s="59"/>
      <c r="H260" s="59"/>
      <c r="I260" s="59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4.5">
      <c r="A261" s="59"/>
      <c r="B261" s="59"/>
      <c r="C261" s="59"/>
      <c r="D261" s="59"/>
      <c r="E261" s="59"/>
      <c r="F261" s="59"/>
      <c r="G261" s="59"/>
      <c r="H261" s="59"/>
      <c r="I261" s="59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4.5">
      <c r="A262" s="59"/>
      <c r="B262" s="59"/>
      <c r="C262" s="59"/>
      <c r="D262" s="59"/>
      <c r="E262" s="59"/>
      <c r="F262" s="59"/>
      <c r="G262" s="59"/>
      <c r="H262" s="59"/>
      <c r="I262" s="59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4.5">
      <c r="A263" s="59"/>
      <c r="B263" s="59"/>
      <c r="C263" s="59"/>
      <c r="D263" s="59"/>
      <c r="E263" s="59"/>
      <c r="F263" s="59"/>
      <c r="G263" s="59"/>
      <c r="H263" s="59"/>
      <c r="I263" s="59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4.5">
      <c r="A264" s="59"/>
      <c r="B264" s="59"/>
      <c r="C264" s="59"/>
      <c r="D264" s="59"/>
      <c r="E264" s="59"/>
      <c r="F264" s="59"/>
      <c r="G264" s="59"/>
      <c r="H264" s="59"/>
      <c r="I264" s="59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4.5">
      <c r="A265" s="59"/>
      <c r="B265" s="59"/>
      <c r="C265" s="59"/>
      <c r="D265" s="59"/>
      <c r="E265" s="59"/>
      <c r="F265" s="59"/>
      <c r="G265" s="59"/>
      <c r="H265" s="59"/>
      <c r="I265" s="59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4.5">
      <c r="A266" s="59"/>
      <c r="B266" s="59"/>
      <c r="C266" s="59"/>
      <c r="D266" s="59"/>
      <c r="E266" s="59"/>
      <c r="F266" s="59"/>
      <c r="G266" s="59"/>
      <c r="H266" s="59"/>
      <c r="I266" s="59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4.5">
      <c r="A267" s="59"/>
      <c r="B267" s="59"/>
      <c r="C267" s="59"/>
      <c r="D267" s="59"/>
      <c r="E267" s="59"/>
      <c r="F267" s="59"/>
      <c r="G267" s="59"/>
      <c r="H267" s="59"/>
      <c r="I267" s="59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4.5">
      <c r="A268" s="59"/>
      <c r="B268" s="59"/>
      <c r="C268" s="59"/>
      <c r="D268" s="59"/>
      <c r="E268" s="59"/>
      <c r="F268" s="59"/>
      <c r="G268" s="59"/>
      <c r="H268" s="59"/>
      <c r="I268" s="59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4.5">
      <c r="A269" s="59"/>
      <c r="B269" s="59"/>
      <c r="C269" s="59"/>
      <c r="D269" s="59"/>
      <c r="E269" s="59"/>
      <c r="F269" s="59"/>
      <c r="G269" s="59"/>
      <c r="H269" s="59"/>
      <c r="I269" s="59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4.5">
      <c r="A270" s="59"/>
      <c r="B270" s="59"/>
      <c r="C270" s="59"/>
      <c r="D270" s="59"/>
      <c r="E270" s="59"/>
      <c r="F270" s="59"/>
      <c r="G270" s="59"/>
      <c r="H270" s="59"/>
      <c r="I270" s="59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4.5">
      <c r="A271" s="59"/>
      <c r="B271" s="59"/>
      <c r="C271" s="59"/>
      <c r="D271" s="59"/>
      <c r="E271" s="59"/>
      <c r="F271" s="59"/>
      <c r="G271" s="59"/>
      <c r="H271" s="59"/>
      <c r="I271" s="59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4.5">
      <c r="A272" s="59"/>
      <c r="B272" s="59"/>
      <c r="C272" s="59"/>
      <c r="D272" s="59"/>
      <c r="E272" s="59"/>
      <c r="F272" s="59"/>
      <c r="G272" s="59"/>
      <c r="H272" s="59"/>
      <c r="I272" s="59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4.5">
      <c r="A273" s="59"/>
      <c r="B273" s="59"/>
      <c r="C273" s="59"/>
      <c r="D273" s="59"/>
      <c r="E273" s="59"/>
      <c r="F273" s="59"/>
      <c r="G273" s="59"/>
      <c r="H273" s="59"/>
      <c r="I273" s="59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4.5">
      <c r="A274" s="59"/>
      <c r="B274" s="59"/>
      <c r="C274" s="59"/>
      <c r="D274" s="59"/>
      <c r="E274" s="59"/>
      <c r="F274" s="59"/>
      <c r="G274" s="59"/>
      <c r="H274" s="59"/>
      <c r="I274" s="59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4.5">
      <c r="A275" s="59"/>
      <c r="B275" s="59"/>
      <c r="C275" s="59"/>
      <c r="D275" s="59"/>
      <c r="E275" s="59"/>
      <c r="F275" s="59"/>
      <c r="G275" s="59"/>
      <c r="H275" s="59"/>
      <c r="I275" s="59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4.5">
      <c r="A276" s="59"/>
      <c r="B276" s="59"/>
      <c r="C276" s="59"/>
      <c r="D276" s="59"/>
      <c r="E276" s="59"/>
      <c r="F276" s="59"/>
      <c r="G276" s="59"/>
      <c r="H276" s="59"/>
      <c r="I276" s="59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4.5">
      <c r="A277" s="59"/>
      <c r="B277" s="59"/>
      <c r="C277" s="59"/>
      <c r="D277" s="59"/>
      <c r="E277" s="59"/>
      <c r="F277" s="59"/>
      <c r="G277" s="59"/>
      <c r="H277" s="59"/>
      <c r="I277" s="59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4.5">
      <c r="A278" s="59"/>
      <c r="B278" s="59"/>
      <c r="C278" s="59"/>
      <c r="D278" s="59"/>
      <c r="E278" s="59"/>
      <c r="F278" s="59"/>
      <c r="G278" s="59"/>
      <c r="H278" s="59"/>
      <c r="I278" s="59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4.5">
      <c r="A279" s="59"/>
      <c r="B279" s="59"/>
      <c r="C279" s="59"/>
      <c r="D279" s="59"/>
      <c r="E279" s="59"/>
      <c r="F279" s="59"/>
      <c r="G279" s="59"/>
      <c r="H279" s="59"/>
      <c r="I279" s="59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4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4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4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4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4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4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4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4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4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4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4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4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4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4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4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4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4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4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4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4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4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4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4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4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4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4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4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4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4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4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4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4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4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4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4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4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4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4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4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4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4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4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4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4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4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4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4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4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4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4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4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4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4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4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4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4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4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4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4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4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4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4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4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4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4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4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4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4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4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4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4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4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4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4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4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4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4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4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4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4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4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4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4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4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4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4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4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4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4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4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4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4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4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4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4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4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4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4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4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4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4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4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4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4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4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4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4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4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4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4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4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4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4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4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4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4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4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4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4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4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4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4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4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4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4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4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4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4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4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4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4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4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4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4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4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4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4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4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4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4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4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4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4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4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4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4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4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4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4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4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4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4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4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4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4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4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4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4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4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4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4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4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4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4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4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4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4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4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4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4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4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4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4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4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4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4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4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4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4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4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4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4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4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4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4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4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4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4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4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4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4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4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4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4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4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4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4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4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4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4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4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4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4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4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4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4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4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4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4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4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4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4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4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4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4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4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4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4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4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4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4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 ht="14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 ht="14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 ht="14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 ht="14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 ht="14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 ht="14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 ht="14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 ht="14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 ht="14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 ht="14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 ht="14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 ht="14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 ht="14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 ht="14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 ht="14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 ht="14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 ht="14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 ht="14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 ht="14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 ht="14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 ht="14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 ht="14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 ht="14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 ht="14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 ht="14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 ht="14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 ht="14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 ht="14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 ht="14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 ht="14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 ht="14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 ht="14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 ht="14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 ht="14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 ht="14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 ht="14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 ht="14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 ht="14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 ht="14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 ht="14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 ht="14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 ht="14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 ht="14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 ht="14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 ht="14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 ht="14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4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4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4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4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4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4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4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4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4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4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4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4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4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4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4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4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4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4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4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4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4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4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4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4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4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4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4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4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4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4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4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4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4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4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4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4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4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4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4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4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4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4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4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4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4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4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4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4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4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4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4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4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4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4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4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4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4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4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4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4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4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4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4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4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4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4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4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4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4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4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4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4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4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4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4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4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4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4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4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4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4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4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4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4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4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4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4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4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4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4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4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4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4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4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4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4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4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4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4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4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4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4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4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4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4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4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4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4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4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4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4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4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4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4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4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4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4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4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4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4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4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4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4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4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4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4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4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4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4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4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4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4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4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4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4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4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4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4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4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4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4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4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4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4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4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4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4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4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4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4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4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4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4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4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4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4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4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4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4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4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4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4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4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4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4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4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4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4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4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4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4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4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4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4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4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4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4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4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4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4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4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4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4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4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4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4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4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4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4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4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4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4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4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4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4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4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4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4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4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4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4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4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4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4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4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4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4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4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4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4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4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4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4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4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4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4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4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4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4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4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4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4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4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4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4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4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4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4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4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4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4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4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4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4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4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4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4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4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4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4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4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4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4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4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4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4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4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4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4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4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4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4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4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4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4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4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4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4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4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4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4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4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4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4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4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4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4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4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4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4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4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4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4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4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4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4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4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4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4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4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4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4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4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4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4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4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4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4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4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4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4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4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4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4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4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4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4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4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4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4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4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4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4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4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4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4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4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4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4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4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4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4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4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4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4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4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4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4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4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4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4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4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4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4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4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4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4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4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4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4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4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4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4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4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4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4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4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4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4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4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4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4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4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4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4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4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4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4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4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4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4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4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4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4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4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4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4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4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4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4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4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4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4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4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4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4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4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4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4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4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4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4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4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4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4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4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4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4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4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4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4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4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4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4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4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4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4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4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4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4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4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4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4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4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4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4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4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 ht="14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 ht="14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 ht="14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 ht="14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 ht="14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 ht="14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 ht="14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 ht="14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 ht="14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 ht="14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 ht="14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 ht="14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 ht="14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 ht="14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 ht="14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 ht="14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 ht="14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 ht="14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 ht="14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 ht="14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 ht="14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 ht="14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 ht="14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 ht="14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 ht="14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 ht="14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 ht="14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 ht="14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 ht="14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 ht="14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 ht="14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 ht="14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 ht="14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 ht="14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 ht="14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 ht="14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 ht="14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 ht="14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 ht="14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 ht="14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 ht="14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 ht="14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 ht="14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 ht="14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 ht="14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 ht="14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 ht="14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 ht="14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 ht="14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 ht="14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 ht="14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 ht="14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 ht="14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 ht="14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 ht="14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 ht="14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 ht="14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6"/>
  <sheetViews>
    <sheetView topLeftCell="M1" workbookViewId="0">
      <selection activeCell="T18" sqref="T18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82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64" t="s">
        <v>204</v>
      </c>
      <c r="B3" s="245"/>
      <c r="C3" s="245"/>
      <c r="D3" s="245"/>
      <c r="E3" s="248"/>
      <c r="F3" s="209"/>
      <c r="G3" s="178" t="s">
        <v>12</v>
      </c>
      <c r="H3" s="179">
        <v>100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205</v>
      </c>
      <c r="R3" s="250"/>
      <c r="S3" s="250"/>
      <c r="T3" s="250"/>
      <c r="U3" s="250"/>
      <c r="V3" s="250"/>
      <c r="W3" s="250"/>
      <c r="X3" s="250"/>
      <c r="Y3" s="250"/>
    </row>
    <row r="4" spans="1:25" ht="14.5">
      <c r="A4" s="264" t="s">
        <v>206</v>
      </c>
      <c r="B4" s="245"/>
      <c r="C4" s="245"/>
      <c r="D4" s="245"/>
      <c r="E4" s="248"/>
      <c r="F4" s="209"/>
      <c r="G4" s="181" t="s">
        <v>16</v>
      </c>
      <c r="H4" s="182">
        <v>100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4.5">
      <c r="A5" s="262" t="s">
        <v>207</v>
      </c>
      <c r="B5" s="245"/>
      <c r="C5" s="245"/>
      <c r="D5" s="245"/>
      <c r="E5" s="248"/>
      <c r="F5" s="82"/>
      <c r="G5" s="183" t="s">
        <v>20</v>
      </c>
      <c r="H5" s="144">
        <f>SUM(H3:H4)/2</f>
        <v>100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4.5">
      <c r="A6" s="100"/>
      <c r="B6" s="101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3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3.5">
      <c r="A7" s="100"/>
      <c r="B7" s="101" t="s">
        <v>18</v>
      </c>
      <c r="C7" s="184" t="s">
        <v>19</v>
      </c>
      <c r="D7" s="185"/>
      <c r="E7" s="185" t="s">
        <v>19</v>
      </c>
      <c r="F7" s="185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85" t="s">
        <v>23</v>
      </c>
      <c r="D8" s="185"/>
      <c r="E8" s="185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85" t="s">
        <v>208</v>
      </c>
      <c r="D9" s="185"/>
      <c r="E9" s="185" t="s">
        <v>209</v>
      </c>
      <c r="F9" s="185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85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40">
        <v>3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>
        <v>2</v>
      </c>
      <c r="X10" s="140">
        <v>2</v>
      </c>
      <c r="Y10" s="140">
        <v>2</v>
      </c>
    </row>
    <row r="11" spans="1:25" ht="15.5">
      <c r="A11" s="114">
        <v>1</v>
      </c>
      <c r="B11" s="115">
        <v>170101160007</v>
      </c>
      <c r="C11" s="185">
        <v>35</v>
      </c>
      <c r="D11" s="185">
        <f>COUNTIF(C11:C26,"&gt;="&amp;D10)</f>
        <v>16</v>
      </c>
      <c r="E11" s="185">
        <v>38</v>
      </c>
      <c r="F11" s="185">
        <f>COUNTIF(E11:E26,"&gt;="&amp;F10)</f>
        <v>16</v>
      </c>
      <c r="G11" s="230" t="s">
        <v>73</v>
      </c>
      <c r="H11" s="218"/>
      <c r="I11" s="218"/>
      <c r="J11" s="219"/>
      <c r="K11" s="88"/>
      <c r="L11" s="88"/>
      <c r="M11" s="140"/>
      <c r="N11" s="140">
        <v>2</v>
      </c>
      <c r="O11" s="140">
        <v>3</v>
      </c>
      <c r="P11" s="140"/>
      <c r="Q11" s="140"/>
      <c r="R11" s="140"/>
      <c r="S11" s="140"/>
      <c r="T11" s="140"/>
      <c r="U11" s="140"/>
      <c r="V11" s="140"/>
      <c r="W11" s="140">
        <v>2</v>
      </c>
      <c r="X11" s="140">
        <v>2</v>
      </c>
      <c r="Y11" s="140">
        <v>2</v>
      </c>
    </row>
    <row r="12" spans="1:25" ht="15.5">
      <c r="A12" s="114">
        <v>2</v>
      </c>
      <c r="B12" s="115">
        <v>170101160008</v>
      </c>
      <c r="C12" s="185">
        <v>42</v>
      </c>
      <c r="D12" s="102">
        <v>100</v>
      </c>
      <c r="E12" s="185">
        <v>42</v>
      </c>
      <c r="F12" s="102">
        <v>100</v>
      </c>
      <c r="G12" s="230"/>
      <c r="H12" s="218"/>
      <c r="I12" s="218"/>
      <c r="J12" s="219"/>
      <c r="K12" s="88"/>
      <c r="L12" s="88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5.5">
      <c r="A13" s="114">
        <v>3</v>
      </c>
      <c r="B13" s="115">
        <v>170101160010</v>
      </c>
      <c r="C13" s="185">
        <v>43</v>
      </c>
      <c r="D13" s="185"/>
      <c r="E13" s="185">
        <v>44</v>
      </c>
      <c r="F13" s="185"/>
      <c r="G13" s="230"/>
      <c r="H13" s="218"/>
      <c r="I13" s="218"/>
      <c r="J13" s="219"/>
      <c r="K13" s="88"/>
      <c r="L13" s="88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5.5">
      <c r="A14" s="114">
        <v>4</v>
      </c>
      <c r="B14" s="115">
        <v>170101160013</v>
      </c>
      <c r="C14" s="185">
        <v>44.5</v>
      </c>
      <c r="D14" s="185"/>
      <c r="E14" s="185">
        <v>44</v>
      </c>
      <c r="F14" s="185"/>
      <c r="G14" s="230"/>
      <c r="H14" s="218"/>
      <c r="I14" s="218"/>
      <c r="J14" s="219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14">
        <v>5</v>
      </c>
      <c r="B15" s="115">
        <v>170101160014</v>
      </c>
      <c r="C15" s="185">
        <v>42</v>
      </c>
      <c r="D15" s="185"/>
      <c r="E15" s="185">
        <v>43</v>
      </c>
      <c r="F15" s="185"/>
      <c r="G15" s="274" t="s">
        <v>48</v>
      </c>
      <c r="H15" s="245"/>
      <c r="I15" s="245"/>
      <c r="J15" s="248"/>
      <c r="K15" s="123">
        <f t="shared" ref="K15:Y15" si="1">AVERAGE(K10:K14)</f>
        <v>3</v>
      </c>
      <c r="L15" s="123"/>
      <c r="M15" s="123"/>
      <c r="N15" s="123">
        <f t="shared" si="1"/>
        <v>2</v>
      </c>
      <c r="O15" s="123">
        <f t="shared" si="1"/>
        <v>3</v>
      </c>
      <c r="P15" s="123"/>
      <c r="Q15" s="123"/>
      <c r="R15" s="123"/>
      <c r="S15" s="123"/>
      <c r="T15" s="123"/>
      <c r="U15" s="123"/>
      <c r="V15" s="123"/>
      <c r="W15" s="123">
        <f t="shared" si="1"/>
        <v>2</v>
      </c>
      <c r="X15" s="123">
        <f t="shared" si="1"/>
        <v>2</v>
      </c>
      <c r="Y15" s="123">
        <f t="shared" si="1"/>
        <v>2</v>
      </c>
    </row>
    <row r="16" spans="1:25" ht="15.5">
      <c r="A16" s="114">
        <v>6</v>
      </c>
      <c r="B16" s="115">
        <v>170101160015</v>
      </c>
      <c r="C16" s="185">
        <v>45</v>
      </c>
      <c r="D16" s="185"/>
      <c r="E16" s="185">
        <v>45</v>
      </c>
      <c r="F16" s="185"/>
      <c r="G16" s="274" t="s">
        <v>49</v>
      </c>
      <c r="H16" s="245"/>
      <c r="I16" s="245"/>
      <c r="J16" s="248"/>
      <c r="K16" s="120">
        <f>(K15*100)/100</f>
        <v>3</v>
      </c>
      <c r="L16" s="120"/>
      <c r="M16" s="120"/>
      <c r="N16" s="120">
        <f t="shared" ref="N16:Y16" si="2">(N15*100)/100</f>
        <v>2</v>
      </c>
      <c r="O16" s="120">
        <f t="shared" si="2"/>
        <v>3</v>
      </c>
      <c r="P16" s="120"/>
      <c r="Q16" s="120"/>
      <c r="R16" s="120"/>
      <c r="S16" s="120"/>
      <c r="T16" s="120"/>
      <c r="U16" s="120"/>
      <c r="V16" s="120"/>
      <c r="W16" s="120">
        <f t="shared" si="2"/>
        <v>2</v>
      </c>
      <c r="X16" s="120">
        <f t="shared" si="2"/>
        <v>2</v>
      </c>
      <c r="Y16" s="120">
        <f t="shared" si="2"/>
        <v>2</v>
      </c>
    </row>
    <row r="17" spans="1:25" ht="14.5">
      <c r="A17" s="114">
        <v>7</v>
      </c>
      <c r="B17" s="115">
        <v>170101160016</v>
      </c>
      <c r="C17" s="185">
        <v>43</v>
      </c>
      <c r="D17" s="185"/>
      <c r="E17" s="185">
        <v>43</v>
      </c>
      <c r="F17" s="125"/>
      <c r="G17" s="270" t="s">
        <v>94</v>
      </c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14">
        <v>8</v>
      </c>
      <c r="B18" s="115">
        <v>170101160020</v>
      </c>
      <c r="C18" s="185">
        <v>35</v>
      </c>
      <c r="D18" s="185"/>
      <c r="E18" s="185">
        <v>38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14">
        <v>9</v>
      </c>
      <c r="B19" s="115">
        <v>170101160022</v>
      </c>
      <c r="C19" s="185">
        <v>43</v>
      </c>
      <c r="D19" s="185"/>
      <c r="E19" s="185">
        <v>43</v>
      </c>
      <c r="F19" s="185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15">
        <v>170101160029</v>
      </c>
      <c r="C20" s="185">
        <v>42</v>
      </c>
      <c r="D20" s="185"/>
      <c r="E20" s="185">
        <v>42</v>
      </c>
      <c r="F20" s="185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15">
        <v>170101160031</v>
      </c>
      <c r="C21" s="185">
        <v>45</v>
      </c>
      <c r="D21" s="185"/>
      <c r="E21" s="185">
        <v>46</v>
      </c>
      <c r="F21" s="185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15">
        <v>170101161032</v>
      </c>
      <c r="C22" s="185">
        <v>45</v>
      </c>
      <c r="D22" s="185"/>
      <c r="E22" s="185">
        <v>46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15">
        <v>170101161033</v>
      </c>
      <c r="C23" s="185">
        <v>45</v>
      </c>
      <c r="D23" s="185"/>
      <c r="E23" s="185">
        <v>46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15">
        <v>170101161036</v>
      </c>
      <c r="C24" s="185">
        <v>45</v>
      </c>
      <c r="D24" s="185"/>
      <c r="E24" s="185">
        <v>46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14">
        <v>15</v>
      </c>
      <c r="B25" s="115">
        <v>170101150004</v>
      </c>
      <c r="C25" s="185">
        <v>41</v>
      </c>
      <c r="D25" s="185"/>
      <c r="E25" s="185">
        <v>42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14">
        <v>16</v>
      </c>
      <c r="B26" s="115">
        <v>170101160006</v>
      </c>
      <c r="C26" s="185">
        <v>40</v>
      </c>
      <c r="D26" s="185"/>
      <c r="E26" s="185">
        <v>41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opLeftCell="D1" workbookViewId="0">
      <selection activeCell="H14" sqref="H14"/>
    </sheetView>
  </sheetViews>
  <sheetFormatPr defaultColWidth="14.453125" defaultRowHeight="15" customHeight="1"/>
  <cols>
    <col min="1" max="1" width="8" customWidth="1"/>
    <col min="2" max="2" width="15.81640625" customWidth="1"/>
    <col min="3" max="5" width="8" customWidth="1"/>
    <col min="6" max="7" width="13.54296875" customWidth="1"/>
    <col min="8" max="28" width="8" customWidth="1"/>
  </cols>
  <sheetData>
    <row r="1" spans="1:25" ht="14.5">
      <c r="A1" s="240" t="s">
        <v>0</v>
      </c>
      <c r="B1" s="241"/>
      <c r="C1" s="241"/>
      <c r="D1" s="241"/>
      <c r="E1" s="241"/>
      <c r="F1" s="44"/>
      <c r="G1" s="255" t="s">
        <v>1</v>
      </c>
      <c r="H1" s="256"/>
      <c r="I1" s="256"/>
      <c r="J1" s="256"/>
      <c r="K1" s="256"/>
      <c r="L1" s="256"/>
      <c r="M1" s="256"/>
      <c r="N1" s="256"/>
      <c r="O1" s="256"/>
      <c r="P1" s="256"/>
      <c r="Q1" s="7"/>
      <c r="R1" s="7"/>
      <c r="S1" s="7"/>
      <c r="T1" s="7"/>
      <c r="U1" s="7"/>
      <c r="V1" s="7"/>
      <c r="W1" s="7"/>
      <c r="X1" s="7"/>
      <c r="Y1" s="7"/>
    </row>
    <row r="2" spans="1:25" ht="14.5">
      <c r="A2" s="240" t="s">
        <v>2</v>
      </c>
      <c r="B2" s="241"/>
      <c r="C2" s="241"/>
      <c r="D2" s="241"/>
      <c r="E2" s="241"/>
      <c r="F2" s="45"/>
      <c r="G2" s="46" t="s">
        <v>3</v>
      </c>
      <c r="H2" s="7"/>
      <c r="I2" s="11" t="s">
        <v>50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5">
      <c r="A3" s="240" t="s">
        <v>60</v>
      </c>
      <c r="B3" s="241"/>
      <c r="C3" s="241"/>
      <c r="D3" s="241"/>
      <c r="E3" s="241"/>
      <c r="F3" s="45"/>
      <c r="G3" s="257" t="s">
        <v>10</v>
      </c>
      <c r="H3" s="250"/>
      <c r="I3" s="46"/>
      <c r="J3" s="11"/>
      <c r="K3" s="7"/>
      <c r="L3" s="7"/>
      <c r="M3" s="48" t="s">
        <v>61</v>
      </c>
      <c r="N3" s="48" t="s">
        <v>52</v>
      </c>
      <c r="O3" s="49"/>
      <c r="P3" s="8" t="s">
        <v>53</v>
      </c>
      <c r="Q3" s="254" t="s">
        <v>62</v>
      </c>
      <c r="R3" s="250"/>
      <c r="S3" s="250"/>
      <c r="T3" s="250"/>
      <c r="U3" s="250"/>
      <c r="V3" s="250"/>
      <c r="W3" s="250"/>
      <c r="X3" s="250"/>
      <c r="Y3" s="250"/>
    </row>
    <row r="4" spans="1:25" ht="75" customHeight="1">
      <c r="A4" s="240" t="s">
        <v>63</v>
      </c>
      <c r="B4" s="241"/>
      <c r="C4" s="241"/>
      <c r="D4" s="241"/>
      <c r="E4" s="241"/>
      <c r="F4" s="50"/>
      <c r="G4" s="7" t="s">
        <v>12</v>
      </c>
      <c r="H4" s="60">
        <f>(21/30)*100</f>
        <v>70</v>
      </c>
      <c r="I4" s="7"/>
      <c r="J4" s="7"/>
      <c r="K4" s="7"/>
      <c r="L4" s="7"/>
      <c r="M4" s="12" t="s">
        <v>11</v>
      </c>
      <c r="N4" s="13">
        <v>3</v>
      </c>
      <c r="O4" s="7"/>
      <c r="P4" s="14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21">
      <c r="A5" s="240" t="s">
        <v>64</v>
      </c>
      <c r="B5" s="241"/>
      <c r="C5" s="241"/>
      <c r="D5" s="241"/>
      <c r="E5" s="241"/>
      <c r="F5" s="15"/>
      <c r="G5" s="7" t="s">
        <v>16</v>
      </c>
      <c r="H5" s="61">
        <f>(17/30)*100</f>
        <v>56.666666666666664</v>
      </c>
      <c r="I5" s="7"/>
      <c r="J5" s="7"/>
      <c r="K5" s="7"/>
      <c r="L5" s="7"/>
      <c r="M5" s="16" t="s">
        <v>13</v>
      </c>
      <c r="N5" s="17">
        <v>2</v>
      </c>
      <c r="O5" s="7"/>
      <c r="P5" s="18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21">
      <c r="A6" s="19"/>
      <c r="B6" s="20" t="s">
        <v>14</v>
      </c>
      <c r="C6" s="21" t="s">
        <v>12</v>
      </c>
      <c r="D6" s="22" t="s">
        <v>15</v>
      </c>
      <c r="E6" s="21" t="s">
        <v>16</v>
      </c>
      <c r="F6" s="22" t="s">
        <v>15</v>
      </c>
      <c r="G6" s="7" t="s">
        <v>20</v>
      </c>
      <c r="H6" s="62">
        <f>SUM(H4:H5)/2</f>
        <v>63.333333333333329</v>
      </c>
      <c r="I6" s="7">
        <v>60</v>
      </c>
      <c r="J6" s="7"/>
      <c r="K6" s="7"/>
      <c r="L6" s="7"/>
      <c r="M6" s="23" t="s">
        <v>17</v>
      </c>
      <c r="N6" s="24">
        <v>1</v>
      </c>
      <c r="O6" s="7"/>
      <c r="P6" s="25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5" customHeight="1">
      <c r="A7" s="19"/>
      <c r="B7" s="20" t="s">
        <v>18</v>
      </c>
      <c r="C7" s="52" t="s">
        <v>19</v>
      </c>
      <c r="D7" s="52"/>
      <c r="E7" s="52" t="s">
        <v>19</v>
      </c>
      <c r="F7" s="53"/>
      <c r="G7" s="30" t="s">
        <v>25</v>
      </c>
      <c r="H7" s="31" t="s">
        <v>56</v>
      </c>
      <c r="I7" s="7"/>
      <c r="J7" s="7"/>
      <c r="K7" s="7"/>
      <c r="L7" s="7"/>
      <c r="M7" s="27" t="s">
        <v>21</v>
      </c>
      <c r="N7" s="28">
        <v>0</v>
      </c>
      <c r="O7" s="7"/>
      <c r="P7" s="7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9"/>
      <c r="B8" s="20" t="s">
        <v>22</v>
      </c>
      <c r="C8" s="52" t="s">
        <v>23</v>
      </c>
      <c r="D8" s="52"/>
      <c r="E8" s="52" t="s">
        <v>24</v>
      </c>
      <c r="F8" s="54"/>
      <c r="G8" s="19"/>
      <c r="H8" s="19"/>
      <c r="I8" s="1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>
      <c r="A9" s="19"/>
      <c r="B9" s="20" t="s">
        <v>27</v>
      </c>
      <c r="C9" s="52" t="s">
        <v>28</v>
      </c>
      <c r="D9" s="52"/>
      <c r="E9" s="52" t="s">
        <v>28</v>
      </c>
      <c r="F9" s="55"/>
      <c r="G9" s="32"/>
      <c r="H9" s="33" t="s">
        <v>29</v>
      </c>
      <c r="I9" s="33" t="s">
        <v>30</v>
      </c>
      <c r="J9" s="34" t="s">
        <v>31</v>
      </c>
      <c r="K9" s="34" t="s">
        <v>32</v>
      </c>
      <c r="L9" s="34" t="s">
        <v>33</v>
      </c>
      <c r="M9" s="34" t="s">
        <v>34</v>
      </c>
      <c r="N9" s="34" t="s">
        <v>35</v>
      </c>
      <c r="O9" s="34" t="s">
        <v>36</v>
      </c>
      <c r="P9" s="34" t="s">
        <v>37</v>
      </c>
      <c r="Q9" s="34" t="s">
        <v>38</v>
      </c>
      <c r="R9" s="34" t="s">
        <v>39</v>
      </c>
      <c r="S9" s="34" t="s">
        <v>40</v>
      </c>
      <c r="T9" s="34" t="s">
        <v>41</v>
      </c>
      <c r="U9" s="34" t="s">
        <v>42</v>
      </c>
      <c r="V9" s="34" t="s">
        <v>43</v>
      </c>
    </row>
    <row r="10" spans="1:25" ht="15.75" customHeight="1">
      <c r="A10" s="19"/>
      <c r="B10" s="20" t="s">
        <v>44</v>
      </c>
      <c r="C10" s="52">
        <v>50</v>
      </c>
      <c r="D10" s="26">
        <v>28</v>
      </c>
      <c r="E10" s="26">
        <v>50</v>
      </c>
      <c r="F10" s="63">
        <v>28</v>
      </c>
      <c r="G10" s="221" t="s">
        <v>45</v>
      </c>
      <c r="H10" s="35">
        <v>3</v>
      </c>
      <c r="I10" s="35"/>
      <c r="J10" s="36"/>
      <c r="K10" s="35"/>
      <c r="L10" s="35"/>
      <c r="M10" s="35"/>
      <c r="N10" s="36"/>
      <c r="O10" s="36"/>
      <c r="P10" s="36"/>
      <c r="Q10" s="36"/>
      <c r="R10" s="36"/>
      <c r="S10" s="36">
        <v>1</v>
      </c>
      <c r="T10" s="36">
        <v>3</v>
      </c>
      <c r="U10" s="36">
        <v>2</v>
      </c>
      <c r="V10" s="36">
        <v>2</v>
      </c>
    </row>
    <row r="11" spans="1:25" ht="15.75" customHeight="1">
      <c r="A11" s="19">
        <v>1</v>
      </c>
      <c r="B11" s="37">
        <v>170101160001</v>
      </c>
      <c r="C11" s="64">
        <v>30</v>
      </c>
      <c r="D11" s="64">
        <f>COUNTIF(C11:C40,"&gt;="&amp;D10)</f>
        <v>21</v>
      </c>
      <c r="E11" s="64">
        <v>32</v>
      </c>
      <c r="F11" s="64">
        <f>COUNTIF(E11:E40,"&gt;="&amp;F10)</f>
        <v>17</v>
      </c>
      <c r="G11" s="221" t="s">
        <v>46</v>
      </c>
      <c r="H11" s="211"/>
      <c r="I11" s="211"/>
      <c r="J11" s="212">
        <v>3</v>
      </c>
      <c r="K11" s="213"/>
      <c r="L11" s="213">
        <v>2</v>
      </c>
      <c r="M11" s="213"/>
      <c r="N11" s="212"/>
      <c r="O11" s="212"/>
      <c r="P11" s="212"/>
      <c r="Q11" s="212"/>
      <c r="R11" s="212"/>
      <c r="S11" s="212"/>
      <c r="T11" s="212">
        <v>1</v>
      </c>
      <c r="U11" s="212">
        <v>1</v>
      </c>
      <c r="V11" s="212">
        <v>1</v>
      </c>
    </row>
    <row r="12" spans="1:25" ht="15.75" customHeight="1">
      <c r="A12" s="19">
        <v>2</v>
      </c>
      <c r="B12" s="37">
        <v>170101160002</v>
      </c>
      <c r="C12" s="64">
        <v>36</v>
      </c>
      <c r="D12" s="64">
        <f>(21/30)*100</f>
        <v>70</v>
      </c>
      <c r="E12" s="64">
        <v>49</v>
      </c>
      <c r="F12" s="64">
        <f>(17/30)*100</f>
        <v>56.666666666666664</v>
      </c>
      <c r="G12" s="222"/>
      <c r="H12" s="214"/>
      <c r="I12" s="214"/>
      <c r="J12" s="215"/>
      <c r="K12" s="216"/>
      <c r="L12" s="216"/>
      <c r="M12" s="216"/>
      <c r="N12" s="215"/>
      <c r="O12" s="215"/>
      <c r="P12" s="215"/>
      <c r="Q12" s="215"/>
      <c r="R12" s="215"/>
      <c r="S12" s="215"/>
      <c r="T12" s="215"/>
      <c r="U12" s="215"/>
      <c r="V12" s="215"/>
    </row>
    <row r="13" spans="1:25" ht="15.75" customHeight="1">
      <c r="A13" s="19">
        <v>3</v>
      </c>
      <c r="B13" s="37">
        <v>170101160003</v>
      </c>
      <c r="C13" s="64">
        <v>32</v>
      </c>
      <c r="D13" s="64"/>
      <c r="E13" s="64">
        <v>38</v>
      </c>
      <c r="F13" s="64"/>
      <c r="G13" s="223" t="s">
        <v>48</v>
      </c>
      <c r="H13" s="217">
        <f t="shared" ref="H13:L13" si="0">SUM(H10:H12)/3</f>
        <v>1</v>
      </c>
      <c r="I13" s="217"/>
      <c r="J13" s="217">
        <f t="shared" si="0"/>
        <v>1</v>
      </c>
      <c r="K13" s="217"/>
      <c r="L13" s="217">
        <f t="shared" si="0"/>
        <v>0.66666666666666663</v>
      </c>
      <c r="M13" s="217"/>
      <c r="N13" s="217"/>
      <c r="O13" s="217"/>
      <c r="P13" s="217"/>
      <c r="Q13" s="217"/>
      <c r="R13" s="217"/>
      <c r="S13" s="217">
        <f t="shared" ref="S13" si="1">SUM(S10:S12)/2</f>
        <v>0.5</v>
      </c>
      <c r="T13" s="217">
        <f>SUM(T10:T12)/3</f>
        <v>1.3333333333333333</v>
      </c>
      <c r="U13" s="217">
        <f>SUM(U10:U12)/2</f>
        <v>1.5</v>
      </c>
      <c r="V13" s="217">
        <f>SUM(V10:V12)/3</f>
        <v>1</v>
      </c>
    </row>
    <row r="14" spans="1:25" ht="15.75" customHeight="1">
      <c r="A14" s="19">
        <v>4</v>
      </c>
      <c r="B14" s="37">
        <v>170101160005</v>
      </c>
      <c r="C14" s="64">
        <v>30</v>
      </c>
      <c r="D14" s="64"/>
      <c r="E14" s="64">
        <v>27</v>
      </c>
      <c r="F14" s="64"/>
      <c r="G14" s="224" t="s">
        <v>49</v>
      </c>
      <c r="H14" s="217">
        <f t="shared" ref="H14:V14" si="2">(62.3*H13)/100</f>
        <v>0.623</v>
      </c>
      <c r="I14" s="217"/>
      <c r="J14" s="217">
        <f t="shared" si="2"/>
        <v>0.623</v>
      </c>
      <c r="K14" s="217"/>
      <c r="L14" s="217">
        <f t="shared" si="2"/>
        <v>0.41533333333333333</v>
      </c>
      <c r="M14" s="217"/>
      <c r="N14" s="217"/>
      <c r="O14" s="217"/>
      <c r="P14" s="217"/>
      <c r="Q14" s="217"/>
      <c r="R14" s="217"/>
      <c r="S14" s="217">
        <f t="shared" si="2"/>
        <v>0.3115</v>
      </c>
      <c r="T14" s="217">
        <f t="shared" si="2"/>
        <v>0.83066666666666666</v>
      </c>
      <c r="U14" s="217">
        <f t="shared" si="2"/>
        <v>0.93449999999999989</v>
      </c>
      <c r="V14" s="217">
        <f t="shared" si="2"/>
        <v>0.623</v>
      </c>
    </row>
    <row r="15" spans="1:25" ht="15.75" customHeight="1">
      <c r="A15" s="19">
        <v>5</v>
      </c>
      <c r="B15" s="37">
        <v>170101160006</v>
      </c>
      <c r="C15" s="64">
        <v>20</v>
      </c>
      <c r="D15" s="64"/>
      <c r="E15" s="64">
        <v>25</v>
      </c>
      <c r="F15" s="64"/>
    </row>
    <row r="16" spans="1:25" ht="15.75" customHeight="1">
      <c r="A16" s="19">
        <v>6</v>
      </c>
      <c r="B16" s="37">
        <v>170101160008</v>
      </c>
      <c r="C16" s="64">
        <v>30</v>
      </c>
      <c r="D16" s="64"/>
      <c r="E16" s="64">
        <v>35</v>
      </c>
      <c r="F16" s="64"/>
      <c r="G16" s="7"/>
      <c r="H16" s="7"/>
      <c r="I16" s="7"/>
      <c r="J16" s="7"/>
      <c r="K16" s="7"/>
    </row>
    <row r="17" spans="1:25" ht="15.5">
      <c r="A17" s="19">
        <v>7</v>
      </c>
      <c r="B17" s="37">
        <v>170101160010</v>
      </c>
      <c r="C17" s="64">
        <v>32</v>
      </c>
      <c r="D17" s="64"/>
      <c r="E17" s="64">
        <v>45</v>
      </c>
      <c r="F17" s="6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5">
      <c r="A18" s="19">
        <v>8</v>
      </c>
      <c r="B18" s="37">
        <v>170101160012</v>
      </c>
      <c r="C18" s="64">
        <v>30</v>
      </c>
      <c r="D18" s="64"/>
      <c r="E18" s="64">
        <v>27</v>
      </c>
      <c r="F18" s="6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5">
      <c r="A19" s="19">
        <v>9</v>
      </c>
      <c r="B19" s="37">
        <v>170101160013</v>
      </c>
      <c r="C19" s="64">
        <v>35</v>
      </c>
      <c r="D19" s="64"/>
      <c r="E19" s="64">
        <v>32</v>
      </c>
      <c r="F19" s="6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5">
      <c r="A20" s="19">
        <v>10</v>
      </c>
      <c r="B20" s="37">
        <v>170101160014</v>
      </c>
      <c r="C20" s="64">
        <v>35</v>
      </c>
      <c r="D20" s="64"/>
      <c r="E20" s="64">
        <v>44</v>
      </c>
      <c r="F20" s="6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>
      <c r="A21" s="19">
        <v>11</v>
      </c>
      <c r="B21" s="37">
        <v>170101160015</v>
      </c>
      <c r="C21" s="64">
        <v>32</v>
      </c>
      <c r="D21" s="64"/>
      <c r="E21" s="64">
        <v>42</v>
      </c>
      <c r="F21" s="6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>
      <c r="A22" s="19">
        <v>12</v>
      </c>
      <c r="B22" s="37">
        <v>170101160016</v>
      </c>
      <c r="C22" s="64">
        <v>28</v>
      </c>
      <c r="D22" s="64"/>
      <c r="E22" s="64">
        <v>25</v>
      </c>
      <c r="F22" s="6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>
      <c r="A23" s="19">
        <v>13</v>
      </c>
      <c r="B23" s="37">
        <v>170101160018</v>
      </c>
      <c r="C23" s="64">
        <v>20</v>
      </c>
      <c r="D23" s="64"/>
      <c r="E23" s="64">
        <v>0</v>
      </c>
      <c r="F23" s="6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>
      <c r="A24" s="19">
        <v>14</v>
      </c>
      <c r="B24" s="37">
        <v>170101160019</v>
      </c>
      <c r="C24" s="64">
        <v>20</v>
      </c>
      <c r="D24" s="64"/>
      <c r="E24" s="64">
        <v>0</v>
      </c>
      <c r="F24" s="64"/>
      <c r="G24" s="19"/>
      <c r="H24" s="19"/>
      <c r="I24" s="1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>
      <c r="A25" s="19">
        <v>15</v>
      </c>
      <c r="B25" s="37">
        <v>170101160020</v>
      </c>
      <c r="C25" s="64">
        <v>10</v>
      </c>
      <c r="D25" s="64"/>
      <c r="E25" s="64">
        <v>0</v>
      </c>
      <c r="F25" s="64"/>
      <c r="G25" s="19"/>
      <c r="H25" s="19"/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>
      <c r="A26" s="19">
        <v>16</v>
      </c>
      <c r="B26" s="37">
        <v>170101160022</v>
      </c>
      <c r="C26" s="64">
        <v>34</v>
      </c>
      <c r="D26" s="64"/>
      <c r="E26" s="64">
        <v>44</v>
      </c>
      <c r="F26" s="64"/>
      <c r="G26" s="19"/>
      <c r="H26" s="19"/>
      <c r="I26" s="1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>
      <c r="A27" s="19">
        <v>17</v>
      </c>
      <c r="B27" s="37">
        <v>170101160024</v>
      </c>
      <c r="C27" s="64">
        <v>28</v>
      </c>
      <c r="D27" s="64"/>
      <c r="E27" s="64">
        <v>25</v>
      </c>
      <c r="F27" s="64"/>
      <c r="G27" s="19"/>
      <c r="H27" s="19"/>
      <c r="I27" s="1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>
      <c r="A28" s="19">
        <v>18</v>
      </c>
      <c r="B28" s="37">
        <v>170101160026</v>
      </c>
      <c r="C28" s="64">
        <v>33</v>
      </c>
      <c r="D28" s="64"/>
      <c r="E28" s="64">
        <v>52</v>
      </c>
      <c r="F28" s="64"/>
    </row>
    <row r="29" spans="1:25" ht="15.75" customHeight="1">
      <c r="A29" s="19">
        <v>19</v>
      </c>
      <c r="B29" s="37">
        <v>170101160028</v>
      </c>
      <c r="C29" s="64">
        <v>28</v>
      </c>
      <c r="D29" s="64"/>
      <c r="E29" s="64">
        <v>12</v>
      </c>
      <c r="F29" s="64"/>
    </row>
    <row r="30" spans="1:25" ht="15.75" customHeight="1">
      <c r="A30" s="19">
        <v>20</v>
      </c>
      <c r="B30" s="37">
        <v>170101160029</v>
      </c>
      <c r="C30" s="64">
        <v>20</v>
      </c>
      <c r="D30" s="64"/>
      <c r="E30" s="64">
        <v>27</v>
      </c>
      <c r="F30" s="64"/>
    </row>
    <row r="31" spans="1:25" ht="15.75" customHeight="1">
      <c r="A31" s="19">
        <v>21</v>
      </c>
      <c r="B31" s="37">
        <v>170101160030</v>
      </c>
      <c r="C31" s="64">
        <v>0</v>
      </c>
      <c r="D31" s="64"/>
      <c r="E31" s="64">
        <v>0</v>
      </c>
      <c r="F31" s="64"/>
    </row>
    <row r="32" spans="1:25" ht="15.75" customHeight="1">
      <c r="A32" s="19">
        <v>22</v>
      </c>
      <c r="B32" s="37">
        <v>170101160031</v>
      </c>
      <c r="C32" s="64">
        <v>30</v>
      </c>
      <c r="D32" s="64"/>
      <c r="E32" s="64">
        <v>38</v>
      </c>
      <c r="F32" s="64"/>
    </row>
    <row r="33" spans="1:6" ht="15.75" customHeight="1">
      <c r="A33" s="19">
        <v>23</v>
      </c>
      <c r="B33" s="37">
        <v>170101161032</v>
      </c>
      <c r="C33" s="64">
        <v>37</v>
      </c>
      <c r="D33" s="64"/>
      <c r="E33" s="64">
        <v>43</v>
      </c>
      <c r="F33" s="64"/>
    </row>
    <row r="34" spans="1:6" ht="15.75" customHeight="1">
      <c r="A34" s="19">
        <v>24</v>
      </c>
      <c r="B34" s="37">
        <v>170101161033</v>
      </c>
      <c r="C34" s="64">
        <v>38</v>
      </c>
      <c r="D34" s="64"/>
      <c r="E34" s="64">
        <v>45</v>
      </c>
      <c r="F34" s="64"/>
    </row>
    <row r="35" spans="1:6" ht="15.75" customHeight="1">
      <c r="A35" s="19">
        <v>25</v>
      </c>
      <c r="B35" s="37">
        <v>170101161034</v>
      </c>
      <c r="C35" s="64">
        <v>36</v>
      </c>
      <c r="D35" s="64"/>
      <c r="E35" s="64">
        <v>43</v>
      </c>
      <c r="F35" s="64"/>
    </row>
    <row r="36" spans="1:6" ht="15.75" customHeight="1">
      <c r="A36" s="19">
        <v>26</v>
      </c>
      <c r="B36" s="37">
        <v>170101161035</v>
      </c>
      <c r="C36" s="64">
        <v>10</v>
      </c>
      <c r="D36" s="64"/>
      <c r="E36" s="64">
        <v>37</v>
      </c>
      <c r="F36" s="64"/>
    </row>
    <row r="37" spans="1:6" ht="15.75" customHeight="1">
      <c r="A37" s="19">
        <v>27</v>
      </c>
      <c r="B37" s="37">
        <v>170101161036</v>
      </c>
      <c r="C37" s="64">
        <v>34</v>
      </c>
      <c r="D37" s="64"/>
      <c r="E37" s="64">
        <v>47</v>
      </c>
      <c r="F37" s="64"/>
    </row>
    <row r="38" spans="1:6" ht="15.75" customHeight="1">
      <c r="A38" s="19">
        <v>28</v>
      </c>
      <c r="B38" s="37">
        <v>170101161037</v>
      </c>
      <c r="C38" s="64">
        <v>34</v>
      </c>
      <c r="D38" s="64"/>
      <c r="E38" s="64">
        <v>33</v>
      </c>
      <c r="F38" s="64"/>
    </row>
    <row r="39" spans="1:6" ht="15.75" customHeight="1">
      <c r="A39" s="19">
        <v>29</v>
      </c>
      <c r="B39" s="37">
        <v>170101160007</v>
      </c>
      <c r="C39" s="64">
        <v>20</v>
      </c>
      <c r="D39" s="64"/>
      <c r="E39" s="64">
        <v>14</v>
      </c>
      <c r="F39" s="64"/>
    </row>
    <row r="40" spans="1:6" ht="15.75" customHeight="1">
      <c r="A40" s="19">
        <v>30</v>
      </c>
      <c r="B40" s="37">
        <v>170101150004</v>
      </c>
      <c r="C40" s="64">
        <v>20</v>
      </c>
      <c r="D40" s="64"/>
      <c r="E40" s="64">
        <v>2</v>
      </c>
      <c r="F40" s="64"/>
    </row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Q3:Y7"/>
    <mergeCell ref="A4:E4"/>
    <mergeCell ref="A5:E5"/>
    <mergeCell ref="A1:E1"/>
    <mergeCell ref="G1:P1"/>
    <mergeCell ref="A2:E2"/>
    <mergeCell ref="A3:E3"/>
    <mergeCell ref="G3:H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M1" workbookViewId="0">
      <selection activeCell="T19" sqref="T19"/>
    </sheetView>
  </sheetViews>
  <sheetFormatPr defaultColWidth="14.453125" defaultRowHeight="15" customHeight="1"/>
  <sheetData>
    <row r="1" spans="1:28" ht="14.5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5" customHeight="1">
      <c r="A2" s="262" t="s">
        <v>2</v>
      </c>
      <c r="B2" s="245"/>
      <c r="C2" s="245"/>
      <c r="D2" s="245"/>
      <c r="E2" s="248"/>
      <c r="F2" s="82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4.5">
      <c r="A3" s="262" t="s">
        <v>210</v>
      </c>
      <c r="B3" s="245"/>
      <c r="C3" s="245"/>
      <c r="D3" s="245"/>
      <c r="E3" s="248"/>
      <c r="F3" s="82"/>
      <c r="G3" s="178" t="s">
        <v>12</v>
      </c>
      <c r="H3" s="179">
        <v>100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211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 ht="14.5">
      <c r="A4" s="262" t="s">
        <v>212</v>
      </c>
      <c r="B4" s="245"/>
      <c r="C4" s="245"/>
      <c r="D4" s="245"/>
      <c r="E4" s="248"/>
      <c r="F4" s="82"/>
      <c r="G4" s="181" t="s">
        <v>16</v>
      </c>
      <c r="H4" s="182">
        <v>100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 ht="14.5">
      <c r="A5" s="262" t="s">
        <v>213</v>
      </c>
      <c r="B5" s="245"/>
      <c r="C5" s="245"/>
      <c r="D5" s="245"/>
      <c r="E5" s="248"/>
      <c r="F5" s="82"/>
      <c r="G5" s="183" t="s">
        <v>20</v>
      </c>
      <c r="H5" s="144">
        <f>SUM(H3:H4)/2</f>
        <v>100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 ht="14.5">
      <c r="A6" s="100"/>
      <c r="B6" s="101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3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 ht="43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 ht="15.5">
      <c r="A9" s="100"/>
      <c r="B9" s="101" t="s">
        <v>27</v>
      </c>
      <c r="C9" s="102" t="s">
        <v>214</v>
      </c>
      <c r="D9" s="102"/>
      <c r="E9" s="102" t="s">
        <v>215</v>
      </c>
      <c r="F9" s="102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40">
        <v>2</v>
      </c>
      <c r="L10" s="140"/>
      <c r="M10" s="140"/>
      <c r="N10" s="140">
        <v>3</v>
      </c>
      <c r="O10" s="140"/>
      <c r="P10" s="140"/>
      <c r="Q10" s="140"/>
      <c r="R10" s="140"/>
      <c r="S10" s="140"/>
      <c r="T10" s="140"/>
      <c r="U10" s="140"/>
      <c r="V10" s="140"/>
      <c r="W10" s="140">
        <v>2</v>
      </c>
      <c r="X10" s="140">
        <v>2</v>
      </c>
      <c r="Y10" s="140">
        <v>2</v>
      </c>
      <c r="Z10" s="81"/>
      <c r="AA10" s="81"/>
      <c r="AB10" s="81"/>
    </row>
    <row r="11" spans="1:28" ht="15.5">
      <c r="A11" s="114">
        <v>1</v>
      </c>
      <c r="B11" s="115">
        <v>170101150004</v>
      </c>
      <c r="C11" s="112">
        <v>42</v>
      </c>
      <c r="D11" s="112">
        <v>2</v>
      </c>
      <c r="E11" s="112">
        <v>43</v>
      </c>
      <c r="F11" s="112">
        <v>2</v>
      </c>
      <c r="G11" s="230"/>
      <c r="H11" s="218"/>
      <c r="I11" s="218"/>
      <c r="J11" s="219"/>
      <c r="K11" s="103"/>
      <c r="L11" s="103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1"/>
      <c r="AA11" s="81"/>
      <c r="AB11" s="81"/>
    </row>
    <row r="12" spans="1:28" ht="15.5">
      <c r="A12" s="114">
        <v>2</v>
      </c>
      <c r="B12" s="115">
        <v>170101161035</v>
      </c>
      <c r="C12" s="112">
        <v>43</v>
      </c>
      <c r="D12" s="112">
        <v>100</v>
      </c>
      <c r="E12" s="112">
        <v>44</v>
      </c>
      <c r="F12" s="112">
        <v>100</v>
      </c>
      <c r="G12" s="230"/>
      <c r="H12" s="218"/>
      <c r="I12" s="218"/>
      <c r="J12" s="219"/>
      <c r="K12" s="103"/>
      <c r="L12" s="103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1"/>
      <c r="AA12" s="81"/>
      <c r="AB12" s="81"/>
    </row>
    <row r="13" spans="1:28" ht="15.5">
      <c r="A13" s="100"/>
      <c r="B13" s="103"/>
      <c r="C13" s="112"/>
      <c r="D13" s="112"/>
      <c r="E13" s="112"/>
      <c r="F13" s="112"/>
      <c r="G13" s="230"/>
      <c r="H13" s="218"/>
      <c r="I13" s="218"/>
      <c r="J13" s="219"/>
      <c r="K13" s="103"/>
      <c r="L13" s="10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1"/>
      <c r="AA13" s="81"/>
      <c r="AB13" s="81"/>
    </row>
    <row r="14" spans="1:28" ht="15.5">
      <c r="A14" s="196"/>
      <c r="B14" s="124"/>
      <c r="C14" s="124"/>
      <c r="D14" s="124"/>
      <c r="E14" s="124"/>
      <c r="F14" s="124"/>
      <c r="G14" s="230"/>
      <c r="H14" s="218"/>
      <c r="I14" s="218"/>
      <c r="J14" s="219"/>
      <c r="K14" s="103"/>
      <c r="L14" s="10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1"/>
      <c r="AA14" s="81"/>
      <c r="AB14" s="81"/>
    </row>
    <row r="15" spans="1:28" ht="15.5">
      <c r="A15" s="196"/>
      <c r="B15" s="124"/>
      <c r="C15" s="124"/>
      <c r="D15" s="124"/>
      <c r="E15" s="124"/>
      <c r="F15" s="124"/>
      <c r="G15" s="274" t="s">
        <v>48</v>
      </c>
      <c r="H15" s="245"/>
      <c r="I15" s="245"/>
      <c r="J15" s="248"/>
      <c r="K15" s="204">
        <f t="shared" ref="K15:Y15" si="1">AVERAGE(K10:K14)</f>
        <v>2</v>
      </c>
      <c r="L15" s="204"/>
      <c r="M15" s="204"/>
      <c r="N15" s="204">
        <f t="shared" si="1"/>
        <v>3</v>
      </c>
      <c r="O15" s="204"/>
      <c r="P15" s="204"/>
      <c r="Q15" s="204"/>
      <c r="R15" s="204"/>
      <c r="S15" s="204"/>
      <c r="T15" s="204"/>
      <c r="U15" s="204"/>
      <c r="V15" s="204"/>
      <c r="W15" s="204">
        <f t="shared" si="1"/>
        <v>2</v>
      </c>
      <c r="X15" s="204">
        <f t="shared" si="1"/>
        <v>2</v>
      </c>
      <c r="Y15" s="204">
        <f t="shared" si="1"/>
        <v>2</v>
      </c>
      <c r="Z15" s="81"/>
      <c r="AA15" s="81"/>
      <c r="AB15" s="81"/>
    </row>
    <row r="16" spans="1:28" ht="15.5">
      <c r="A16" s="196"/>
      <c r="B16" s="124"/>
      <c r="C16" s="124"/>
      <c r="D16" s="124"/>
      <c r="E16" s="124"/>
      <c r="F16" s="124"/>
      <c r="G16" s="274" t="s">
        <v>49</v>
      </c>
      <c r="H16" s="245"/>
      <c r="I16" s="245"/>
      <c r="J16" s="248"/>
      <c r="K16" s="120">
        <f>(K15*100)/100</f>
        <v>2</v>
      </c>
      <c r="L16" s="120"/>
      <c r="M16" s="120"/>
      <c r="N16" s="120">
        <f t="shared" ref="N16:Y16" si="2">(N15*100)/100</f>
        <v>3</v>
      </c>
      <c r="O16" s="120"/>
      <c r="P16" s="120"/>
      <c r="Q16" s="120"/>
      <c r="R16" s="120"/>
      <c r="S16" s="120"/>
      <c r="T16" s="120"/>
      <c r="U16" s="120"/>
      <c r="V16" s="120"/>
      <c r="W16" s="120">
        <f t="shared" si="2"/>
        <v>2</v>
      </c>
      <c r="X16" s="120">
        <f t="shared" si="2"/>
        <v>2</v>
      </c>
      <c r="Y16" s="120">
        <f t="shared" si="2"/>
        <v>2</v>
      </c>
      <c r="Z16" s="81"/>
      <c r="AA16" s="81"/>
      <c r="AB16" s="81"/>
    </row>
    <row r="17" spans="1:28" ht="14.5">
      <c r="A17" s="196"/>
      <c r="B17" s="124"/>
      <c r="C17" s="124"/>
      <c r="D17" s="124"/>
      <c r="E17" s="124"/>
      <c r="F17" s="196"/>
      <c r="G17" s="270" t="s">
        <v>94</v>
      </c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4.5">
      <c r="A18" s="196"/>
      <c r="B18" s="124"/>
      <c r="C18" s="124"/>
      <c r="D18" s="124"/>
      <c r="E18" s="124"/>
      <c r="F18" s="19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4.5">
      <c r="A19" s="196"/>
      <c r="B19" s="124"/>
      <c r="C19" s="124"/>
      <c r="D19" s="124"/>
      <c r="E19" s="124"/>
      <c r="F19" s="124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4.5">
      <c r="A20" s="196"/>
      <c r="B20" s="124"/>
      <c r="C20" s="124"/>
      <c r="D20" s="124"/>
      <c r="E20" s="124"/>
      <c r="F20" s="124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4.5">
      <c r="A21" s="196"/>
      <c r="B21" s="124"/>
      <c r="C21" s="124"/>
      <c r="D21" s="124"/>
      <c r="E21" s="124"/>
      <c r="F21" s="124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4.5">
      <c r="A22" s="196"/>
      <c r="B22" s="124"/>
      <c r="C22" s="124"/>
      <c r="D22" s="124"/>
      <c r="E22" s="124"/>
      <c r="F22" s="130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4.5">
      <c r="A23" s="196"/>
      <c r="B23" s="124"/>
      <c r="C23" s="124"/>
      <c r="D23" s="124"/>
      <c r="E23" s="124"/>
      <c r="F23" s="130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4.5">
      <c r="A24" s="196"/>
      <c r="B24" s="124"/>
      <c r="C24" s="124"/>
      <c r="D24" s="124"/>
      <c r="E24" s="124"/>
      <c r="F24" s="130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4.5">
      <c r="A25" s="196"/>
      <c r="B25" s="124"/>
      <c r="C25" s="124"/>
      <c r="D25" s="124"/>
      <c r="E25" s="124"/>
      <c r="F25" s="130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4.5">
      <c r="A26" s="196"/>
      <c r="B26" s="124"/>
      <c r="C26" s="124"/>
      <c r="D26" s="124"/>
      <c r="E26" s="124"/>
      <c r="F26" s="130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4.5">
      <c r="A27" s="196"/>
      <c r="B27" s="124"/>
      <c r="C27" s="124"/>
      <c r="D27" s="124"/>
      <c r="E27" s="124"/>
      <c r="F27" s="130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4.5">
      <c r="A28" s="196"/>
      <c r="B28" s="124"/>
      <c r="C28" s="124"/>
      <c r="D28" s="124"/>
      <c r="E28" s="124"/>
      <c r="F28" s="130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4.5">
      <c r="A29" s="196"/>
      <c r="B29" s="124"/>
      <c r="C29" s="124"/>
      <c r="D29" s="124"/>
      <c r="E29" s="124"/>
      <c r="F29" s="130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4.5">
      <c r="A30" s="196"/>
      <c r="B30" s="124"/>
      <c r="C30" s="124"/>
      <c r="D30" s="124"/>
      <c r="E30" s="124"/>
      <c r="F30" s="130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4.5">
      <c r="A31" s="196"/>
      <c r="B31" s="124"/>
      <c r="C31" s="124"/>
      <c r="D31" s="124"/>
      <c r="E31" s="124"/>
      <c r="F31" s="130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4.5">
      <c r="A32" s="196"/>
      <c r="B32" s="124"/>
      <c r="C32" s="124"/>
      <c r="D32" s="124"/>
      <c r="E32" s="124"/>
      <c r="F32" s="130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4.5">
      <c r="A33" s="196"/>
      <c r="B33" s="124"/>
      <c r="C33" s="124"/>
      <c r="D33" s="124"/>
      <c r="E33" s="124"/>
      <c r="F33" s="130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4.5">
      <c r="A34" s="196"/>
      <c r="B34" s="124"/>
      <c r="C34" s="124"/>
      <c r="D34" s="124"/>
      <c r="E34" s="124"/>
      <c r="F34" s="130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4.5">
      <c r="A35" s="196"/>
      <c r="B35" s="124"/>
      <c r="C35" s="124"/>
      <c r="D35" s="124"/>
      <c r="E35" s="124"/>
      <c r="F35" s="130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4.5">
      <c r="A36" s="196"/>
      <c r="B36" s="124"/>
      <c r="C36" s="124"/>
      <c r="D36" s="124"/>
      <c r="E36" s="124"/>
      <c r="F36" s="130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4.5">
      <c r="A37" s="196"/>
      <c r="B37" s="124"/>
      <c r="C37" s="124"/>
      <c r="D37" s="124"/>
      <c r="E37" s="124"/>
      <c r="F37" s="130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4.5">
      <c r="A38" s="196"/>
      <c r="B38" s="124"/>
      <c r="C38" s="124"/>
      <c r="D38" s="124"/>
      <c r="E38" s="124"/>
      <c r="F38" s="130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4.5">
      <c r="A39" s="196"/>
      <c r="B39" s="124"/>
      <c r="C39" s="124"/>
      <c r="D39" s="124"/>
      <c r="E39" s="124"/>
      <c r="F39" s="130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4.5">
      <c r="A40" s="196"/>
      <c r="B40" s="124"/>
      <c r="C40" s="124"/>
      <c r="D40" s="124"/>
      <c r="E40" s="124"/>
      <c r="F40" s="130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4.5">
      <c r="A41" s="196"/>
      <c r="B41" s="124"/>
      <c r="C41" s="124"/>
      <c r="D41" s="124"/>
      <c r="E41" s="124"/>
      <c r="F41" s="130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4.5">
      <c r="A42" s="196"/>
      <c r="B42" s="124"/>
      <c r="C42" s="124"/>
      <c r="D42" s="124"/>
      <c r="E42" s="124"/>
      <c r="F42" s="130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4.5">
      <c r="A43" s="196"/>
      <c r="B43" s="124"/>
      <c r="C43" s="124"/>
      <c r="D43" s="124"/>
      <c r="E43" s="124"/>
      <c r="F43" s="130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4.5">
      <c r="A44" s="196"/>
      <c r="B44" s="124"/>
      <c r="C44" s="124"/>
      <c r="D44" s="124"/>
      <c r="E44" s="124"/>
      <c r="F44" s="130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4.5">
      <c r="A45" s="196"/>
      <c r="B45" s="124"/>
      <c r="C45" s="124"/>
      <c r="D45" s="124"/>
      <c r="E45" s="124"/>
      <c r="F45" s="130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4.5">
      <c r="A46" s="196"/>
      <c r="B46" s="124"/>
      <c r="C46" s="124"/>
      <c r="D46" s="124"/>
      <c r="E46" s="124"/>
      <c r="F46" s="130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4.5">
      <c r="A47" s="196"/>
      <c r="B47" s="124"/>
      <c r="C47" s="124"/>
      <c r="D47" s="124"/>
      <c r="E47" s="124"/>
      <c r="F47" s="130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4.5">
      <c r="A48" s="196"/>
      <c r="B48" s="124"/>
      <c r="C48" s="124"/>
      <c r="D48" s="124"/>
      <c r="E48" s="124"/>
      <c r="F48" s="130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4.5">
      <c r="A49" s="196"/>
      <c r="B49" s="124"/>
      <c r="C49" s="124"/>
      <c r="D49" s="124"/>
      <c r="E49" s="124"/>
      <c r="F49" s="130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4.5">
      <c r="A50" s="196"/>
      <c r="B50" s="124"/>
      <c r="C50" s="124"/>
      <c r="D50" s="124"/>
      <c r="E50" s="124"/>
      <c r="F50" s="130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4.5">
      <c r="A51" s="196"/>
      <c r="B51" s="124"/>
      <c r="C51" s="124"/>
      <c r="D51" s="124"/>
      <c r="E51" s="124"/>
      <c r="F51" s="130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4.5">
      <c r="A52" s="196"/>
      <c r="B52" s="124"/>
      <c r="C52" s="124"/>
      <c r="D52" s="124"/>
      <c r="E52" s="124"/>
      <c r="F52" s="130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4.5">
      <c r="A53" s="196"/>
      <c r="B53" s="124"/>
      <c r="C53" s="124"/>
      <c r="D53" s="124"/>
      <c r="E53" s="124"/>
      <c r="F53" s="130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4.5">
      <c r="A54" s="196"/>
      <c r="B54" s="124"/>
      <c r="C54" s="124"/>
      <c r="D54" s="124"/>
      <c r="E54" s="124"/>
      <c r="F54" s="130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4.5">
      <c r="A55" s="196"/>
      <c r="B55" s="124"/>
      <c r="C55" s="124"/>
      <c r="D55" s="124"/>
      <c r="E55" s="124"/>
      <c r="F55" s="130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4.5">
      <c r="A56" s="196"/>
      <c r="B56" s="124"/>
      <c r="C56" s="124"/>
      <c r="D56" s="124"/>
      <c r="E56" s="124"/>
      <c r="F56" s="130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4.5">
      <c r="A57" s="196"/>
      <c r="B57" s="124"/>
      <c r="C57" s="124"/>
      <c r="D57" s="124"/>
      <c r="E57" s="124"/>
      <c r="F57" s="130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4.5">
      <c r="A58" s="196"/>
      <c r="B58" s="124"/>
      <c r="C58" s="124"/>
      <c r="D58" s="124"/>
      <c r="E58" s="124"/>
      <c r="F58" s="130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4.5">
      <c r="A59" s="196"/>
      <c r="B59" s="124"/>
      <c r="C59" s="124"/>
      <c r="D59" s="124"/>
      <c r="E59" s="124"/>
      <c r="F59" s="130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4.5">
      <c r="A60" s="196"/>
      <c r="B60" s="124"/>
      <c r="C60" s="124"/>
      <c r="D60" s="124"/>
      <c r="E60" s="124"/>
      <c r="F60" s="130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4.5">
      <c r="A61" s="196"/>
      <c r="B61" s="124"/>
      <c r="C61" s="124"/>
      <c r="D61" s="124"/>
      <c r="E61" s="124"/>
      <c r="F61" s="130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4.5">
      <c r="A62" s="196"/>
      <c r="B62" s="124"/>
      <c r="C62" s="124"/>
      <c r="D62" s="124"/>
      <c r="E62" s="124"/>
      <c r="F62" s="130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4.5">
      <c r="A63" s="196"/>
      <c r="B63" s="124"/>
      <c r="C63" s="124"/>
      <c r="D63" s="124"/>
      <c r="E63" s="124"/>
      <c r="F63" s="130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4.5">
      <c r="A64" s="196"/>
      <c r="B64" s="124"/>
      <c r="C64" s="124"/>
      <c r="D64" s="124"/>
      <c r="E64" s="124"/>
      <c r="F64" s="130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4.5">
      <c r="A65" s="196"/>
      <c r="B65" s="124"/>
      <c r="C65" s="124"/>
      <c r="D65" s="124"/>
      <c r="E65" s="124"/>
      <c r="F65" s="130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4.5">
      <c r="A66" s="196"/>
      <c r="B66" s="124"/>
      <c r="C66" s="124"/>
      <c r="D66" s="124"/>
      <c r="E66" s="124"/>
      <c r="F66" s="130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4.5">
      <c r="A67" s="196"/>
      <c r="B67" s="124"/>
      <c r="C67" s="124"/>
      <c r="D67" s="124"/>
      <c r="E67" s="124"/>
      <c r="F67" s="130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4.5">
      <c r="A68" s="196"/>
      <c r="B68" s="124"/>
      <c r="C68" s="124"/>
      <c r="D68" s="124"/>
      <c r="E68" s="124"/>
      <c r="F68" s="130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4.5">
      <c r="A69" s="196"/>
      <c r="B69" s="124"/>
      <c r="C69" s="124"/>
      <c r="D69" s="124"/>
      <c r="E69" s="124"/>
      <c r="F69" s="130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4.5">
      <c r="A70" s="196"/>
      <c r="B70" s="124"/>
      <c r="C70" s="124"/>
      <c r="D70" s="124"/>
      <c r="E70" s="124"/>
      <c r="F70" s="130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4.5">
      <c r="A71" s="196"/>
      <c r="B71" s="124"/>
      <c r="C71" s="124"/>
      <c r="D71" s="124"/>
      <c r="E71" s="124"/>
      <c r="F71" s="130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4.5">
      <c r="A72" s="196"/>
      <c r="B72" s="124"/>
      <c r="C72" s="124"/>
      <c r="D72" s="124"/>
      <c r="E72" s="124"/>
      <c r="F72" s="130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4.5">
      <c r="A73" s="196"/>
      <c r="B73" s="124"/>
      <c r="C73" s="124"/>
      <c r="D73" s="124"/>
      <c r="E73" s="124"/>
      <c r="F73" s="130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4.5">
      <c r="A74" s="196"/>
      <c r="B74" s="124"/>
      <c r="C74" s="124"/>
      <c r="D74" s="124"/>
      <c r="E74" s="124"/>
      <c r="F74" s="130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4.5">
      <c r="A75" s="196"/>
      <c r="B75" s="124"/>
      <c r="C75" s="124"/>
      <c r="D75" s="124"/>
      <c r="E75" s="124"/>
      <c r="F75" s="130"/>
      <c r="G75" s="59"/>
      <c r="H75" s="59"/>
      <c r="I75" s="59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4.5">
      <c r="A76" s="59"/>
      <c r="B76" s="59"/>
      <c r="C76" s="59"/>
      <c r="D76" s="59"/>
      <c r="E76" s="59"/>
      <c r="F76" s="59"/>
      <c r="G76" s="59"/>
      <c r="H76" s="59"/>
      <c r="I76" s="59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4.5">
      <c r="A77" s="59"/>
      <c r="B77" s="59"/>
      <c r="C77" s="59"/>
      <c r="D77" s="59"/>
      <c r="E77" s="59"/>
      <c r="F77" s="59"/>
      <c r="G77" s="59"/>
      <c r="H77" s="59"/>
      <c r="I77" s="59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4.5">
      <c r="A78" s="59"/>
      <c r="B78" s="59"/>
      <c r="C78" s="59"/>
      <c r="D78" s="59"/>
      <c r="E78" s="59"/>
      <c r="F78" s="59"/>
      <c r="G78" s="59"/>
      <c r="H78" s="59"/>
      <c r="I78" s="59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4.5">
      <c r="A79" s="59"/>
      <c r="B79" s="59"/>
      <c r="C79" s="59"/>
      <c r="D79" s="59"/>
      <c r="E79" s="59"/>
      <c r="F79" s="59"/>
      <c r="G79" s="59"/>
      <c r="H79" s="59"/>
      <c r="I79" s="59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4.5">
      <c r="A80" s="59"/>
      <c r="B80" s="59"/>
      <c r="C80" s="59"/>
      <c r="D80" s="59"/>
      <c r="E80" s="59"/>
      <c r="F80" s="59"/>
      <c r="G80" s="59"/>
      <c r="H80" s="59"/>
      <c r="I80" s="59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4.5">
      <c r="A81" s="59"/>
      <c r="B81" s="59"/>
      <c r="C81" s="59"/>
      <c r="D81" s="59"/>
      <c r="E81" s="59"/>
      <c r="F81" s="59"/>
      <c r="G81" s="59"/>
      <c r="H81" s="59"/>
      <c r="I81" s="59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4.5">
      <c r="A82" s="59"/>
      <c r="B82" s="59"/>
      <c r="C82" s="59"/>
      <c r="D82" s="59"/>
      <c r="E82" s="59"/>
      <c r="F82" s="59"/>
      <c r="G82" s="59"/>
      <c r="H82" s="59"/>
      <c r="I82" s="59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4.5">
      <c r="A83" s="59"/>
      <c r="B83" s="59"/>
      <c r="C83" s="59"/>
      <c r="D83" s="59"/>
      <c r="E83" s="59"/>
      <c r="F83" s="59"/>
      <c r="G83" s="59"/>
      <c r="H83" s="59"/>
      <c r="I83" s="59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5">
      <c r="A84" s="59"/>
      <c r="B84" s="59"/>
      <c r="C84" s="59"/>
      <c r="D84" s="59"/>
      <c r="E84" s="59"/>
      <c r="F84" s="59"/>
      <c r="G84" s="59"/>
      <c r="H84" s="59"/>
      <c r="I84" s="59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5">
      <c r="A85" s="59"/>
      <c r="B85" s="59"/>
      <c r="C85" s="59"/>
      <c r="D85" s="59"/>
      <c r="E85" s="59"/>
      <c r="F85" s="59"/>
      <c r="G85" s="59"/>
      <c r="H85" s="59"/>
      <c r="I85" s="59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5">
      <c r="A86" s="59"/>
      <c r="B86" s="59"/>
      <c r="C86" s="59"/>
      <c r="D86" s="59"/>
      <c r="E86" s="59"/>
      <c r="F86" s="59"/>
      <c r="G86" s="59"/>
      <c r="H86" s="59"/>
      <c r="I86" s="59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5">
      <c r="A87" s="59"/>
      <c r="B87" s="59"/>
      <c r="C87" s="59"/>
      <c r="D87" s="59"/>
      <c r="E87" s="59"/>
      <c r="F87" s="59"/>
      <c r="G87" s="59"/>
      <c r="H87" s="59"/>
      <c r="I87" s="59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4.5">
      <c r="A88" s="59"/>
      <c r="B88" s="59"/>
      <c r="C88" s="59"/>
      <c r="D88" s="59"/>
      <c r="E88" s="59"/>
      <c r="F88" s="59"/>
      <c r="G88" s="59"/>
      <c r="H88" s="59"/>
      <c r="I88" s="59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4.5">
      <c r="A89" s="59"/>
      <c r="B89" s="59"/>
      <c r="C89" s="59"/>
      <c r="D89" s="59"/>
      <c r="E89" s="59"/>
      <c r="F89" s="59"/>
      <c r="G89" s="59"/>
      <c r="H89" s="59"/>
      <c r="I89" s="59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4.5">
      <c r="A90" s="59"/>
      <c r="B90" s="59"/>
      <c r="C90" s="59"/>
      <c r="D90" s="59"/>
      <c r="E90" s="59"/>
      <c r="F90" s="59"/>
      <c r="G90" s="59"/>
      <c r="H90" s="59"/>
      <c r="I90" s="59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4.5">
      <c r="A91" s="59"/>
      <c r="B91" s="59"/>
      <c r="C91" s="59"/>
      <c r="D91" s="59"/>
      <c r="E91" s="59"/>
      <c r="F91" s="59"/>
      <c r="G91" s="59"/>
      <c r="H91" s="59"/>
      <c r="I91" s="59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4.5">
      <c r="A92" s="59"/>
      <c r="B92" s="59"/>
      <c r="C92" s="59"/>
      <c r="D92" s="59"/>
      <c r="E92" s="59"/>
      <c r="F92" s="59"/>
      <c r="G92" s="59"/>
      <c r="H92" s="59"/>
      <c r="I92" s="59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4.5">
      <c r="A93" s="59"/>
      <c r="B93" s="59"/>
      <c r="C93" s="59"/>
      <c r="D93" s="59"/>
      <c r="E93" s="59"/>
      <c r="F93" s="59"/>
      <c r="G93" s="59"/>
      <c r="H93" s="59"/>
      <c r="I93" s="59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4.5">
      <c r="A94" s="59"/>
      <c r="B94" s="59"/>
      <c r="C94" s="59"/>
      <c r="D94" s="59"/>
      <c r="E94" s="59"/>
      <c r="F94" s="59"/>
      <c r="G94" s="59"/>
      <c r="H94" s="59"/>
      <c r="I94" s="59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4.5">
      <c r="A95" s="59"/>
      <c r="B95" s="59"/>
      <c r="C95" s="59"/>
      <c r="D95" s="59"/>
      <c r="E95" s="59"/>
      <c r="F95" s="59"/>
      <c r="G95" s="59"/>
      <c r="H95" s="59"/>
      <c r="I95" s="59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4.5">
      <c r="A96" s="59"/>
      <c r="B96" s="59"/>
      <c r="C96" s="59"/>
      <c r="D96" s="59"/>
      <c r="E96" s="59"/>
      <c r="F96" s="59"/>
      <c r="G96" s="59"/>
      <c r="H96" s="59"/>
      <c r="I96" s="59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4.5">
      <c r="A97" s="59"/>
      <c r="B97" s="59"/>
      <c r="C97" s="59"/>
      <c r="D97" s="59"/>
      <c r="E97" s="59"/>
      <c r="F97" s="59"/>
      <c r="G97" s="59"/>
      <c r="H97" s="59"/>
      <c r="I97" s="59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4.5">
      <c r="A98" s="59"/>
      <c r="B98" s="59"/>
      <c r="C98" s="59"/>
      <c r="D98" s="59"/>
      <c r="E98" s="59"/>
      <c r="F98" s="59"/>
      <c r="G98" s="59"/>
      <c r="H98" s="59"/>
      <c r="I98" s="59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4.5">
      <c r="A99" s="59"/>
      <c r="B99" s="59"/>
      <c r="C99" s="59"/>
      <c r="D99" s="59"/>
      <c r="E99" s="59"/>
      <c r="F99" s="59"/>
      <c r="G99" s="59"/>
      <c r="H99" s="59"/>
      <c r="I99" s="59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4.5">
      <c r="A100" s="59"/>
      <c r="B100" s="59"/>
      <c r="C100" s="59"/>
      <c r="D100" s="59"/>
      <c r="E100" s="59"/>
      <c r="F100" s="59"/>
      <c r="G100" s="59"/>
      <c r="H100" s="59"/>
      <c r="I100" s="59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4.5">
      <c r="A101" s="59"/>
      <c r="B101" s="59"/>
      <c r="C101" s="59"/>
      <c r="D101" s="59"/>
      <c r="E101" s="59"/>
      <c r="F101" s="59"/>
      <c r="G101" s="59"/>
      <c r="H101" s="59"/>
      <c r="I101" s="59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4.5">
      <c r="A102" s="59"/>
      <c r="B102" s="59"/>
      <c r="C102" s="59"/>
      <c r="D102" s="59"/>
      <c r="E102" s="59"/>
      <c r="F102" s="59"/>
      <c r="G102" s="59"/>
      <c r="H102" s="59"/>
      <c r="I102" s="59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4.5">
      <c r="A103" s="59"/>
      <c r="B103" s="59"/>
      <c r="C103" s="59"/>
      <c r="D103" s="59"/>
      <c r="E103" s="59"/>
      <c r="F103" s="59"/>
      <c r="G103" s="59"/>
      <c r="H103" s="59"/>
      <c r="I103" s="59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4.5">
      <c r="A104" s="59"/>
      <c r="B104" s="59"/>
      <c r="C104" s="59"/>
      <c r="D104" s="59"/>
      <c r="E104" s="59"/>
      <c r="F104" s="59"/>
      <c r="G104" s="59"/>
      <c r="H104" s="59"/>
      <c r="I104" s="59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4.5">
      <c r="A105" s="59"/>
      <c r="B105" s="59"/>
      <c r="C105" s="59"/>
      <c r="D105" s="59"/>
      <c r="E105" s="59"/>
      <c r="F105" s="59"/>
      <c r="G105" s="59"/>
      <c r="H105" s="59"/>
      <c r="I105" s="59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4.5">
      <c r="A106" s="59"/>
      <c r="B106" s="59"/>
      <c r="C106" s="59"/>
      <c r="D106" s="59"/>
      <c r="E106" s="59"/>
      <c r="F106" s="59"/>
      <c r="G106" s="59"/>
      <c r="H106" s="59"/>
      <c r="I106" s="59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4.5">
      <c r="A107" s="59"/>
      <c r="B107" s="59"/>
      <c r="C107" s="59"/>
      <c r="D107" s="59"/>
      <c r="E107" s="59"/>
      <c r="F107" s="59"/>
      <c r="G107" s="59"/>
      <c r="H107" s="59"/>
      <c r="I107" s="59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4.5">
      <c r="A108" s="59"/>
      <c r="B108" s="59"/>
      <c r="C108" s="59"/>
      <c r="D108" s="59"/>
      <c r="E108" s="59"/>
      <c r="F108" s="59"/>
      <c r="G108" s="59"/>
      <c r="H108" s="59"/>
      <c r="I108" s="59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4.5">
      <c r="A109" s="59"/>
      <c r="B109" s="59"/>
      <c r="C109" s="59"/>
      <c r="D109" s="59"/>
      <c r="E109" s="59"/>
      <c r="F109" s="59"/>
      <c r="G109" s="59"/>
      <c r="H109" s="59"/>
      <c r="I109" s="59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4.5">
      <c r="A110" s="59"/>
      <c r="B110" s="59"/>
      <c r="C110" s="59"/>
      <c r="D110" s="59"/>
      <c r="E110" s="59"/>
      <c r="F110" s="59"/>
      <c r="G110" s="59"/>
      <c r="H110" s="59"/>
      <c r="I110" s="59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4.5">
      <c r="A111" s="59"/>
      <c r="B111" s="59"/>
      <c r="C111" s="59"/>
      <c r="D111" s="59"/>
      <c r="E111" s="59"/>
      <c r="F111" s="59"/>
      <c r="G111" s="59"/>
      <c r="H111" s="59"/>
      <c r="I111" s="59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4.5">
      <c r="A112" s="59"/>
      <c r="B112" s="59"/>
      <c r="C112" s="59"/>
      <c r="D112" s="59"/>
      <c r="E112" s="59"/>
      <c r="F112" s="59"/>
      <c r="G112" s="59"/>
      <c r="H112" s="59"/>
      <c r="I112" s="59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4.5">
      <c r="A113" s="59"/>
      <c r="B113" s="59"/>
      <c r="C113" s="59"/>
      <c r="D113" s="59"/>
      <c r="E113" s="59"/>
      <c r="F113" s="59"/>
      <c r="G113" s="59"/>
      <c r="H113" s="59"/>
      <c r="I113" s="59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4.5">
      <c r="A114" s="59"/>
      <c r="B114" s="59"/>
      <c r="C114" s="59"/>
      <c r="D114" s="59"/>
      <c r="E114" s="59"/>
      <c r="F114" s="59"/>
      <c r="G114" s="59"/>
      <c r="H114" s="59"/>
      <c r="I114" s="59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4.5">
      <c r="A115" s="59"/>
      <c r="B115" s="59"/>
      <c r="C115" s="59"/>
      <c r="D115" s="59"/>
      <c r="E115" s="59"/>
      <c r="F115" s="59"/>
      <c r="G115" s="59"/>
      <c r="H115" s="59"/>
      <c r="I115" s="59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4.5">
      <c r="A116" s="59"/>
      <c r="B116" s="59"/>
      <c r="C116" s="59"/>
      <c r="D116" s="59"/>
      <c r="E116" s="59"/>
      <c r="F116" s="59"/>
      <c r="G116" s="59"/>
      <c r="H116" s="59"/>
      <c r="I116" s="59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4.5">
      <c r="A117" s="59"/>
      <c r="B117" s="59"/>
      <c r="C117" s="59"/>
      <c r="D117" s="59"/>
      <c r="E117" s="59"/>
      <c r="F117" s="59"/>
      <c r="G117" s="59"/>
      <c r="H117" s="59"/>
      <c r="I117" s="59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4.5">
      <c r="A118" s="59"/>
      <c r="B118" s="59"/>
      <c r="C118" s="59"/>
      <c r="D118" s="59"/>
      <c r="E118" s="59"/>
      <c r="F118" s="59"/>
      <c r="G118" s="59"/>
      <c r="H118" s="59"/>
      <c r="I118" s="59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4.5">
      <c r="A119" s="59"/>
      <c r="B119" s="59"/>
      <c r="C119" s="59"/>
      <c r="D119" s="59"/>
      <c r="E119" s="59"/>
      <c r="F119" s="59"/>
      <c r="G119" s="59"/>
      <c r="H119" s="59"/>
      <c r="I119" s="59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4.5">
      <c r="A120" s="59"/>
      <c r="B120" s="59"/>
      <c r="C120" s="59"/>
      <c r="D120" s="59"/>
      <c r="E120" s="59"/>
      <c r="F120" s="59"/>
      <c r="G120" s="59"/>
      <c r="H120" s="59"/>
      <c r="I120" s="59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4.5">
      <c r="A121" s="59"/>
      <c r="B121" s="59"/>
      <c r="C121" s="59"/>
      <c r="D121" s="59"/>
      <c r="E121" s="59"/>
      <c r="F121" s="59"/>
      <c r="G121" s="59"/>
      <c r="H121" s="59"/>
      <c r="I121" s="59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4.5">
      <c r="A122" s="59"/>
      <c r="B122" s="59"/>
      <c r="C122" s="59"/>
      <c r="D122" s="59"/>
      <c r="E122" s="59"/>
      <c r="F122" s="59"/>
      <c r="G122" s="59"/>
      <c r="H122" s="59"/>
      <c r="I122" s="59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4.5">
      <c r="A123" s="59"/>
      <c r="B123" s="59"/>
      <c r="C123" s="59"/>
      <c r="D123" s="59"/>
      <c r="E123" s="59"/>
      <c r="F123" s="59"/>
      <c r="G123" s="59"/>
      <c r="H123" s="59"/>
      <c r="I123" s="59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4.5">
      <c r="A124" s="59"/>
      <c r="B124" s="59"/>
      <c r="C124" s="59"/>
      <c r="D124" s="59"/>
      <c r="E124" s="59"/>
      <c r="F124" s="59"/>
      <c r="G124" s="59"/>
      <c r="H124" s="59"/>
      <c r="I124" s="59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4.5">
      <c r="A125" s="59"/>
      <c r="B125" s="59"/>
      <c r="C125" s="59"/>
      <c r="D125" s="59"/>
      <c r="E125" s="59"/>
      <c r="F125" s="59"/>
      <c r="G125" s="59"/>
      <c r="H125" s="59"/>
      <c r="I125" s="59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4.5">
      <c r="A126" s="59"/>
      <c r="B126" s="59"/>
      <c r="C126" s="59"/>
      <c r="D126" s="59"/>
      <c r="E126" s="59"/>
      <c r="F126" s="59"/>
      <c r="G126" s="59"/>
      <c r="H126" s="59"/>
      <c r="I126" s="59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4.5">
      <c r="A127" s="59"/>
      <c r="B127" s="59"/>
      <c r="C127" s="59"/>
      <c r="D127" s="59"/>
      <c r="E127" s="59"/>
      <c r="F127" s="59"/>
      <c r="G127" s="59"/>
      <c r="H127" s="59"/>
      <c r="I127" s="59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4.5">
      <c r="A128" s="59"/>
      <c r="B128" s="59"/>
      <c r="C128" s="59"/>
      <c r="D128" s="59"/>
      <c r="E128" s="59"/>
      <c r="F128" s="59"/>
      <c r="G128" s="59"/>
      <c r="H128" s="59"/>
      <c r="I128" s="59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4.5">
      <c r="A129" s="59"/>
      <c r="B129" s="59"/>
      <c r="C129" s="59"/>
      <c r="D129" s="59"/>
      <c r="E129" s="59"/>
      <c r="F129" s="59"/>
      <c r="G129" s="59"/>
      <c r="H129" s="59"/>
      <c r="I129" s="59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4.5">
      <c r="A130" s="59"/>
      <c r="B130" s="59"/>
      <c r="C130" s="59"/>
      <c r="D130" s="59"/>
      <c r="E130" s="59"/>
      <c r="F130" s="59"/>
      <c r="G130" s="59"/>
      <c r="H130" s="59"/>
      <c r="I130" s="59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4.5">
      <c r="A131" s="59"/>
      <c r="B131" s="59"/>
      <c r="C131" s="59"/>
      <c r="D131" s="59"/>
      <c r="E131" s="59"/>
      <c r="F131" s="59"/>
      <c r="G131" s="59"/>
      <c r="H131" s="59"/>
      <c r="I131" s="59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4.5">
      <c r="A132" s="59"/>
      <c r="B132" s="59"/>
      <c r="C132" s="59"/>
      <c r="D132" s="59"/>
      <c r="E132" s="59"/>
      <c r="F132" s="59"/>
      <c r="G132" s="59"/>
      <c r="H132" s="59"/>
      <c r="I132" s="59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4.5">
      <c r="A133" s="59"/>
      <c r="B133" s="59"/>
      <c r="C133" s="59"/>
      <c r="D133" s="59"/>
      <c r="E133" s="59"/>
      <c r="F133" s="59"/>
      <c r="G133" s="59"/>
      <c r="H133" s="59"/>
      <c r="I133" s="59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4.5">
      <c r="A134" s="59"/>
      <c r="B134" s="59"/>
      <c r="C134" s="59"/>
      <c r="D134" s="59"/>
      <c r="E134" s="59"/>
      <c r="F134" s="59"/>
      <c r="G134" s="59"/>
      <c r="H134" s="59"/>
      <c r="I134" s="59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4.5">
      <c r="A135" s="59"/>
      <c r="B135" s="59"/>
      <c r="C135" s="59"/>
      <c r="D135" s="59"/>
      <c r="E135" s="59"/>
      <c r="F135" s="59"/>
      <c r="G135" s="59"/>
      <c r="H135" s="59"/>
      <c r="I135" s="59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4.5">
      <c r="A136" s="59"/>
      <c r="B136" s="59"/>
      <c r="C136" s="59"/>
      <c r="D136" s="59"/>
      <c r="E136" s="59"/>
      <c r="F136" s="59"/>
      <c r="G136" s="59"/>
      <c r="H136" s="59"/>
      <c r="I136" s="59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4.5">
      <c r="A137" s="59"/>
      <c r="B137" s="59"/>
      <c r="C137" s="59"/>
      <c r="D137" s="59"/>
      <c r="E137" s="59"/>
      <c r="F137" s="59"/>
      <c r="G137" s="59"/>
      <c r="H137" s="59"/>
      <c r="I137" s="59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4.5">
      <c r="A138" s="59"/>
      <c r="B138" s="59"/>
      <c r="C138" s="59"/>
      <c r="D138" s="59"/>
      <c r="E138" s="59"/>
      <c r="F138" s="59"/>
      <c r="G138" s="59"/>
      <c r="H138" s="59"/>
      <c r="I138" s="59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4.5">
      <c r="A139" s="59"/>
      <c r="B139" s="59"/>
      <c r="C139" s="59"/>
      <c r="D139" s="59"/>
      <c r="E139" s="59"/>
      <c r="F139" s="59"/>
      <c r="G139" s="59"/>
      <c r="H139" s="59"/>
      <c r="I139" s="59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4.5">
      <c r="A140" s="59"/>
      <c r="B140" s="59"/>
      <c r="C140" s="59"/>
      <c r="D140" s="59"/>
      <c r="E140" s="59"/>
      <c r="F140" s="59"/>
      <c r="G140" s="59"/>
      <c r="H140" s="59"/>
      <c r="I140" s="59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4.5">
      <c r="A141" s="59"/>
      <c r="B141" s="59"/>
      <c r="C141" s="59"/>
      <c r="D141" s="59"/>
      <c r="E141" s="59"/>
      <c r="F141" s="59"/>
      <c r="G141" s="59"/>
      <c r="H141" s="59"/>
      <c r="I141" s="59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4.5">
      <c r="A142" s="59"/>
      <c r="B142" s="59"/>
      <c r="C142" s="59"/>
      <c r="D142" s="59"/>
      <c r="E142" s="59"/>
      <c r="F142" s="59"/>
      <c r="G142" s="59"/>
      <c r="H142" s="59"/>
      <c r="I142" s="59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4.5">
      <c r="A143" s="59"/>
      <c r="B143" s="59"/>
      <c r="C143" s="59"/>
      <c r="D143" s="59"/>
      <c r="E143" s="59"/>
      <c r="F143" s="59"/>
      <c r="G143" s="59"/>
      <c r="H143" s="59"/>
      <c r="I143" s="59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4.5">
      <c r="A144" s="59"/>
      <c r="B144" s="59"/>
      <c r="C144" s="59"/>
      <c r="D144" s="59"/>
      <c r="E144" s="59"/>
      <c r="F144" s="59"/>
      <c r="G144" s="59"/>
      <c r="H144" s="59"/>
      <c r="I144" s="59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4.5">
      <c r="A145" s="59"/>
      <c r="B145" s="59"/>
      <c r="C145" s="59"/>
      <c r="D145" s="59"/>
      <c r="E145" s="59"/>
      <c r="F145" s="59"/>
      <c r="G145" s="59"/>
      <c r="H145" s="59"/>
      <c r="I145" s="59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4.5">
      <c r="A146" s="59"/>
      <c r="B146" s="59"/>
      <c r="C146" s="59"/>
      <c r="D146" s="59"/>
      <c r="E146" s="59"/>
      <c r="F146" s="59"/>
      <c r="G146" s="59"/>
      <c r="H146" s="59"/>
      <c r="I146" s="59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4.5">
      <c r="A147" s="59"/>
      <c r="B147" s="59"/>
      <c r="C147" s="59"/>
      <c r="D147" s="59"/>
      <c r="E147" s="59"/>
      <c r="F147" s="59"/>
      <c r="G147" s="59"/>
      <c r="H147" s="59"/>
      <c r="I147" s="59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4.5">
      <c r="A148" s="59"/>
      <c r="B148" s="59"/>
      <c r="C148" s="59"/>
      <c r="D148" s="59"/>
      <c r="E148" s="59"/>
      <c r="F148" s="59"/>
      <c r="G148" s="59"/>
      <c r="H148" s="59"/>
      <c r="I148" s="59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4.5">
      <c r="A149" s="59"/>
      <c r="B149" s="59"/>
      <c r="C149" s="59"/>
      <c r="D149" s="59"/>
      <c r="E149" s="59"/>
      <c r="F149" s="59"/>
      <c r="G149" s="59"/>
      <c r="H149" s="59"/>
      <c r="I149" s="59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4.5">
      <c r="A150" s="59"/>
      <c r="B150" s="59"/>
      <c r="C150" s="59"/>
      <c r="D150" s="59"/>
      <c r="E150" s="59"/>
      <c r="F150" s="59"/>
      <c r="G150" s="59"/>
      <c r="H150" s="59"/>
      <c r="I150" s="59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4.5">
      <c r="A151" s="59"/>
      <c r="B151" s="59"/>
      <c r="C151" s="59"/>
      <c r="D151" s="59"/>
      <c r="E151" s="59"/>
      <c r="F151" s="59"/>
      <c r="G151" s="59"/>
      <c r="H151" s="59"/>
      <c r="I151" s="59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4.5">
      <c r="A152" s="59"/>
      <c r="B152" s="59"/>
      <c r="C152" s="59"/>
      <c r="D152" s="59"/>
      <c r="E152" s="59"/>
      <c r="F152" s="59"/>
      <c r="G152" s="59"/>
      <c r="H152" s="59"/>
      <c r="I152" s="59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4.5">
      <c r="A153" s="59"/>
      <c r="B153" s="59"/>
      <c r="C153" s="59"/>
      <c r="D153" s="59"/>
      <c r="E153" s="59"/>
      <c r="F153" s="59"/>
      <c r="G153" s="59"/>
      <c r="H153" s="59"/>
      <c r="I153" s="59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4.5">
      <c r="A154" s="59"/>
      <c r="B154" s="59"/>
      <c r="C154" s="59"/>
      <c r="D154" s="59"/>
      <c r="E154" s="59"/>
      <c r="F154" s="59"/>
      <c r="G154" s="59"/>
      <c r="H154" s="59"/>
      <c r="I154" s="59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4.5">
      <c r="A155" s="59"/>
      <c r="B155" s="59"/>
      <c r="C155" s="59"/>
      <c r="D155" s="59"/>
      <c r="E155" s="59"/>
      <c r="F155" s="59"/>
      <c r="G155" s="59"/>
      <c r="H155" s="59"/>
      <c r="I155" s="59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4.5">
      <c r="A156" s="59"/>
      <c r="B156" s="59"/>
      <c r="C156" s="59"/>
      <c r="D156" s="59"/>
      <c r="E156" s="59"/>
      <c r="F156" s="59"/>
      <c r="G156" s="59"/>
      <c r="H156" s="59"/>
      <c r="I156" s="59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4.5">
      <c r="A157" s="59"/>
      <c r="B157" s="59"/>
      <c r="C157" s="59"/>
      <c r="D157" s="59"/>
      <c r="E157" s="59"/>
      <c r="F157" s="59"/>
      <c r="G157" s="59"/>
      <c r="H157" s="59"/>
      <c r="I157" s="59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4.5">
      <c r="A158" s="59"/>
      <c r="B158" s="59"/>
      <c r="C158" s="59"/>
      <c r="D158" s="59"/>
      <c r="E158" s="59"/>
      <c r="F158" s="59"/>
      <c r="G158" s="59"/>
      <c r="H158" s="59"/>
      <c r="I158" s="59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4.5">
      <c r="A159" s="59"/>
      <c r="B159" s="59"/>
      <c r="C159" s="59"/>
      <c r="D159" s="59"/>
      <c r="E159" s="59"/>
      <c r="F159" s="59"/>
      <c r="G159" s="59"/>
      <c r="H159" s="59"/>
      <c r="I159" s="59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4.5">
      <c r="A160" s="59"/>
      <c r="B160" s="59"/>
      <c r="C160" s="59"/>
      <c r="D160" s="59"/>
      <c r="E160" s="59"/>
      <c r="F160" s="59"/>
      <c r="G160" s="59"/>
      <c r="H160" s="59"/>
      <c r="I160" s="59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4.5">
      <c r="A161" s="59"/>
      <c r="B161" s="59"/>
      <c r="C161" s="59"/>
      <c r="D161" s="59"/>
      <c r="E161" s="59"/>
      <c r="F161" s="59"/>
      <c r="G161" s="59"/>
      <c r="H161" s="59"/>
      <c r="I161" s="59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4.5">
      <c r="A162" s="59"/>
      <c r="B162" s="59"/>
      <c r="C162" s="59"/>
      <c r="D162" s="59"/>
      <c r="E162" s="59"/>
      <c r="F162" s="59"/>
      <c r="G162" s="59"/>
      <c r="H162" s="59"/>
      <c r="I162" s="59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4.5">
      <c r="A163" s="59"/>
      <c r="B163" s="59"/>
      <c r="C163" s="59"/>
      <c r="D163" s="59"/>
      <c r="E163" s="59"/>
      <c r="F163" s="59"/>
      <c r="G163" s="59"/>
      <c r="H163" s="59"/>
      <c r="I163" s="59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4.5">
      <c r="A164" s="59"/>
      <c r="B164" s="59"/>
      <c r="C164" s="59"/>
      <c r="D164" s="59"/>
      <c r="E164" s="59"/>
      <c r="F164" s="59"/>
      <c r="G164" s="59"/>
      <c r="H164" s="59"/>
      <c r="I164" s="59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4.5">
      <c r="A165" s="59"/>
      <c r="B165" s="59"/>
      <c r="C165" s="59"/>
      <c r="D165" s="59"/>
      <c r="E165" s="59"/>
      <c r="F165" s="59"/>
      <c r="G165" s="59"/>
      <c r="H165" s="59"/>
      <c r="I165" s="59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4.5">
      <c r="A166" s="59"/>
      <c r="B166" s="59"/>
      <c r="C166" s="59"/>
      <c r="D166" s="59"/>
      <c r="E166" s="59"/>
      <c r="F166" s="59"/>
      <c r="G166" s="59"/>
      <c r="H166" s="59"/>
      <c r="I166" s="59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4.5">
      <c r="A167" s="59"/>
      <c r="B167" s="59"/>
      <c r="C167" s="59"/>
      <c r="D167" s="59"/>
      <c r="E167" s="59"/>
      <c r="F167" s="59"/>
      <c r="G167" s="59"/>
      <c r="H167" s="59"/>
      <c r="I167" s="59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 ht="14.5">
      <c r="A168" s="59"/>
      <c r="B168" s="59"/>
      <c r="C168" s="59"/>
      <c r="D168" s="59"/>
      <c r="E168" s="59"/>
      <c r="F168" s="59"/>
      <c r="G168" s="59"/>
      <c r="H168" s="59"/>
      <c r="I168" s="59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4.5">
      <c r="A169" s="59"/>
      <c r="B169" s="59"/>
      <c r="C169" s="59"/>
      <c r="D169" s="59"/>
      <c r="E169" s="59"/>
      <c r="F169" s="59"/>
      <c r="G169" s="59"/>
      <c r="H169" s="59"/>
      <c r="I169" s="59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4.5">
      <c r="A170" s="59"/>
      <c r="B170" s="59"/>
      <c r="C170" s="59"/>
      <c r="D170" s="59"/>
      <c r="E170" s="59"/>
      <c r="F170" s="59"/>
      <c r="G170" s="59"/>
      <c r="H170" s="59"/>
      <c r="I170" s="59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4.5">
      <c r="A171" s="59"/>
      <c r="B171" s="59"/>
      <c r="C171" s="59"/>
      <c r="D171" s="59"/>
      <c r="E171" s="59"/>
      <c r="F171" s="59"/>
      <c r="G171" s="59"/>
      <c r="H171" s="59"/>
      <c r="I171" s="59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4.5">
      <c r="A172" s="59"/>
      <c r="B172" s="59"/>
      <c r="C172" s="59"/>
      <c r="D172" s="59"/>
      <c r="E172" s="59"/>
      <c r="F172" s="59"/>
      <c r="G172" s="59"/>
      <c r="H172" s="59"/>
      <c r="I172" s="59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4.5">
      <c r="A173" s="59"/>
      <c r="B173" s="59"/>
      <c r="C173" s="59"/>
      <c r="D173" s="59"/>
      <c r="E173" s="59"/>
      <c r="F173" s="59"/>
      <c r="G173" s="59"/>
      <c r="H173" s="59"/>
      <c r="I173" s="59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4.5">
      <c r="A174" s="59"/>
      <c r="B174" s="59"/>
      <c r="C174" s="59"/>
      <c r="D174" s="59"/>
      <c r="E174" s="59"/>
      <c r="F174" s="59"/>
      <c r="G174" s="59"/>
      <c r="H174" s="59"/>
      <c r="I174" s="59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4.5">
      <c r="A175" s="59"/>
      <c r="B175" s="59"/>
      <c r="C175" s="59"/>
      <c r="D175" s="59"/>
      <c r="E175" s="59"/>
      <c r="F175" s="59"/>
      <c r="G175" s="59"/>
      <c r="H175" s="59"/>
      <c r="I175" s="59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4.5">
      <c r="A176" s="59"/>
      <c r="B176" s="59"/>
      <c r="C176" s="59"/>
      <c r="D176" s="59"/>
      <c r="E176" s="59"/>
      <c r="F176" s="59"/>
      <c r="G176" s="59"/>
      <c r="H176" s="59"/>
      <c r="I176" s="59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4.5">
      <c r="A177" s="59"/>
      <c r="B177" s="59"/>
      <c r="C177" s="59"/>
      <c r="D177" s="59"/>
      <c r="E177" s="59"/>
      <c r="F177" s="59"/>
      <c r="G177" s="59"/>
      <c r="H177" s="59"/>
      <c r="I177" s="59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4.5">
      <c r="A178" s="59"/>
      <c r="B178" s="59"/>
      <c r="C178" s="59"/>
      <c r="D178" s="59"/>
      <c r="E178" s="59"/>
      <c r="F178" s="59"/>
      <c r="G178" s="59"/>
      <c r="H178" s="59"/>
      <c r="I178" s="59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4.5">
      <c r="A179" s="59"/>
      <c r="B179" s="59"/>
      <c r="C179" s="59"/>
      <c r="D179" s="59"/>
      <c r="E179" s="59"/>
      <c r="F179" s="59"/>
      <c r="G179" s="59"/>
      <c r="H179" s="59"/>
      <c r="I179" s="59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4.5">
      <c r="A180" s="59"/>
      <c r="B180" s="59"/>
      <c r="C180" s="59"/>
      <c r="D180" s="59"/>
      <c r="E180" s="59"/>
      <c r="F180" s="59"/>
      <c r="G180" s="59"/>
      <c r="H180" s="59"/>
      <c r="I180" s="59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4.5">
      <c r="A181" s="59"/>
      <c r="B181" s="59"/>
      <c r="C181" s="59"/>
      <c r="D181" s="59"/>
      <c r="E181" s="59"/>
      <c r="F181" s="59"/>
      <c r="G181" s="59"/>
      <c r="H181" s="59"/>
      <c r="I181" s="59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4.5">
      <c r="A182" s="59"/>
      <c r="B182" s="59"/>
      <c r="C182" s="59"/>
      <c r="D182" s="59"/>
      <c r="E182" s="59"/>
      <c r="F182" s="59"/>
      <c r="G182" s="59"/>
      <c r="H182" s="59"/>
      <c r="I182" s="59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4.5">
      <c r="A183" s="59"/>
      <c r="B183" s="59"/>
      <c r="C183" s="59"/>
      <c r="D183" s="59"/>
      <c r="E183" s="59"/>
      <c r="F183" s="59"/>
      <c r="G183" s="59"/>
      <c r="H183" s="59"/>
      <c r="I183" s="59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4.5">
      <c r="A184" s="59"/>
      <c r="B184" s="59"/>
      <c r="C184" s="59"/>
      <c r="D184" s="59"/>
      <c r="E184" s="59"/>
      <c r="F184" s="59"/>
      <c r="G184" s="59"/>
      <c r="H184" s="59"/>
      <c r="I184" s="59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4.5">
      <c r="A185" s="59"/>
      <c r="B185" s="59"/>
      <c r="C185" s="59"/>
      <c r="D185" s="59"/>
      <c r="E185" s="59"/>
      <c r="F185" s="59"/>
      <c r="G185" s="59"/>
      <c r="H185" s="59"/>
      <c r="I185" s="59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4.5">
      <c r="A186" s="59"/>
      <c r="B186" s="59"/>
      <c r="C186" s="59"/>
      <c r="D186" s="59"/>
      <c r="E186" s="59"/>
      <c r="F186" s="59"/>
      <c r="G186" s="59"/>
      <c r="H186" s="59"/>
      <c r="I186" s="59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4.5">
      <c r="A187" s="59"/>
      <c r="B187" s="59"/>
      <c r="C187" s="59"/>
      <c r="D187" s="59"/>
      <c r="E187" s="59"/>
      <c r="F187" s="59"/>
      <c r="G187" s="59"/>
      <c r="H187" s="59"/>
      <c r="I187" s="59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4.5">
      <c r="A188" s="59"/>
      <c r="B188" s="59"/>
      <c r="C188" s="59"/>
      <c r="D188" s="59"/>
      <c r="E188" s="59"/>
      <c r="F188" s="59"/>
      <c r="G188" s="59"/>
      <c r="H188" s="59"/>
      <c r="I188" s="59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14.5">
      <c r="A189" s="59"/>
      <c r="B189" s="59"/>
      <c r="C189" s="59"/>
      <c r="D189" s="59"/>
      <c r="E189" s="59"/>
      <c r="F189" s="59"/>
      <c r="G189" s="59"/>
      <c r="H189" s="59"/>
      <c r="I189" s="59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ht="14.5">
      <c r="A190" s="59"/>
      <c r="B190" s="59"/>
      <c r="C190" s="59"/>
      <c r="D190" s="59"/>
      <c r="E190" s="59"/>
      <c r="F190" s="59"/>
      <c r="G190" s="59"/>
      <c r="H190" s="59"/>
      <c r="I190" s="59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 ht="14.5">
      <c r="A191" s="59"/>
      <c r="B191" s="59"/>
      <c r="C191" s="59"/>
      <c r="D191" s="59"/>
      <c r="E191" s="59"/>
      <c r="F191" s="59"/>
      <c r="G191" s="59"/>
      <c r="H191" s="59"/>
      <c r="I191" s="59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 ht="14.5">
      <c r="A192" s="59"/>
      <c r="B192" s="59"/>
      <c r="C192" s="59"/>
      <c r="D192" s="59"/>
      <c r="E192" s="59"/>
      <c r="F192" s="59"/>
      <c r="G192" s="59"/>
      <c r="H192" s="59"/>
      <c r="I192" s="59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 ht="14.5">
      <c r="A193" s="59"/>
      <c r="B193" s="59"/>
      <c r="C193" s="59"/>
      <c r="D193" s="59"/>
      <c r="E193" s="59"/>
      <c r="F193" s="59"/>
      <c r="G193" s="59"/>
      <c r="H193" s="59"/>
      <c r="I193" s="59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 ht="14.5">
      <c r="A194" s="59"/>
      <c r="B194" s="59"/>
      <c r="C194" s="59"/>
      <c r="D194" s="59"/>
      <c r="E194" s="59"/>
      <c r="F194" s="59"/>
      <c r="G194" s="59"/>
      <c r="H194" s="59"/>
      <c r="I194" s="59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 ht="14.5">
      <c r="A195" s="59"/>
      <c r="B195" s="59"/>
      <c r="C195" s="59"/>
      <c r="D195" s="59"/>
      <c r="E195" s="59"/>
      <c r="F195" s="59"/>
      <c r="G195" s="59"/>
      <c r="H195" s="59"/>
      <c r="I195" s="59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 ht="14.5">
      <c r="A196" s="59"/>
      <c r="B196" s="59"/>
      <c r="C196" s="59"/>
      <c r="D196" s="59"/>
      <c r="E196" s="59"/>
      <c r="F196" s="59"/>
      <c r="G196" s="59"/>
      <c r="H196" s="59"/>
      <c r="I196" s="59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 ht="14.5">
      <c r="A197" s="59"/>
      <c r="B197" s="59"/>
      <c r="C197" s="59"/>
      <c r="D197" s="59"/>
      <c r="E197" s="59"/>
      <c r="F197" s="59"/>
      <c r="G197" s="59"/>
      <c r="H197" s="59"/>
      <c r="I197" s="59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 ht="14.5">
      <c r="A198" s="59"/>
      <c r="B198" s="59"/>
      <c r="C198" s="59"/>
      <c r="D198" s="59"/>
      <c r="E198" s="59"/>
      <c r="F198" s="59"/>
      <c r="G198" s="59"/>
      <c r="H198" s="59"/>
      <c r="I198" s="59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4.5">
      <c r="A199" s="59"/>
      <c r="B199" s="59"/>
      <c r="C199" s="59"/>
      <c r="D199" s="59"/>
      <c r="E199" s="59"/>
      <c r="F199" s="59"/>
      <c r="G199" s="59"/>
      <c r="H199" s="59"/>
      <c r="I199" s="59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14.5">
      <c r="A200" s="59"/>
      <c r="B200" s="59"/>
      <c r="C200" s="59"/>
      <c r="D200" s="59"/>
      <c r="E200" s="59"/>
      <c r="F200" s="59"/>
      <c r="G200" s="59"/>
      <c r="H200" s="59"/>
      <c r="I200" s="59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 ht="14.5">
      <c r="A201" s="59"/>
      <c r="B201" s="59"/>
      <c r="C201" s="59"/>
      <c r="D201" s="59"/>
      <c r="E201" s="59"/>
      <c r="F201" s="59"/>
      <c r="G201" s="59"/>
      <c r="H201" s="59"/>
      <c r="I201" s="59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ht="14.5">
      <c r="A202" s="59"/>
      <c r="B202" s="59"/>
      <c r="C202" s="59"/>
      <c r="D202" s="59"/>
      <c r="E202" s="59"/>
      <c r="F202" s="59"/>
      <c r="G202" s="59"/>
      <c r="H202" s="59"/>
      <c r="I202" s="59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ht="14.5">
      <c r="A203" s="59"/>
      <c r="B203" s="59"/>
      <c r="C203" s="59"/>
      <c r="D203" s="59"/>
      <c r="E203" s="59"/>
      <c r="F203" s="59"/>
      <c r="G203" s="59"/>
      <c r="H203" s="59"/>
      <c r="I203" s="59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 ht="14.5">
      <c r="A204" s="59"/>
      <c r="B204" s="59"/>
      <c r="C204" s="59"/>
      <c r="D204" s="59"/>
      <c r="E204" s="59"/>
      <c r="F204" s="59"/>
      <c r="G204" s="59"/>
      <c r="H204" s="59"/>
      <c r="I204" s="59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ht="14.5">
      <c r="A205" s="59"/>
      <c r="B205" s="59"/>
      <c r="C205" s="59"/>
      <c r="D205" s="59"/>
      <c r="E205" s="59"/>
      <c r="F205" s="59"/>
      <c r="G205" s="59"/>
      <c r="H205" s="59"/>
      <c r="I205" s="59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14.5">
      <c r="A206" s="59"/>
      <c r="B206" s="59"/>
      <c r="C206" s="59"/>
      <c r="D206" s="59"/>
      <c r="E206" s="59"/>
      <c r="F206" s="59"/>
      <c r="G206" s="59"/>
      <c r="H206" s="59"/>
      <c r="I206" s="59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 ht="14.5">
      <c r="A207" s="59"/>
      <c r="B207" s="59"/>
      <c r="C207" s="59"/>
      <c r="D207" s="59"/>
      <c r="E207" s="59"/>
      <c r="F207" s="59"/>
      <c r="G207" s="59"/>
      <c r="H207" s="59"/>
      <c r="I207" s="59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 ht="14.5">
      <c r="A208" s="59"/>
      <c r="B208" s="59"/>
      <c r="C208" s="59"/>
      <c r="D208" s="59"/>
      <c r="E208" s="59"/>
      <c r="F208" s="59"/>
      <c r="G208" s="59"/>
      <c r="H208" s="59"/>
      <c r="I208" s="59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14.5">
      <c r="A209" s="59"/>
      <c r="B209" s="59"/>
      <c r="C209" s="59"/>
      <c r="D209" s="59"/>
      <c r="E209" s="59"/>
      <c r="F209" s="59"/>
      <c r="G209" s="59"/>
      <c r="H209" s="59"/>
      <c r="I209" s="59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 ht="14.5">
      <c r="A210" s="59"/>
      <c r="B210" s="59"/>
      <c r="C210" s="59"/>
      <c r="D210" s="59"/>
      <c r="E210" s="59"/>
      <c r="F210" s="59"/>
      <c r="G210" s="59"/>
      <c r="H210" s="59"/>
      <c r="I210" s="59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 ht="14.5">
      <c r="A211" s="59"/>
      <c r="B211" s="59"/>
      <c r="C211" s="59"/>
      <c r="D211" s="59"/>
      <c r="E211" s="59"/>
      <c r="F211" s="59"/>
      <c r="G211" s="59"/>
      <c r="H211" s="59"/>
      <c r="I211" s="59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 ht="14.5">
      <c r="A212" s="59"/>
      <c r="B212" s="59"/>
      <c r="C212" s="59"/>
      <c r="D212" s="59"/>
      <c r="E212" s="59"/>
      <c r="F212" s="59"/>
      <c r="G212" s="59"/>
      <c r="H212" s="59"/>
      <c r="I212" s="59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14.5">
      <c r="A213" s="59"/>
      <c r="B213" s="59"/>
      <c r="C213" s="59"/>
      <c r="D213" s="59"/>
      <c r="E213" s="59"/>
      <c r="F213" s="59"/>
      <c r="G213" s="59"/>
      <c r="H213" s="59"/>
      <c r="I213" s="59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 ht="14.5">
      <c r="A214" s="59"/>
      <c r="B214" s="59"/>
      <c r="C214" s="59"/>
      <c r="D214" s="59"/>
      <c r="E214" s="59"/>
      <c r="F214" s="59"/>
      <c r="G214" s="59"/>
      <c r="H214" s="59"/>
      <c r="I214" s="59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 ht="14.5">
      <c r="A215" s="59"/>
      <c r="B215" s="59"/>
      <c r="C215" s="59"/>
      <c r="D215" s="59"/>
      <c r="E215" s="59"/>
      <c r="F215" s="59"/>
      <c r="G215" s="59"/>
      <c r="H215" s="59"/>
      <c r="I215" s="59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 ht="14.5">
      <c r="A216" s="59"/>
      <c r="B216" s="59"/>
      <c r="C216" s="59"/>
      <c r="D216" s="59"/>
      <c r="E216" s="59"/>
      <c r="F216" s="59"/>
      <c r="G216" s="59"/>
      <c r="H216" s="59"/>
      <c r="I216" s="59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 ht="14.5">
      <c r="A217" s="59"/>
      <c r="B217" s="59"/>
      <c r="C217" s="59"/>
      <c r="D217" s="59"/>
      <c r="E217" s="59"/>
      <c r="F217" s="59"/>
      <c r="G217" s="59"/>
      <c r="H217" s="59"/>
      <c r="I217" s="59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14.5">
      <c r="A218" s="59"/>
      <c r="B218" s="59"/>
      <c r="C218" s="59"/>
      <c r="D218" s="59"/>
      <c r="E218" s="59"/>
      <c r="F218" s="59"/>
      <c r="G218" s="59"/>
      <c r="H218" s="59"/>
      <c r="I218" s="59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 ht="14.5">
      <c r="A219" s="59"/>
      <c r="B219" s="59"/>
      <c r="C219" s="59"/>
      <c r="D219" s="59"/>
      <c r="E219" s="59"/>
      <c r="F219" s="59"/>
      <c r="G219" s="59"/>
      <c r="H219" s="59"/>
      <c r="I219" s="59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14.5">
      <c r="A220" s="59"/>
      <c r="B220" s="59"/>
      <c r="C220" s="59"/>
      <c r="D220" s="59"/>
      <c r="E220" s="59"/>
      <c r="F220" s="59"/>
      <c r="G220" s="59"/>
      <c r="H220" s="59"/>
      <c r="I220" s="59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 ht="14.5">
      <c r="A221" s="59"/>
      <c r="B221" s="59"/>
      <c r="C221" s="59"/>
      <c r="D221" s="59"/>
      <c r="E221" s="59"/>
      <c r="F221" s="59"/>
      <c r="G221" s="59"/>
      <c r="H221" s="59"/>
      <c r="I221" s="59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14.5">
      <c r="A222" s="59"/>
      <c r="B222" s="59"/>
      <c r="C222" s="59"/>
      <c r="D222" s="59"/>
      <c r="E222" s="59"/>
      <c r="F222" s="59"/>
      <c r="G222" s="59"/>
      <c r="H222" s="59"/>
      <c r="I222" s="59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 ht="14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14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 ht="14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ht="14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 ht="14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 ht="14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 ht="14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 ht="14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 ht="14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14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 ht="14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14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 ht="14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 ht="14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14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 ht="14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 ht="14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 ht="14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 ht="14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 ht="14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 ht="14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 ht="14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 ht="14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 ht="14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 ht="14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 ht="14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 ht="14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 ht="14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 ht="14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 ht="14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 ht="14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 ht="14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 ht="14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ht="14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 ht="14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 ht="14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 ht="14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 ht="14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 ht="14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 ht="14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 ht="14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 ht="14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 ht="14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 ht="14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 ht="14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 ht="14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 ht="14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 ht="14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 ht="14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 ht="14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 ht="14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 ht="14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 ht="14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 ht="14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 ht="14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 ht="14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 ht="14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 ht="14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 ht="14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 ht="14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 ht="14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 ht="14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 ht="14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 ht="14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 ht="14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 ht="14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 ht="14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 ht="14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 ht="14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 ht="14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 ht="14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 ht="14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 ht="14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 ht="14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 ht="14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 ht="14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 ht="14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 ht="14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 ht="14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 ht="14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 ht="14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 ht="14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 ht="14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 ht="14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 ht="14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 ht="14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 ht="14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 ht="14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 ht="14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 ht="14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 ht="14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 ht="14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 ht="14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 ht="14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 ht="14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 ht="14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 ht="14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 ht="14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 ht="14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 ht="14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 ht="14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 ht="14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 ht="14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 ht="14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 ht="14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 ht="14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 ht="14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 ht="14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 ht="14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 ht="14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 ht="14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 ht="14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 ht="14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 ht="14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 ht="14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 ht="14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 ht="14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 ht="14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 ht="14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 ht="14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 ht="14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 ht="14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 ht="14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 ht="14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 ht="14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 ht="14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 ht="14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 ht="14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 ht="14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 ht="14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 ht="14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 ht="14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 ht="14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 ht="14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 ht="14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 ht="14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 ht="14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 ht="14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 ht="14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 ht="14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 ht="14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 ht="14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 ht="14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 ht="14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 ht="14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 ht="14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 ht="14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 ht="14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 ht="14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 ht="14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 ht="14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 ht="14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 ht="14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 ht="14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 ht="14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 ht="14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 ht="14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 ht="14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 ht="14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 ht="14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 ht="14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 ht="14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 ht="14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 ht="14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 ht="14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 ht="14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 ht="14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 ht="14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 ht="14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 ht="14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 ht="14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 ht="14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 ht="14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 ht="14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 ht="14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 ht="14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 ht="14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 ht="14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 ht="14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 ht="14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 ht="14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 ht="14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 ht="14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 ht="14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 ht="14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 ht="14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 ht="14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 ht="14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 ht="14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 ht="14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 ht="14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 ht="14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 ht="14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 ht="14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 ht="14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 ht="14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 ht="14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 ht="14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 ht="14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 ht="14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 ht="14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 ht="14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 ht="14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 ht="14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 ht="14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 ht="14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 ht="14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 ht="14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 ht="14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 ht="14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 ht="14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 ht="14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 ht="14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 ht="14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 ht="14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 ht="14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 ht="14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 ht="14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 ht="14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 ht="14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 ht="14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 ht="14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 ht="14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 ht="14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 ht="14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 ht="14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 ht="14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 ht="14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 ht="14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 ht="14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 ht="14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 ht="14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 ht="14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 ht="14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 ht="14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 ht="14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 ht="14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 ht="14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 ht="14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 ht="14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 ht="14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 ht="14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 ht="14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 ht="14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 ht="14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 ht="14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 ht="14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 ht="14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 ht="14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 ht="14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 ht="14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 ht="14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 ht="14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 ht="14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 ht="14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 ht="14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 ht="14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 ht="14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 ht="14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 ht="14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 ht="14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 ht="14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 ht="14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 ht="14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 ht="14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 ht="14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 ht="14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 ht="14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 ht="14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 ht="14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 ht="14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 ht="14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 ht="14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 ht="14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 ht="14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 ht="14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 ht="14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 ht="14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 ht="14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 ht="14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 ht="14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 ht="14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 ht="14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 ht="14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 ht="14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 ht="14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 ht="14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 ht="14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 ht="14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 ht="14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 ht="14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 ht="14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 ht="14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 ht="14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 ht="14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 ht="14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 ht="14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 ht="14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 ht="14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 ht="14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 ht="14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 ht="14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 ht="14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 ht="14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 ht="14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 ht="14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 ht="14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 ht="14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 ht="14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 ht="14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 ht="14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 ht="14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 ht="14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 ht="14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 ht="14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 ht="14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 ht="14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 ht="14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 ht="14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 ht="14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 ht="14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 ht="14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 ht="14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 ht="14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 ht="14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 ht="14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 ht="14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 ht="14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 ht="14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 ht="14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 ht="14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 ht="14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 ht="14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 ht="14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 ht="14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 ht="14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 ht="14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 ht="14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 ht="14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 ht="14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 ht="14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 ht="14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 ht="14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 ht="14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 ht="14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 ht="14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 ht="14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 ht="14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 ht="14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 ht="14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 ht="14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 ht="14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 ht="14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 ht="14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 ht="14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 ht="14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 ht="14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 ht="14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 ht="14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 ht="14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 ht="14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 ht="14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 ht="14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 ht="14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 ht="14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 ht="14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 ht="14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 ht="14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 ht="14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 ht="14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 ht="14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 ht="14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 ht="14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 ht="14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 ht="14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 ht="14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 ht="14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 ht="14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 ht="14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 ht="14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 ht="14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 ht="14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 ht="14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 ht="14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 ht="14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 ht="14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 ht="14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 ht="14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 ht="14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 ht="14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 ht="14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 ht="14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 ht="14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 ht="14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 ht="14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 ht="14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 ht="14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 ht="14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 ht="14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 ht="14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 ht="14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 ht="14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 ht="14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 ht="14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 ht="14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 ht="14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 ht="14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 ht="14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 ht="14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 ht="14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 ht="14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 ht="14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 ht="14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 ht="14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 ht="14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 ht="14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 ht="14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 ht="14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 ht="14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 ht="14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 ht="14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 ht="14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 ht="14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 ht="14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 ht="14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 ht="14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 ht="14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 ht="14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 ht="14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 ht="14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 ht="14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 ht="14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 ht="14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 ht="14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 ht="14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 ht="14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 ht="14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 ht="14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 ht="14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 ht="14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 ht="14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 ht="14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 ht="14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 ht="14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 ht="14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 ht="14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 ht="14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 ht="14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 ht="14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 ht="14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 ht="14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 ht="14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 ht="14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 ht="14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 ht="14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 ht="14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 ht="14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 ht="14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 ht="14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 ht="14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 ht="14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 ht="14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 ht="14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 ht="14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 ht="14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 ht="14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 ht="14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 ht="14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 ht="14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 ht="14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 ht="14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 ht="14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 ht="14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 ht="14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 ht="14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 ht="14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 ht="14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 ht="14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 ht="14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 ht="14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 ht="14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 ht="14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 ht="14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 ht="14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 ht="14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 ht="14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 ht="14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 ht="14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 ht="14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 ht="14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 ht="14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 ht="14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 ht="14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 ht="14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 ht="14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 ht="14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 ht="14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 ht="14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 ht="14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 ht="14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 ht="14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 ht="14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 ht="14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 ht="14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 ht="14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 ht="14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 ht="14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 ht="14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 ht="14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 ht="14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 ht="14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 ht="14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 ht="14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 ht="14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 ht="14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 ht="14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 ht="14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 ht="14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 ht="14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 ht="14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 ht="14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 ht="14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 ht="14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 ht="14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 ht="14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 ht="14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 ht="14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 ht="14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 ht="14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 ht="14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 ht="14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 ht="14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 ht="14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 ht="14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 ht="14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 ht="14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 ht="14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 ht="14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 ht="14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 ht="14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 ht="14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 ht="14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 ht="14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 ht="14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 ht="14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 ht="14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 ht="14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 ht="14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 ht="14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 ht="14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 ht="14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 ht="14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 ht="14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 ht="14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 ht="14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 ht="14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 ht="14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 ht="14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 ht="14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 ht="14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 ht="14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 ht="14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 ht="14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 ht="14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 ht="14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 ht="14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 ht="14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 ht="14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 ht="14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 ht="14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 ht="14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 ht="14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 ht="14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 ht="14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 ht="14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 ht="14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 ht="14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 ht="14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 ht="14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 ht="14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 ht="14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 ht="14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 ht="14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 ht="14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 ht="14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 ht="14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 ht="14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 ht="14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 ht="14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 ht="14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 ht="14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 ht="14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 ht="14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 ht="14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 ht="14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 ht="14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 ht="14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 ht="14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 ht="14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 ht="14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 ht="14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 ht="14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 ht="14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 ht="14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 ht="14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 ht="14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 ht="14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 ht="14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 ht="14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 ht="14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 ht="14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 ht="14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 ht="14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 ht="14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 ht="14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 ht="14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 ht="14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 ht="14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 ht="14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 ht="14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 ht="14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 ht="14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 ht="14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 ht="14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 ht="14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 ht="14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 ht="14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 ht="14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 ht="14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 ht="14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 ht="14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 ht="14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 ht="14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 ht="14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 ht="14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 ht="14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 ht="14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 ht="14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 ht="14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 ht="14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 ht="14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 ht="14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 ht="14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 ht="14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 ht="14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 ht="14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 ht="14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 ht="14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 ht="14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 ht="14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 ht="14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 ht="14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 ht="14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 ht="14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 ht="14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 ht="14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 ht="14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 ht="14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 ht="14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 ht="14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 ht="14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 ht="14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 ht="14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 ht="14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 ht="14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 ht="14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 ht="14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 ht="14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 ht="14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 ht="14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 ht="14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 ht="14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 ht="14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 ht="14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 ht="14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 ht="14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 ht="14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 ht="14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 ht="14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 ht="14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 ht="14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 ht="14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 ht="14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 ht="14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 ht="14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 ht="14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 ht="14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 ht="14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 ht="14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 ht="14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 ht="14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 ht="14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 ht="14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 ht="14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 ht="14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 ht="14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 ht="14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 ht="14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 ht="14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 ht="14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 ht="14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 ht="14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 ht="14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 ht="14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 ht="14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 ht="14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 ht="14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 ht="14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 ht="14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 ht="14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 ht="14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 ht="14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 ht="14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 ht="14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 ht="14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 ht="14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 ht="14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 ht="14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 ht="14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 ht="14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 ht="14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 ht="14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 ht="14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 ht="14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 ht="14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 ht="14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 ht="14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 ht="14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 ht="14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 ht="14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 ht="14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 ht="14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 ht="14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 ht="14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 ht="14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 ht="14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 ht="14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 ht="14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 ht="14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 ht="14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 ht="14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 ht="14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 ht="14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 ht="14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 ht="14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 ht="14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 ht="14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 ht="14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 ht="14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 ht="14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 ht="14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 ht="14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 ht="14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 ht="14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 ht="14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 ht="14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 ht="14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 ht="14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 ht="14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 ht="14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 ht="14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 ht="14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 ht="14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 ht="14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 ht="14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 ht="14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 ht="14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 ht="14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 ht="14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 ht="14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 ht="14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 ht="14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 ht="14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 ht="14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 ht="14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 ht="14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 ht="14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 ht="14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5"/>
  <sheetViews>
    <sheetView topLeftCell="M1" workbookViewId="0">
      <selection activeCell="T18" sqref="T18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82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62" t="s">
        <v>216</v>
      </c>
      <c r="B3" s="245"/>
      <c r="C3" s="245"/>
      <c r="D3" s="245"/>
      <c r="E3" s="248"/>
      <c r="F3" s="82"/>
      <c r="G3" s="178" t="s">
        <v>12</v>
      </c>
      <c r="H3" s="179">
        <v>58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217</v>
      </c>
      <c r="R3" s="250"/>
      <c r="S3" s="250"/>
      <c r="T3" s="250"/>
      <c r="U3" s="250"/>
      <c r="V3" s="250"/>
      <c r="W3" s="250"/>
      <c r="X3" s="250"/>
      <c r="Y3" s="250"/>
    </row>
    <row r="4" spans="1:25" ht="14.5">
      <c r="A4" s="262" t="s">
        <v>218</v>
      </c>
      <c r="B4" s="245"/>
      <c r="C4" s="245"/>
      <c r="D4" s="245"/>
      <c r="E4" s="248"/>
      <c r="F4" s="82"/>
      <c r="G4" s="181" t="s">
        <v>16</v>
      </c>
      <c r="H4" s="182">
        <v>13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4.5">
      <c r="A5" s="262" t="s">
        <v>219</v>
      </c>
      <c r="B5" s="245"/>
      <c r="C5" s="245"/>
      <c r="D5" s="245"/>
      <c r="E5" s="248"/>
      <c r="F5" s="82"/>
      <c r="G5" s="183" t="s">
        <v>20</v>
      </c>
      <c r="H5" s="144">
        <f>SUM(H3:H4)/2</f>
        <v>35.5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4.5">
      <c r="A6" s="100"/>
      <c r="B6" s="101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1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3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02" t="s">
        <v>220</v>
      </c>
      <c r="D9" s="102"/>
      <c r="E9" s="102" t="s">
        <v>220</v>
      </c>
      <c r="F9" s="102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40">
        <v>1</v>
      </c>
      <c r="L10" s="140"/>
      <c r="M10" s="140"/>
      <c r="N10" s="140">
        <v>3</v>
      </c>
      <c r="O10" s="140"/>
      <c r="P10" s="140"/>
      <c r="Q10" s="140"/>
      <c r="R10" s="140"/>
      <c r="S10" s="140"/>
      <c r="T10" s="140"/>
      <c r="U10" s="140"/>
      <c r="V10" s="140"/>
      <c r="W10" s="140">
        <v>2</v>
      </c>
      <c r="X10" s="140">
        <v>2</v>
      </c>
      <c r="Y10" s="140">
        <v>2</v>
      </c>
    </row>
    <row r="11" spans="1:25" ht="15.5">
      <c r="A11" s="114">
        <v>1</v>
      </c>
      <c r="B11" s="115">
        <v>170101160006</v>
      </c>
      <c r="C11" s="102">
        <v>25</v>
      </c>
      <c r="D11" s="102">
        <f>COUNTIF(C11:C55,"&gt;="&amp;D10)</f>
        <v>26</v>
      </c>
      <c r="E11" s="102">
        <v>24</v>
      </c>
      <c r="F11" s="102">
        <f>COUNTIF(E11:E55,"&gt;="&amp;F10)</f>
        <v>6</v>
      </c>
      <c r="G11" s="230"/>
      <c r="H11" s="218"/>
      <c r="I11" s="218"/>
      <c r="J11" s="219"/>
      <c r="K11" s="103"/>
      <c r="L11" s="103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5.5">
      <c r="A12" s="114">
        <v>2</v>
      </c>
      <c r="B12" s="115">
        <v>170101160008</v>
      </c>
      <c r="C12" s="102">
        <v>30</v>
      </c>
      <c r="D12" s="102">
        <f>(26/45)*100</f>
        <v>57.777777777777771</v>
      </c>
      <c r="E12" s="102">
        <v>25</v>
      </c>
      <c r="F12" s="102">
        <f>(6/45)*100</f>
        <v>13.333333333333334</v>
      </c>
      <c r="G12" s="230"/>
      <c r="H12" s="218"/>
      <c r="I12" s="218"/>
      <c r="J12" s="219"/>
      <c r="K12" s="103"/>
      <c r="L12" s="103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5.5">
      <c r="A13" s="114">
        <v>3</v>
      </c>
      <c r="B13" s="115">
        <v>170101160012</v>
      </c>
      <c r="C13" s="102">
        <v>31</v>
      </c>
      <c r="D13" s="102"/>
      <c r="E13" s="102">
        <v>23</v>
      </c>
      <c r="F13" s="102"/>
      <c r="G13" s="230"/>
      <c r="H13" s="218"/>
      <c r="I13" s="218"/>
      <c r="J13" s="219"/>
      <c r="K13" s="103"/>
      <c r="L13" s="10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5.5">
      <c r="A14" s="114">
        <v>4</v>
      </c>
      <c r="B14" s="115">
        <v>170101160014</v>
      </c>
      <c r="C14" s="102">
        <v>25</v>
      </c>
      <c r="D14" s="102"/>
      <c r="E14" s="102">
        <v>0</v>
      </c>
      <c r="F14" s="102"/>
      <c r="G14" s="230"/>
      <c r="H14" s="218"/>
      <c r="I14" s="218"/>
      <c r="J14" s="219"/>
      <c r="K14" s="103"/>
      <c r="L14" s="10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14">
        <v>5</v>
      </c>
      <c r="B15" s="115">
        <v>170101160016</v>
      </c>
      <c r="C15" s="102">
        <v>25</v>
      </c>
      <c r="D15" s="102"/>
      <c r="E15" s="102">
        <v>22</v>
      </c>
      <c r="F15" s="102"/>
      <c r="G15" s="274" t="s">
        <v>48</v>
      </c>
      <c r="H15" s="245"/>
      <c r="I15" s="245"/>
      <c r="J15" s="248"/>
      <c r="K15" s="123">
        <f t="shared" ref="K15:Y15" si="1">AVERAGE(K10:K14)</f>
        <v>1</v>
      </c>
      <c r="L15" s="123"/>
      <c r="M15" s="123"/>
      <c r="N15" s="123">
        <f t="shared" si="1"/>
        <v>3</v>
      </c>
      <c r="O15" s="123"/>
      <c r="P15" s="123"/>
      <c r="Q15" s="123"/>
      <c r="R15" s="123"/>
      <c r="S15" s="123"/>
      <c r="T15" s="123"/>
      <c r="U15" s="123"/>
      <c r="V15" s="123"/>
      <c r="W15" s="123">
        <f t="shared" si="1"/>
        <v>2</v>
      </c>
      <c r="X15" s="123">
        <f t="shared" si="1"/>
        <v>2</v>
      </c>
      <c r="Y15" s="123">
        <f t="shared" si="1"/>
        <v>2</v>
      </c>
    </row>
    <row r="16" spans="1:25" ht="15.5">
      <c r="A16" s="114">
        <v>6</v>
      </c>
      <c r="B16" s="115">
        <v>170101160019</v>
      </c>
      <c r="C16" s="102">
        <v>25</v>
      </c>
      <c r="D16" s="102"/>
      <c r="E16" s="102">
        <v>20</v>
      </c>
      <c r="F16" s="102"/>
      <c r="G16" s="274" t="s">
        <v>49</v>
      </c>
      <c r="H16" s="245"/>
      <c r="I16" s="245"/>
      <c r="J16" s="248"/>
      <c r="K16" s="210">
        <f>(K15*36)/100</f>
        <v>0.36</v>
      </c>
      <c r="L16" s="210"/>
      <c r="M16" s="210"/>
      <c r="N16" s="210">
        <f t="shared" ref="N16:Y16" si="2">(N15*36)/100</f>
        <v>1.08</v>
      </c>
      <c r="O16" s="210"/>
      <c r="P16" s="210"/>
      <c r="Q16" s="210"/>
      <c r="R16" s="210"/>
      <c r="S16" s="210"/>
      <c r="T16" s="210"/>
      <c r="U16" s="210"/>
      <c r="V16" s="210"/>
      <c r="W16" s="210">
        <f t="shared" si="2"/>
        <v>0.72</v>
      </c>
      <c r="X16" s="210">
        <f t="shared" si="2"/>
        <v>0.72</v>
      </c>
      <c r="Y16" s="210">
        <f t="shared" si="2"/>
        <v>0.72</v>
      </c>
    </row>
    <row r="17" spans="1:25" ht="14.5">
      <c r="A17" s="114">
        <v>7</v>
      </c>
      <c r="B17" s="115">
        <v>170101160020</v>
      </c>
      <c r="C17" s="102">
        <v>25</v>
      </c>
      <c r="D17" s="102"/>
      <c r="E17" s="102">
        <v>7</v>
      </c>
      <c r="F17" s="125"/>
      <c r="G17" s="270" t="s">
        <v>94</v>
      </c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14">
        <v>8</v>
      </c>
      <c r="B18" s="115">
        <v>170101160028</v>
      </c>
      <c r="C18" s="102">
        <v>25</v>
      </c>
      <c r="D18" s="102"/>
      <c r="E18" s="102">
        <v>0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14">
        <v>9</v>
      </c>
      <c r="B19" s="115">
        <v>170101160029</v>
      </c>
      <c r="C19" s="102">
        <v>25</v>
      </c>
      <c r="D19" s="102"/>
      <c r="E19" s="102">
        <v>22</v>
      </c>
      <c r="F19" s="102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15">
        <v>170101161036</v>
      </c>
      <c r="C20" s="102">
        <v>35</v>
      </c>
      <c r="D20" s="102"/>
      <c r="E20" s="102">
        <v>26</v>
      </c>
      <c r="F20" s="102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15">
        <v>170101161037</v>
      </c>
      <c r="C21" s="102">
        <v>35</v>
      </c>
      <c r="D21" s="102"/>
      <c r="E21" s="102">
        <v>28</v>
      </c>
      <c r="F21" s="102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15">
        <v>170101150004</v>
      </c>
      <c r="C22" s="102">
        <v>19</v>
      </c>
      <c r="D22" s="102"/>
      <c r="E22" s="102">
        <v>21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15">
        <v>170101160003</v>
      </c>
      <c r="C23" s="102">
        <v>36</v>
      </c>
      <c r="D23" s="102"/>
      <c r="E23" s="102">
        <v>18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15">
        <v>170101160005</v>
      </c>
      <c r="C24" s="102">
        <v>36</v>
      </c>
      <c r="D24" s="102"/>
      <c r="E24" s="102">
        <v>22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14">
        <v>15</v>
      </c>
      <c r="B25" s="115">
        <v>170301160002</v>
      </c>
      <c r="C25" s="102">
        <v>0</v>
      </c>
      <c r="D25" s="102"/>
      <c r="E25" s="102">
        <v>0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14">
        <v>16</v>
      </c>
      <c r="B26" s="115">
        <v>170301160010</v>
      </c>
      <c r="C26" s="102">
        <v>35</v>
      </c>
      <c r="D26" s="102"/>
      <c r="E26" s="102">
        <v>26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14">
        <v>17</v>
      </c>
      <c r="B27" s="115">
        <v>170301160012</v>
      </c>
      <c r="C27" s="102">
        <v>0</v>
      </c>
      <c r="D27" s="102"/>
      <c r="E27" s="102">
        <v>0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14">
        <v>18</v>
      </c>
      <c r="B28" s="115">
        <v>170301160016</v>
      </c>
      <c r="C28" s="102">
        <v>46</v>
      </c>
      <c r="D28" s="102"/>
      <c r="E28" s="102">
        <v>20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15">
        <v>170301160017</v>
      </c>
      <c r="C29" s="102">
        <v>35</v>
      </c>
      <c r="D29" s="102"/>
      <c r="E29" s="102">
        <v>24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15">
        <v>170301160020</v>
      </c>
      <c r="C30" s="102">
        <v>48</v>
      </c>
      <c r="D30" s="102"/>
      <c r="E30" s="102">
        <v>32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14">
        <v>21</v>
      </c>
      <c r="B31" s="115">
        <v>170301160021</v>
      </c>
      <c r="C31" s="102">
        <v>35</v>
      </c>
      <c r="D31" s="102"/>
      <c r="E31" s="102">
        <v>10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14">
        <v>22</v>
      </c>
      <c r="B32" s="115">
        <v>170301160028</v>
      </c>
      <c r="C32" s="102">
        <v>18</v>
      </c>
      <c r="D32" s="102"/>
      <c r="E32" s="102">
        <v>6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14">
        <v>23</v>
      </c>
      <c r="B33" s="115">
        <v>170301160029</v>
      </c>
      <c r="C33" s="102">
        <v>35</v>
      </c>
      <c r="D33" s="102"/>
      <c r="E33" s="102">
        <v>26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14">
        <v>24</v>
      </c>
      <c r="B34" s="115">
        <v>170301160030</v>
      </c>
      <c r="C34" s="102">
        <v>31</v>
      </c>
      <c r="D34" s="102"/>
      <c r="E34" s="102">
        <v>19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14">
        <v>25</v>
      </c>
      <c r="B35" s="115">
        <v>170301160031</v>
      </c>
      <c r="C35" s="102">
        <v>28</v>
      </c>
      <c r="D35" s="102"/>
      <c r="E35" s="102">
        <v>5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14">
        <v>26</v>
      </c>
      <c r="B36" s="115">
        <v>170301160032</v>
      </c>
      <c r="C36" s="102">
        <v>46</v>
      </c>
      <c r="D36" s="102"/>
      <c r="E36" s="102">
        <v>24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14">
        <v>27</v>
      </c>
      <c r="B37" s="115">
        <v>170301160033</v>
      </c>
      <c r="C37" s="102">
        <v>8</v>
      </c>
      <c r="D37" s="102"/>
      <c r="E37" s="102">
        <v>2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14">
        <v>28</v>
      </c>
      <c r="B38" s="115">
        <v>170301160034</v>
      </c>
      <c r="C38" s="102">
        <v>40</v>
      </c>
      <c r="D38" s="102"/>
      <c r="E38" s="102">
        <v>33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14">
        <v>29</v>
      </c>
      <c r="B39" s="115">
        <v>170301160035</v>
      </c>
      <c r="C39" s="102">
        <v>46</v>
      </c>
      <c r="D39" s="102"/>
      <c r="E39" s="102">
        <v>33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14">
        <v>30</v>
      </c>
      <c r="B40" s="115">
        <v>170301160036</v>
      </c>
      <c r="C40" s="102">
        <v>0</v>
      </c>
      <c r="D40" s="102"/>
      <c r="E40" s="102">
        <v>0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14">
        <v>31</v>
      </c>
      <c r="B41" s="115">
        <v>170301160037</v>
      </c>
      <c r="C41" s="102">
        <v>50</v>
      </c>
      <c r="D41" s="102"/>
      <c r="E41" s="102">
        <v>23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14">
        <v>32</v>
      </c>
      <c r="B42" s="115">
        <v>170301160039</v>
      </c>
      <c r="C42" s="102">
        <v>0</v>
      </c>
      <c r="D42" s="102"/>
      <c r="E42" s="102">
        <v>0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14">
        <v>33</v>
      </c>
      <c r="B43" s="115">
        <v>170301160040</v>
      </c>
      <c r="C43" s="102">
        <v>31</v>
      </c>
      <c r="D43" s="102"/>
      <c r="E43" s="102">
        <v>20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14">
        <v>34</v>
      </c>
      <c r="B44" s="115">
        <v>170301160041</v>
      </c>
      <c r="C44" s="102">
        <v>49</v>
      </c>
      <c r="D44" s="102"/>
      <c r="E44" s="102">
        <v>37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14">
        <v>35</v>
      </c>
      <c r="B45" s="115">
        <v>170301160042</v>
      </c>
      <c r="C45" s="102">
        <v>33</v>
      </c>
      <c r="D45" s="102"/>
      <c r="E45" s="102">
        <v>27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14">
        <v>36</v>
      </c>
      <c r="B46" s="115">
        <v>170301160044</v>
      </c>
      <c r="C46" s="102">
        <v>41</v>
      </c>
      <c r="D46" s="102"/>
      <c r="E46" s="102">
        <v>15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14">
        <v>37</v>
      </c>
      <c r="B47" s="115">
        <v>170301160045</v>
      </c>
      <c r="C47" s="102">
        <v>50</v>
      </c>
      <c r="D47" s="102"/>
      <c r="E47" s="102">
        <v>34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14">
        <v>38</v>
      </c>
      <c r="B48" s="115">
        <v>170301160049</v>
      </c>
      <c r="C48" s="102">
        <v>25</v>
      </c>
      <c r="D48" s="102"/>
      <c r="E48" s="102">
        <v>0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14">
        <v>39</v>
      </c>
      <c r="B49" s="115">
        <v>170301160050</v>
      </c>
      <c r="C49" s="102">
        <v>13</v>
      </c>
      <c r="D49" s="102"/>
      <c r="E49" s="102">
        <v>5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14">
        <v>40</v>
      </c>
      <c r="B50" s="115">
        <v>170301160052</v>
      </c>
      <c r="C50" s="102">
        <v>35</v>
      </c>
      <c r="D50" s="102"/>
      <c r="E50" s="102">
        <v>23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14">
        <v>41</v>
      </c>
      <c r="B51" s="115">
        <v>170301160053</v>
      </c>
      <c r="C51" s="102">
        <v>35</v>
      </c>
      <c r="D51" s="102"/>
      <c r="E51" s="102">
        <v>12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14">
        <v>42</v>
      </c>
      <c r="B52" s="115">
        <v>170301160054</v>
      </c>
      <c r="C52" s="102">
        <v>0</v>
      </c>
      <c r="D52" s="102"/>
      <c r="E52" s="102">
        <v>0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5">
      <c r="A53" s="114">
        <v>43</v>
      </c>
      <c r="B53" s="115">
        <v>170301160055</v>
      </c>
      <c r="C53" s="102">
        <v>24</v>
      </c>
      <c r="D53" s="102"/>
      <c r="E53" s="102">
        <v>11</v>
      </c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4.5">
      <c r="A54" s="114">
        <v>44</v>
      </c>
      <c r="B54" s="115">
        <v>170301160056</v>
      </c>
      <c r="C54" s="102">
        <v>15</v>
      </c>
      <c r="D54" s="102"/>
      <c r="E54" s="102">
        <v>9</v>
      </c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5">
      <c r="A55" s="114">
        <v>45</v>
      </c>
      <c r="B55" s="115">
        <v>170301160058</v>
      </c>
      <c r="C55" s="102">
        <v>41</v>
      </c>
      <c r="D55" s="102"/>
      <c r="E55" s="102">
        <v>23</v>
      </c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7"/>
  <sheetViews>
    <sheetView topLeftCell="M1" workbookViewId="0">
      <selection activeCell="V18" sqref="V18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262" t="s">
        <v>2</v>
      </c>
      <c r="B2" s="245"/>
      <c r="C2" s="245"/>
      <c r="D2" s="245"/>
      <c r="E2" s="248"/>
      <c r="F2" s="82"/>
      <c r="G2" s="176" t="s">
        <v>10</v>
      </c>
      <c r="H2" s="90"/>
      <c r="I2" s="177" t="s">
        <v>146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4.5">
      <c r="A3" s="262" t="s">
        <v>221</v>
      </c>
      <c r="B3" s="245"/>
      <c r="C3" s="245"/>
      <c r="D3" s="245"/>
      <c r="E3" s="248"/>
      <c r="F3" s="82"/>
      <c r="G3" s="178" t="s">
        <v>12</v>
      </c>
      <c r="H3" s="179">
        <v>68</v>
      </c>
      <c r="I3" s="9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222</v>
      </c>
      <c r="R3" s="250"/>
      <c r="S3" s="250"/>
      <c r="T3" s="250"/>
      <c r="U3" s="250"/>
      <c r="V3" s="250"/>
      <c r="W3" s="250"/>
      <c r="X3" s="250"/>
      <c r="Y3" s="250"/>
    </row>
    <row r="4" spans="1:25" ht="14.5">
      <c r="A4" s="262" t="s">
        <v>223</v>
      </c>
      <c r="B4" s="245"/>
      <c r="C4" s="245"/>
      <c r="D4" s="245"/>
      <c r="E4" s="248"/>
      <c r="F4" s="82"/>
      <c r="G4" s="181" t="s">
        <v>16</v>
      </c>
      <c r="H4" s="182">
        <v>68</v>
      </c>
      <c r="I4" s="97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14.5">
      <c r="A5" s="262" t="s">
        <v>224</v>
      </c>
      <c r="B5" s="245"/>
      <c r="C5" s="245"/>
      <c r="D5" s="245"/>
      <c r="E5" s="248"/>
      <c r="F5" s="82"/>
      <c r="G5" s="183" t="s">
        <v>20</v>
      </c>
      <c r="H5" s="144">
        <f>SUM(H3:H4)/2</f>
        <v>68</v>
      </c>
      <c r="I5" s="144">
        <v>60</v>
      </c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14.5">
      <c r="A6" s="100"/>
      <c r="B6" s="101" t="s">
        <v>14</v>
      </c>
      <c r="C6" s="102" t="s">
        <v>12</v>
      </c>
      <c r="D6" s="102"/>
      <c r="E6" s="102" t="s">
        <v>16</v>
      </c>
      <c r="F6" s="143"/>
      <c r="G6" s="203" t="s">
        <v>52</v>
      </c>
      <c r="H6" s="144">
        <f t="shared" ref="H6:I6" si="0">IF(H5&gt;=70,3,IF(H5&gt;=60,2,1))</f>
        <v>2</v>
      </c>
      <c r="I6" s="144">
        <f t="shared" si="0"/>
        <v>2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3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47" t="s">
        <v>112</v>
      </c>
      <c r="H7" s="276">
        <f>AVERAGE(I6:J6)</f>
        <v>2</v>
      </c>
      <c r="I7" s="248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5">
      <c r="A9" s="100"/>
      <c r="B9" s="101" t="s">
        <v>27</v>
      </c>
      <c r="C9" s="102" t="s">
        <v>220</v>
      </c>
      <c r="D9" s="102"/>
      <c r="E9" s="102" t="s">
        <v>220</v>
      </c>
      <c r="F9" s="102"/>
      <c r="G9" s="237"/>
      <c r="H9" s="218"/>
      <c r="I9" s="218"/>
      <c r="J9" s="23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</row>
    <row r="10" spans="1:25" ht="15.5">
      <c r="A10" s="100"/>
      <c r="B10" s="101" t="s">
        <v>44</v>
      </c>
      <c r="C10" s="102">
        <v>50</v>
      </c>
      <c r="D10" s="102">
        <v>28</v>
      </c>
      <c r="E10" s="102">
        <v>50</v>
      </c>
      <c r="F10" s="102">
        <v>28</v>
      </c>
      <c r="G10" s="230" t="s">
        <v>45</v>
      </c>
      <c r="H10" s="218"/>
      <c r="I10" s="218"/>
      <c r="J10" s="219"/>
      <c r="K10" s="140">
        <v>2</v>
      </c>
      <c r="L10" s="140"/>
      <c r="M10" s="140"/>
      <c r="N10" s="140"/>
      <c r="O10" s="140">
        <v>3</v>
      </c>
      <c r="P10" s="140"/>
      <c r="Q10" s="140"/>
      <c r="R10" s="140"/>
      <c r="S10" s="140"/>
      <c r="T10" s="140"/>
      <c r="U10" s="140"/>
      <c r="V10" s="140"/>
      <c r="W10" s="140">
        <v>2</v>
      </c>
      <c r="X10" s="140">
        <v>2</v>
      </c>
      <c r="Y10" s="140">
        <v>2</v>
      </c>
    </row>
    <row r="11" spans="1:25" ht="15.5">
      <c r="A11" s="114">
        <v>1</v>
      </c>
      <c r="B11" s="115">
        <v>170101160001</v>
      </c>
      <c r="C11" s="102">
        <v>42</v>
      </c>
      <c r="D11" s="102">
        <f>COUNTIF(C11:C76,"&gt;="&amp;D10)</f>
        <v>45</v>
      </c>
      <c r="E11" s="102">
        <v>39</v>
      </c>
      <c r="F11" s="102">
        <f>COUNTIF(E11:E76,"&gt;="&amp;F10)</f>
        <v>45</v>
      </c>
      <c r="G11" s="230"/>
      <c r="H11" s="218"/>
      <c r="I11" s="218"/>
      <c r="J11" s="219"/>
      <c r="K11" s="103"/>
      <c r="L11" s="103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5.5">
      <c r="A12" s="114">
        <v>2</v>
      </c>
      <c r="B12" s="115">
        <v>170101160002</v>
      </c>
      <c r="C12" s="102">
        <v>47</v>
      </c>
      <c r="D12" s="102">
        <f>(45/66)*100</f>
        <v>68.181818181818173</v>
      </c>
      <c r="E12" s="102">
        <v>44</v>
      </c>
      <c r="F12" s="102">
        <f>(45/66)*100</f>
        <v>68.181818181818173</v>
      </c>
      <c r="G12" s="230"/>
      <c r="H12" s="218"/>
      <c r="I12" s="218"/>
      <c r="J12" s="219"/>
      <c r="K12" s="103"/>
      <c r="L12" s="103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5.5">
      <c r="A13" s="114">
        <v>3</v>
      </c>
      <c r="B13" s="115">
        <v>170101160003</v>
      </c>
      <c r="C13" s="102">
        <v>42</v>
      </c>
      <c r="D13" s="102"/>
      <c r="E13" s="102">
        <v>40</v>
      </c>
      <c r="F13" s="102"/>
      <c r="G13" s="230"/>
      <c r="H13" s="218"/>
      <c r="I13" s="218"/>
      <c r="J13" s="219"/>
      <c r="K13" s="103"/>
      <c r="L13" s="103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5.5">
      <c r="A14" s="114">
        <v>4</v>
      </c>
      <c r="B14" s="115">
        <v>170101160005</v>
      </c>
      <c r="C14" s="102">
        <v>44</v>
      </c>
      <c r="D14" s="102"/>
      <c r="E14" s="102">
        <v>42</v>
      </c>
      <c r="F14" s="102"/>
      <c r="G14" s="230"/>
      <c r="H14" s="218"/>
      <c r="I14" s="218"/>
      <c r="J14" s="219"/>
      <c r="K14" s="103"/>
      <c r="L14" s="10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5.5">
      <c r="A15" s="114">
        <v>5</v>
      </c>
      <c r="B15" s="115">
        <v>170101160006</v>
      </c>
      <c r="C15" s="102">
        <v>45</v>
      </c>
      <c r="D15" s="102"/>
      <c r="E15" s="102">
        <v>40</v>
      </c>
      <c r="F15" s="102"/>
      <c r="G15" s="274" t="s">
        <v>48</v>
      </c>
      <c r="H15" s="245"/>
      <c r="I15" s="245"/>
      <c r="J15" s="248"/>
      <c r="K15" s="123">
        <f t="shared" ref="K15:Y15" si="1">AVERAGE(K10:K14)</f>
        <v>2</v>
      </c>
      <c r="L15" s="123"/>
      <c r="M15" s="123"/>
      <c r="N15" s="123"/>
      <c r="O15" s="123">
        <f t="shared" si="1"/>
        <v>3</v>
      </c>
      <c r="P15" s="123"/>
      <c r="Q15" s="123"/>
      <c r="R15" s="123"/>
      <c r="S15" s="123"/>
      <c r="T15" s="123"/>
      <c r="U15" s="123"/>
      <c r="V15" s="123"/>
      <c r="W15" s="123">
        <f t="shared" si="1"/>
        <v>2</v>
      </c>
      <c r="X15" s="123">
        <f t="shared" si="1"/>
        <v>2</v>
      </c>
      <c r="Y15" s="123">
        <f t="shared" si="1"/>
        <v>2</v>
      </c>
    </row>
    <row r="16" spans="1:25" ht="15.5">
      <c r="A16" s="114">
        <v>6</v>
      </c>
      <c r="B16" s="115">
        <v>170101160007</v>
      </c>
      <c r="C16" s="102">
        <v>43</v>
      </c>
      <c r="D16" s="102"/>
      <c r="E16" s="102">
        <v>41</v>
      </c>
      <c r="F16" s="102"/>
      <c r="G16" s="274" t="s">
        <v>49</v>
      </c>
      <c r="H16" s="245"/>
      <c r="I16" s="245"/>
      <c r="J16" s="248"/>
      <c r="K16" s="210">
        <f>(K15*68)/100</f>
        <v>1.36</v>
      </c>
      <c r="L16" s="210"/>
      <c r="M16" s="210"/>
      <c r="N16" s="210"/>
      <c r="O16" s="210">
        <f t="shared" ref="O16:Y16" si="2">(O15*68)/100</f>
        <v>2.04</v>
      </c>
      <c r="P16" s="210"/>
      <c r="Q16" s="210"/>
      <c r="R16" s="210"/>
      <c r="S16" s="210"/>
      <c r="T16" s="210"/>
      <c r="U16" s="210"/>
      <c r="V16" s="210"/>
      <c r="W16" s="210">
        <f t="shared" si="2"/>
        <v>1.36</v>
      </c>
      <c r="X16" s="210">
        <f t="shared" si="2"/>
        <v>1.36</v>
      </c>
      <c r="Y16" s="210">
        <f t="shared" si="2"/>
        <v>1.36</v>
      </c>
    </row>
    <row r="17" spans="1:25" ht="14.5">
      <c r="A17" s="114">
        <v>7</v>
      </c>
      <c r="B17" s="115">
        <v>170101160008</v>
      </c>
      <c r="C17" s="102">
        <v>44</v>
      </c>
      <c r="D17" s="102"/>
      <c r="E17" s="102">
        <v>40</v>
      </c>
      <c r="F17" s="125"/>
      <c r="G17" s="270" t="s">
        <v>94</v>
      </c>
      <c r="H17" s="250"/>
      <c r="I17" s="250"/>
      <c r="J17" s="24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 ht="14.5">
      <c r="A18" s="114">
        <v>8</v>
      </c>
      <c r="B18" s="115">
        <v>170101160010</v>
      </c>
      <c r="C18" s="102">
        <v>46</v>
      </c>
      <c r="D18" s="102"/>
      <c r="E18" s="102">
        <v>39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ht="14.5">
      <c r="A19" s="114">
        <v>9</v>
      </c>
      <c r="B19" s="115">
        <v>170101160012</v>
      </c>
      <c r="C19" s="102">
        <v>48</v>
      </c>
      <c r="D19" s="102"/>
      <c r="E19" s="102">
        <v>43</v>
      </c>
      <c r="F19" s="102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15">
        <v>170101160013</v>
      </c>
      <c r="C20" s="102">
        <v>45</v>
      </c>
      <c r="D20" s="102"/>
      <c r="E20" s="102">
        <v>40</v>
      </c>
      <c r="F20" s="102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15">
        <v>170101160014</v>
      </c>
      <c r="C21" s="102">
        <v>47</v>
      </c>
      <c r="D21" s="102"/>
      <c r="E21" s="102">
        <v>44</v>
      </c>
      <c r="F21" s="102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15">
        <v>170101160015</v>
      </c>
      <c r="C22" s="102">
        <v>48</v>
      </c>
      <c r="D22" s="102"/>
      <c r="E22" s="102">
        <v>43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15">
        <v>170101160016</v>
      </c>
      <c r="C23" s="102">
        <v>45</v>
      </c>
      <c r="D23" s="102"/>
      <c r="E23" s="102">
        <v>40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15">
        <v>170101160018</v>
      </c>
      <c r="C24" s="102">
        <v>46</v>
      </c>
      <c r="D24" s="102"/>
      <c r="E24" s="102">
        <v>39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14">
        <v>15</v>
      </c>
      <c r="B25" s="115">
        <v>170101160019</v>
      </c>
      <c r="C25" s="102">
        <v>46</v>
      </c>
      <c r="D25" s="102"/>
      <c r="E25" s="102">
        <v>45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ht="14.5">
      <c r="A26" s="114">
        <v>16</v>
      </c>
      <c r="B26" s="115">
        <v>170101160020</v>
      </c>
      <c r="C26" s="102">
        <v>46</v>
      </c>
      <c r="D26" s="102"/>
      <c r="E26" s="102">
        <v>39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4.5">
      <c r="A27" s="114">
        <v>17</v>
      </c>
      <c r="B27" s="115">
        <v>170101160022</v>
      </c>
      <c r="C27" s="102">
        <v>46</v>
      </c>
      <c r="D27" s="102"/>
      <c r="E27" s="102">
        <v>45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4.5">
      <c r="A28" s="114">
        <v>18</v>
      </c>
      <c r="B28" s="115">
        <v>170101160024</v>
      </c>
      <c r="C28" s="102">
        <v>45</v>
      </c>
      <c r="D28" s="102"/>
      <c r="E28" s="102">
        <v>30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15">
        <v>170101160025</v>
      </c>
      <c r="C29" s="102">
        <v>45</v>
      </c>
      <c r="D29" s="102"/>
      <c r="E29" s="102">
        <v>39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15">
        <v>170101160026</v>
      </c>
      <c r="C30" s="102">
        <v>44</v>
      </c>
      <c r="D30" s="102"/>
      <c r="E30" s="102">
        <v>40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14">
        <v>21</v>
      </c>
      <c r="B31" s="115">
        <v>170101160027</v>
      </c>
      <c r="C31" s="102">
        <v>40</v>
      </c>
      <c r="D31" s="102"/>
      <c r="E31" s="102">
        <v>36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14">
        <v>22</v>
      </c>
      <c r="B32" s="115">
        <v>170101160028</v>
      </c>
      <c r="C32" s="102">
        <v>47</v>
      </c>
      <c r="D32" s="102"/>
      <c r="E32" s="102">
        <v>43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114">
        <v>23</v>
      </c>
      <c r="B33" s="115">
        <v>170101160029</v>
      </c>
      <c r="C33" s="102">
        <v>43</v>
      </c>
      <c r="D33" s="102"/>
      <c r="E33" s="102">
        <v>33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114">
        <v>24</v>
      </c>
      <c r="B34" s="115">
        <v>170101160030</v>
      </c>
      <c r="C34" s="102">
        <v>0</v>
      </c>
      <c r="D34" s="102"/>
      <c r="E34" s="102">
        <v>0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114">
        <v>25</v>
      </c>
      <c r="B35" s="115">
        <v>170101160031</v>
      </c>
      <c r="C35" s="102">
        <v>45</v>
      </c>
      <c r="D35" s="102"/>
      <c r="E35" s="102">
        <v>45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114">
        <v>26</v>
      </c>
      <c r="B36" s="115">
        <v>170301160002</v>
      </c>
      <c r="C36" s="102">
        <v>25</v>
      </c>
      <c r="D36" s="102"/>
      <c r="E36" s="102">
        <v>0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114">
        <v>27</v>
      </c>
      <c r="B37" s="115">
        <v>170301160007</v>
      </c>
      <c r="C37" s="102">
        <v>0</v>
      </c>
      <c r="D37" s="102"/>
      <c r="E37" s="102">
        <v>0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114">
        <v>28</v>
      </c>
      <c r="B38" s="115">
        <v>170301160008</v>
      </c>
      <c r="C38" s="102">
        <v>0</v>
      </c>
      <c r="D38" s="102"/>
      <c r="E38" s="102">
        <v>0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114">
        <v>29</v>
      </c>
      <c r="B39" s="115">
        <v>170301160009</v>
      </c>
      <c r="C39" s="102">
        <v>0</v>
      </c>
      <c r="D39" s="102"/>
      <c r="E39" s="102">
        <v>0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114">
        <v>30</v>
      </c>
      <c r="B40" s="115">
        <v>170301160010</v>
      </c>
      <c r="C40" s="102">
        <v>40</v>
      </c>
      <c r="D40" s="102"/>
      <c r="E40" s="102">
        <v>33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114">
        <v>31</v>
      </c>
      <c r="B41" s="115">
        <v>170301160012</v>
      </c>
      <c r="C41" s="102">
        <v>0</v>
      </c>
      <c r="D41" s="102"/>
      <c r="E41" s="102">
        <v>0</v>
      </c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114">
        <v>32</v>
      </c>
      <c r="B42" s="115">
        <v>170301160013</v>
      </c>
      <c r="C42" s="102">
        <v>0</v>
      </c>
      <c r="D42" s="102"/>
      <c r="E42" s="102">
        <v>0</v>
      </c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114">
        <v>33</v>
      </c>
      <c r="B43" s="115">
        <v>170301160015</v>
      </c>
      <c r="C43" s="102">
        <v>0</v>
      </c>
      <c r="D43" s="102"/>
      <c r="E43" s="102">
        <v>0</v>
      </c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114">
        <v>34</v>
      </c>
      <c r="B44" s="115">
        <v>170301160016</v>
      </c>
      <c r="C44" s="102">
        <v>40</v>
      </c>
      <c r="D44" s="102"/>
      <c r="E44" s="102">
        <v>33</v>
      </c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114">
        <v>35</v>
      </c>
      <c r="B45" s="115">
        <v>170301160017</v>
      </c>
      <c r="C45" s="102">
        <v>44</v>
      </c>
      <c r="D45" s="102"/>
      <c r="E45" s="102">
        <v>35</v>
      </c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114">
        <v>36</v>
      </c>
      <c r="B46" s="115">
        <v>170301160020</v>
      </c>
      <c r="C46" s="102">
        <v>45</v>
      </c>
      <c r="D46" s="102"/>
      <c r="E46" s="102">
        <v>35</v>
      </c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114">
        <v>37</v>
      </c>
      <c r="B47" s="115">
        <v>170301160021</v>
      </c>
      <c r="C47" s="102">
        <v>40</v>
      </c>
      <c r="D47" s="102"/>
      <c r="E47" s="102">
        <v>36</v>
      </c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114">
        <v>38</v>
      </c>
      <c r="B48" s="115">
        <v>170301160023</v>
      </c>
      <c r="C48" s="102">
        <v>0</v>
      </c>
      <c r="D48" s="102"/>
      <c r="E48" s="102">
        <v>0</v>
      </c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114">
        <v>39</v>
      </c>
      <c r="B49" s="115">
        <v>170301160025</v>
      </c>
      <c r="C49" s="102">
        <v>0</v>
      </c>
      <c r="D49" s="102"/>
      <c r="E49" s="102">
        <v>0</v>
      </c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114">
        <v>40</v>
      </c>
      <c r="B50" s="115">
        <v>170301160026</v>
      </c>
      <c r="C50" s="102">
        <v>0</v>
      </c>
      <c r="D50" s="102"/>
      <c r="E50" s="102">
        <v>0</v>
      </c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114">
        <v>41</v>
      </c>
      <c r="B51" s="115">
        <v>170301160028</v>
      </c>
      <c r="C51" s="102">
        <v>46</v>
      </c>
      <c r="D51" s="102"/>
      <c r="E51" s="102">
        <v>30</v>
      </c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114">
        <v>42</v>
      </c>
      <c r="B52" s="115">
        <v>170301160029</v>
      </c>
      <c r="C52" s="102">
        <v>44</v>
      </c>
      <c r="D52" s="102"/>
      <c r="E52" s="102">
        <v>35</v>
      </c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5">
      <c r="A53" s="114">
        <v>43</v>
      </c>
      <c r="B53" s="115">
        <v>170301160030</v>
      </c>
      <c r="C53" s="102">
        <v>44</v>
      </c>
      <c r="D53" s="102"/>
      <c r="E53" s="102">
        <v>36</v>
      </c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4.5">
      <c r="A54" s="114">
        <v>44</v>
      </c>
      <c r="B54" s="115">
        <v>170301160031</v>
      </c>
      <c r="C54" s="102">
        <v>46</v>
      </c>
      <c r="D54" s="102"/>
      <c r="E54" s="102">
        <v>35</v>
      </c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5">
      <c r="A55" s="114">
        <v>45</v>
      </c>
      <c r="B55" s="115">
        <v>170301160032</v>
      </c>
      <c r="C55" s="102">
        <v>45</v>
      </c>
      <c r="D55" s="102"/>
      <c r="E55" s="102">
        <v>43</v>
      </c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4.5">
      <c r="A56" s="114">
        <v>46</v>
      </c>
      <c r="B56" s="115">
        <v>170301160033</v>
      </c>
      <c r="C56" s="102">
        <v>0</v>
      </c>
      <c r="D56" s="102"/>
      <c r="E56" s="102">
        <v>0</v>
      </c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4.5">
      <c r="A57" s="114">
        <v>47</v>
      </c>
      <c r="B57" s="115">
        <v>170301160034</v>
      </c>
      <c r="C57" s="102">
        <v>45</v>
      </c>
      <c r="D57" s="102"/>
      <c r="E57" s="102">
        <v>33</v>
      </c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4.5">
      <c r="A58" s="114">
        <v>48</v>
      </c>
      <c r="B58" s="115">
        <v>170301160035</v>
      </c>
      <c r="C58" s="102">
        <v>43</v>
      </c>
      <c r="D58" s="102"/>
      <c r="E58" s="102">
        <v>40</v>
      </c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4.5">
      <c r="A59" s="114">
        <v>49</v>
      </c>
      <c r="B59" s="115">
        <v>170301160036</v>
      </c>
      <c r="C59" s="102">
        <v>0</v>
      </c>
      <c r="D59" s="102"/>
      <c r="E59" s="102">
        <v>0</v>
      </c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4.5">
      <c r="A60" s="114">
        <v>50</v>
      </c>
      <c r="B60" s="115">
        <v>170301160037</v>
      </c>
      <c r="C60" s="102">
        <v>47</v>
      </c>
      <c r="D60" s="102"/>
      <c r="E60" s="102">
        <v>41</v>
      </c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4.5">
      <c r="A61" s="114">
        <v>51</v>
      </c>
      <c r="B61" s="115">
        <v>170301160038</v>
      </c>
      <c r="C61" s="102">
        <v>0</v>
      </c>
      <c r="D61" s="102"/>
      <c r="E61" s="102">
        <v>0</v>
      </c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4.5">
      <c r="A62" s="114">
        <v>52</v>
      </c>
      <c r="B62" s="115">
        <v>170301160039</v>
      </c>
      <c r="C62" s="102">
        <v>15</v>
      </c>
      <c r="D62" s="102"/>
      <c r="E62" s="102">
        <v>0</v>
      </c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4.5">
      <c r="A63" s="114">
        <v>53</v>
      </c>
      <c r="B63" s="115">
        <v>170301160040</v>
      </c>
      <c r="C63" s="102">
        <v>43</v>
      </c>
      <c r="D63" s="102"/>
      <c r="E63" s="102">
        <v>40</v>
      </c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4.5">
      <c r="A64" s="114">
        <v>54</v>
      </c>
      <c r="B64" s="115">
        <v>170301160041</v>
      </c>
      <c r="C64" s="102">
        <v>46</v>
      </c>
      <c r="D64" s="102"/>
      <c r="E64" s="102">
        <v>40</v>
      </c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4.5">
      <c r="A65" s="114">
        <v>55</v>
      </c>
      <c r="B65" s="115">
        <v>170301160042</v>
      </c>
      <c r="C65" s="102">
        <v>45</v>
      </c>
      <c r="D65" s="102"/>
      <c r="E65" s="102">
        <v>31</v>
      </c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4.5">
      <c r="A66" s="114">
        <v>56</v>
      </c>
      <c r="B66" s="115">
        <v>170301160044</v>
      </c>
      <c r="C66" s="102">
        <v>35</v>
      </c>
      <c r="D66" s="102"/>
      <c r="E66" s="102">
        <v>30</v>
      </c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4.5">
      <c r="A67" s="114">
        <v>57</v>
      </c>
      <c r="B67" s="115">
        <v>170301160045</v>
      </c>
      <c r="C67" s="102">
        <v>45</v>
      </c>
      <c r="D67" s="102"/>
      <c r="E67" s="102">
        <v>39</v>
      </c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4.5">
      <c r="A68" s="114">
        <v>58</v>
      </c>
      <c r="B68" s="115">
        <v>170301160047</v>
      </c>
      <c r="C68" s="102">
        <v>0</v>
      </c>
      <c r="D68" s="102"/>
      <c r="E68" s="102">
        <v>0</v>
      </c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4.5">
      <c r="A69" s="114">
        <v>59</v>
      </c>
      <c r="B69" s="115">
        <v>170301160049</v>
      </c>
      <c r="C69" s="102">
        <v>40</v>
      </c>
      <c r="D69" s="102"/>
      <c r="E69" s="102">
        <v>37</v>
      </c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4.5">
      <c r="A70" s="114">
        <v>60</v>
      </c>
      <c r="B70" s="115">
        <v>170301160050</v>
      </c>
      <c r="C70" s="102">
        <v>25</v>
      </c>
      <c r="D70" s="102"/>
      <c r="E70" s="102">
        <v>0</v>
      </c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ht="14.5">
      <c r="A71" s="114">
        <v>61</v>
      </c>
      <c r="B71" s="115">
        <v>170301160052</v>
      </c>
      <c r="C71" s="102">
        <v>42</v>
      </c>
      <c r="D71" s="102"/>
      <c r="E71" s="102">
        <v>35</v>
      </c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ht="14.5">
      <c r="A72" s="114">
        <v>62</v>
      </c>
      <c r="B72" s="115">
        <v>170301160053</v>
      </c>
      <c r="C72" s="102">
        <v>40</v>
      </c>
      <c r="D72" s="102"/>
      <c r="E72" s="102">
        <v>35</v>
      </c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ht="14.5">
      <c r="A73" s="114">
        <v>63</v>
      </c>
      <c r="B73" s="115">
        <v>170301160054</v>
      </c>
      <c r="C73" s="102">
        <v>0</v>
      </c>
      <c r="D73" s="102"/>
      <c r="E73" s="102">
        <v>0</v>
      </c>
      <c r="F73" s="12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ht="14.5">
      <c r="A74" s="114">
        <v>64</v>
      </c>
      <c r="B74" s="115">
        <v>170301160055</v>
      </c>
      <c r="C74" s="102">
        <v>25</v>
      </c>
      <c r="D74" s="102"/>
      <c r="E74" s="102">
        <v>0</v>
      </c>
      <c r="F74" s="12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4.5">
      <c r="A75" s="114">
        <v>65</v>
      </c>
      <c r="B75" s="115">
        <v>170301160056</v>
      </c>
      <c r="C75" s="102">
        <v>25</v>
      </c>
      <c r="D75" s="102"/>
      <c r="E75" s="102">
        <v>0</v>
      </c>
      <c r="F75" s="129"/>
      <c r="G75" s="59"/>
      <c r="H75" s="59"/>
      <c r="I75" s="59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4.5">
      <c r="A76" s="114">
        <v>66</v>
      </c>
      <c r="B76" s="115">
        <v>170301160058</v>
      </c>
      <c r="C76" s="102">
        <v>25</v>
      </c>
      <c r="D76" s="102"/>
      <c r="E76" s="102">
        <v>11</v>
      </c>
      <c r="F76" s="129"/>
      <c r="G76" s="59"/>
      <c r="H76" s="59"/>
      <c r="I76" s="59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ht="14.5">
      <c r="A77" s="170">
        <v>67</v>
      </c>
      <c r="B77" s="81"/>
      <c r="C77" s="81"/>
      <c r="D77" s="125"/>
      <c r="E77" s="102"/>
      <c r="F77" s="129"/>
      <c r="G77" s="59"/>
      <c r="H77" s="59"/>
      <c r="I77" s="59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</sheetData>
  <mergeCells count="14">
    <mergeCell ref="Q3:Y7"/>
    <mergeCell ref="A4:E4"/>
    <mergeCell ref="A5:E5"/>
    <mergeCell ref="G19:I19"/>
    <mergeCell ref="H20:I20"/>
    <mergeCell ref="H21:I21"/>
    <mergeCell ref="A1:E1"/>
    <mergeCell ref="G1:P1"/>
    <mergeCell ref="A2:E2"/>
    <mergeCell ref="A3:E3"/>
    <mergeCell ref="H7:I7"/>
    <mergeCell ref="G15:J15"/>
    <mergeCell ref="G16:J16"/>
    <mergeCell ref="G17:J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opLeftCell="C1" workbookViewId="0">
      <selection activeCell="H14" sqref="H14"/>
    </sheetView>
  </sheetViews>
  <sheetFormatPr defaultColWidth="14.453125" defaultRowHeight="15" customHeight="1"/>
  <cols>
    <col min="1" max="1" width="8" customWidth="1"/>
    <col min="2" max="2" width="15.81640625" customWidth="1"/>
    <col min="3" max="3" width="8" customWidth="1"/>
    <col min="4" max="4" width="10.81640625" customWidth="1"/>
    <col min="5" max="5" width="8" customWidth="1"/>
    <col min="6" max="6" width="12.26953125" customWidth="1"/>
    <col min="7" max="7" width="14.7265625" customWidth="1"/>
    <col min="8" max="28" width="8" customWidth="1"/>
  </cols>
  <sheetData>
    <row r="1" spans="1:25" ht="14.5">
      <c r="A1" s="240" t="s">
        <v>0</v>
      </c>
      <c r="B1" s="241"/>
      <c r="C1" s="241"/>
      <c r="D1" s="241"/>
      <c r="E1" s="241"/>
      <c r="F1" s="44"/>
      <c r="G1" s="255" t="s">
        <v>1</v>
      </c>
      <c r="H1" s="256"/>
      <c r="I1" s="256"/>
      <c r="J1" s="256"/>
      <c r="K1" s="256"/>
      <c r="L1" s="256"/>
      <c r="M1" s="256"/>
      <c r="N1" s="256"/>
      <c r="O1" s="256"/>
      <c r="P1" s="256"/>
      <c r="Q1" s="7"/>
      <c r="R1" s="7"/>
      <c r="S1" s="7"/>
      <c r="T1" s="7"/>
      <c r="U1" s="7"/>
      <c r="V1" s="7"/>
      <c r="W1" s="7"/>
      <c r="X1" s="7"/>
      <c r="Y1" s="7"/>
    </row>
    <row r="2" spans="1:25" ht="14.5">
      <c r="A2" s="240" t="s">
        <v>2</v>
      </c>
      <c r="B2" s="241"/>
      <c r="C2" s="241"/>
      <c r="D2" s="241"/>
      <c r="E2" s="241"/>
      <c r="F2" s="45"/>
      <c r="G2" s="46" t="s">
        <v>3</v>
      </c>
      <c r="H2" s="7"/>
      <c r="I2" s="11" t="s">
        <v>50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5">
      <c r="A3" s="240" t="s">
        <v>65</v>
      </c>
      <c r="B3" s="241"/>
      <c r="C3" s="241"/>
      <c r="D3" s="241"/>
      <c r="E3" s="241"/>
      <c r="F3" s="45"/>
      <c r="G3" s="257" t="s">
        <v>10</v>
      </c>
      <c r="H3" s="250"/>
      <c r="I3" s="65"/>
      <c r="J3" s="7"/>
      <c r="K3" s="7"/>
      <c r="L3" s="7"/>
      <c r="M3" s="48" t="s">
        <v>61</v>
      </c>
      <c r="N3" s="48" t="s">
        <v>52</v>
      </c>
      <c r="O3" s="49"/>
      <c r="P3" s="8" t="s">
        <v>53</v>
      </c>
      <c r="Q3" s="254" t="s">
        <v>66</v>
      </c>
      <c r="R3" s="250"/>
      <c r="S3" s="250"/>
      <c r="T3" s="250"/>
      <c r="U3" s="250"/>
      <c r="V3" s="250"/>
      <c r="W3" s="250"/>
      <c r="X3" s="250"/>
      <c r="Y3" s="250"/>
    </row>
    <row r="4" spans="1:25" ht="75" customHeight="1">
      <c r="A4" s="240" t="s">
        <v>67</v>
      </c>
      <c r="B4" s="241"/>
      <c r="C4" s="241"/>
      <c r="D4" s="241"/>
      <c r="E4" s="241"/>
      <c r="F4" s="50"/>
      <c r="G4" s="7" t="s">
        <v>12</v>
      </c>
      <c r="H4" s="61">
        <f>(22/26)*100</f>
        <v>84.615384615384613</v>
      </c>
      <c r="I4" s="7"/>
      <c r="J4" s="7"/>
      <c r="K4" s="7"/>
      <c r="L4" s="7"/>
      <c r="M4" s="12" t="s">
        <v>11</v>
      </c>
      <c r="N4" s="13">
        <v>3</v>
      </c>
      <c r="O4" s="7"/>
      <c r="P4" s="14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21">
      <c r="A5" s="240" t="s">
        <v>68</v>
      </c>
      <c r="B5" s="241"/>
      <c r="C5" s="241"/>
      <c r="D5" s="241"/>
      <c r="E5" s="241"/>
      <c r="F5" s="7"/>
      <c r="G5" s="7" t="s">
        <v>16</v>
      </c>
      <c r="H5" s="61">
        <f>(20/26)*100</f>
        <v>76.923076923076934</v>
      </c>
      <c r="I5" s="7"/>
      <c r="J5" s="7"/>
      <c r="K5" s="7"/>
      <c r="L5" s="7"/>
      <c r="M5" s="16" t="s">
        <v>13</v>
      </c>
      <c r="N5" s="17">
        <v>2</v>
      </c>
      <c r="O5" s="7"/>
      <c r="P5" s="18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21">
      <c r="A6" s="19"/>
      <c r="B6" s="20" t="s">
        <v>14</v>
      </c>
      <c r="C6" s="21" t="s">
        <v>12</v>
      </c>
      <c r="D6" s="22" t="s">
        <v>15</v>
      </c>
      <c r="E6" s="21" t="s">
        <v>16</v>
      </c>
      <c r="F6" s="22" t="s">
        <v>15</v>
      </c>
      <c r="G6" s="7" t="s">
        <v>20</v>
      </c>
      <c r="H6" s="62">
        <f>SUM(H4:H5)/2</f>
        <v>80.769230769230774</v>
      </c>
      <c r="I6" s="7">
        <v>60</v>
      </c>
      <c r="J6" s="7"/>
      <c r="K6" s="7"/>
      <c r="L6" s="7"/>
      <c r="M6" s="23" t="s">
        <v>17</v>
      </c>
      <c r="N6" s="24">
        <v>1</v>
      </c>
      <c r="O6" s="7"/>
      <c r="P6" s="25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5" customHeight="1">
      <c r="A7" s="19"/>
      <c r="B7" s="20" t="s">
        <v>18</v>
      </c>
      <c r="C7" s="52" t="s">
        <v>19</v>
      </c>
      <c r="D7" s="52"/>
      <c r="E7" s="52" t="s">
        <v>19</v>
      </c>
      <c r="F7" s="66"/>
      <c r="G7" s="30" t="s">
        <v>25</v>
      </c>
      <c r="H7" s="31" t="s">
        <v>56</v>
      </c>
      <c r="I7" s="7"/>
      <c r="J7" s="7"/>
      <c r="K7" s="7"/>
      <c r="L7" s="7"/>
      <c r="M7" s="27" t="s">
        <v>21</v>
      </c>
      <c r="N7" s="28">
        <v>0</v>
      </c>
      <c r="O7" s="7"/>
      <c r="P7" s="7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9"/>
      <c r="B8" s="20" t="s">
        <v>22</v>
      </c>
      <c r="C8" s="52" t="s">
        <v>23</v>
      </c>
      <c r="D8" s="52"/>
      <c r="E8" s="52" t="s">
        <v>24</v>
      </c>
      <c r="F8" s="6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>
      <c r="A9" s="19"/>
      <c r="B9" s="20" t="s">
        <v>27</v>
      </c>
      <c r="C9" s="52" t="s">
        <v>69</v>
      </c>
      <c r="D9" s="52"/>
      <c r="E9" s="52" t="s">
        <v>69</v>
      </c>
      <c r="F9" s="55"/>
      <c r="G9" s="32"/>
      <c r="H9" s="33" t="s">
        <v>29</v>
      </c>
      <c r="I9" s="33" t="s">
        <v>30</v>
      </c>
      <c r="J9" s="34" t="s">
        <v>31</v>
      </c>
      <c r="K9" s="34" t="s">
        <v>32</v>
      </c>
      <c r="L9" s="34" t="s">
        <v>33</v>
      </c>
      <c r="M9" s="34" t="s">
        <v>34</v>
      </c>
      <c r="N9" s="34" t="s">
        <v>35</v>
      </c>
      <c r="O9" s="34" t="s">
        <v>36</v>
      </c>
      <c r="P9" s="34" t="s">
        <v>37</v>
      </c>
      <c r="Q9" s="34" t="s">
        <v>38</v>
      </c>
      <c r="R9" s="34" t="s">
        <v>39</v>
      </c>
      <c r="S9" s="34" t="s">
        <v>40</v>
      </c>
      <c r="T9" s="34" t="s">
        <v>41</v>
      </c>
      <c r="U9" s="34" t="s">
        <v>42</v>
      </c>
      <c r="V9" s="34" t="s">
        <v>43</v>
      </c>
    </row>
    <row r="10" spans="1:25" ht="15.75" customHeight="1">
      <c r="A10" s="19"/>
      <c r="B10" s="20" t="s">
        <v>44</v>
      </c>
      <c r="C10" s="52">
        <v>50</v>
      </c>
      <c r="D10" s="26">
        <v>28</v>
      </c>
      <c r="E10" s="26">
        <v>50</v>
      </c>
      <c r="F10" s="39">
        <v>28</v>
      </c>
      <c r="G10" s="221" t="s">
        <v>45</v>
      </c>
      <c r="H10" s="35">
        <v>2</v>
      </c>
      <c r="I10" s="35"/>
      <c r="J10" s="36"/>
      <c r="K10" s="35"/>
      <c r="L10" s="35"/>
      <c r="M10" s="35"/>
      <c r="N10" s="36"/>
      <c r="O10" s="36"/>
      <c r="P10" s="36"/>
      <c r="Q10" s="36"/>
      <c r="R10" s="36"/>
      <c r="S10" s="36"/>
      <c r="T10" s="36">
        <v>1</v>
      </c>
      <c r="U10" s="36">
        <v>2</v>
      </c>
      <c r="V10" s="36">
        <v>2</v>
      </c>
    </row>
    <row r="11" spans="1:25" ht="15.75" customHeight="1">
      <c r="A11" s="19">
        <v>1</v>
      </c>
      <c r="B11" s="37">
        <v>170101160001</v>
      </c>
      <c r="C11" s="68">
        <v>43</v>
      </c>
      <c r="D11" s="68">
        <f>COUNTIF(C11:C36,"&gt;="&amp;D10)</f>
        <v>22</v>
      </c>
      <c r="E11" s="68">
        <v>34</v>
      </c>
      <c r="F11" s="68">
        <f>COUNTIF(E11:E36,"&gt;="&amp;F10)</f>
        <v>20</v>
      </c>
      <c r="G11" s="221" t="s">
        <v>46</v>
      </c>
      <c r="H11" s="40"/>
      <c r="I11" s="40"/>
      <c r="J11" s="36"/>
      <c r="K11" s="35"/>
      <c r="L11" s="35">
        <v>1</v>
      </c>
      <c r="M11" s="35"/>
      <c r="N11" s="36"/>
      <c r="O11" s="36"/>
      <c r="P11" s="36"/>
      <c r="Q11" s="36"/>
      <c r="R11" s="36"/>
      <c r="S11" s="36"/>
      <c r="T11" s="36">
        <v>2</v>
      </c>
      <c r="U11" s="36">
        <v>1</v>
      </c>
      <c r="V11" s="36">
        <v>2</v>
      </c>
    </row>
    <row r="12" spans="1:25" ht="15.75" customHeight="1">
      <c r="A12" s="19">
        <v>2</v>
      </c>
      <c r="B12" s="37">
        <v>170101160002</v>
      </c>
      <c r="C12" s="68">
        <v>45</v>
      </c>
      <c r="D12" s="68">
        <f>(22/26)*100</f>
        <v>84.615384615384613</v>
      </c>
      <c r="E12" s="68">
        <v>42</v>
      </c>
      <c r="F12" s="68">
        <f>(20/26)*100</f>
        <v>76.923076923076934</v>
      </c>
      <c r="G12" s="221"/>
      <c r="H12" s="40"/>
      <c r="I12" s="40"/>
      <c r="J12" s="36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</row>
    <row r="13" spans="1:25" ht="15.75" customHeight="1">
      <c r="A13" s="19">
        <v>3</v>
      </c>
      <c r="B13" s="37">
        <v>170101160006</v>
      </c>
      <c r="C13" s="68">
        <v>36</v>
      </c>
      <c r="D13" s="68"/>
      <c r="E13" s="68">
        <v>32</v>
      </c>
      <c r="F13" s="68"/>
      <c r="G13" s="221" t="s">
        <v>48</v>
      </c>
      <c r="H13" s="69">
        <f t="shared" ref="H13:L13" si="0">SUM(H10:H12)/3</f>
        <v>0.66666666666666663</v>
      </c>
      <c r="I13" s="69"/>
      <c r="J13" s="69"/>
      <c r="K13" s="69"/>
      <c r="L13" s="69">
        <f t="shared" si="0"/>
        <v>0.33333333333333331</v>
      </c>
      <c r="M13" s="69"/>
      <c r="N13" s="69"/>
      <c r="O13" s="69"/>
      <c r="P13" s="69"/>
      <c r="Q13" s="69"/>
      <c r="R13" s="69"/>
      <c r="S13" s="69"/>
      <c r="T13" s="69">
        <f>SUM(T10:T12)/2</f>
        <v>1.5</v>
      </c>
      <c r="U13" s="69">
        <f t="shared" ref="U13:V13" si="1">SUM(U10:U12)/3</f>
        <v>1</v>
      </c>
      <c r="V13" s="69">
        <f t="shared" si="1"/>
        <v>1.3333333333333333</v>
      </c>
    </row>
    <row r="14" spans="1:25" ht="15.75" customHeight="1">
      <c r="A14" s="19">
        <v>4</v>
      </c>
      <c r="B14" s="37">
        <v>170101160007</v>
      </c>
      <c r="C14" s="68">
        <v>26</v>
      </c>
      <c r="D14" s="68"/>
      <c r="E14" s="68">
        <v>0</v>
      </c>
      <c r="F14" s="68"/>
      <c r="G14" s="225" t="s">
        <v>49</v>
      </c>
      <c r="H14" s="57">
        <f t="shared" ref="H14:V14" si="2">(80.76*H13)/100</f>
        <v>0.53839999999999999</v>
      </c>
      <c r="I14" s="57"/>
      <c r="J14" s="57"/>
      <c r="K14" s="57"/>
      <c r="L14" s="57">
        <f t="shared" si="2"/>
        <v>0.26919999999999999</v>
      </c>
      <c r="M14" s="57"/>
      <c r="N14" s="57"/>
      <c r="O14" s="57"/>
      <c r="P14" s="57"/>
      <c r="Q14" s="57"/>
      <c r="R14" s="57"/>
      <c r="S14" s="57"/>
      <c r="T14" s="57">
        <f t="shared" si="2"/>
        <v>1.2114000000000003</v>
      </c>
      <c r="U14" s="57">
        <f t="shared" si="2"/>
        <v>0.8076000000000001</v>
      </c>
      <c r="V14" s="57">
        <f t="shared" si="2"/>
        <v>1.0768</v>
      </c>
    </row>
    <row r="15" spans="1:25" ht="15.75" customHeight="1">
      <c r="A15" s="19">
        <v>5</v>
      </c>
      <c r="B15" s="37">
        <v>170101160008</v>
      </c>
      <c r="C15" s="68">
        <v>42</v>
      </c>
      <c r="D15" s="68"/>
      <c r="E15" s="68">
        <v>37</v>
      </c>
      <c r="F15" s="6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5.75" customHeight="1">
      <c r="A16" s="19">
        <v>6</v>
      </c>
      <c r="B16" s="37">
        <v>170101160010</v>
      </c>
      <c r="C16" s="68">
        <v>45</v>
      </c>
      <c r="D16" s="68"/>
      <c r="E16" s="68">
        <v>36</v>
      </c>
      <c r="F16" s="6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5" ht="15.5">
      <c r="A17" s="19">
        <v>7</v>
      </c>
      <c r="B17" s="37">
        <v>170101160012</v>
      </c>
      <c r="C17" s="68">
        <v>43</v>
      </c>
      <c r="D17" s="68"/>
      <c r="E17" s="68">
        <v>34</v>
      </c>
      <c r="F17" s="6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5" ht="15.5">
      <c r="A18" s="19">
        <v>8</v>
      </c>
      <c r="B18" s="37">
        <v>170101160013</v>
      </c>
      <c r="C18" s="68">
        <v>43</v>
      </c>
      <c r="D18" s="68"/>
      <c r="E18" s="68">
        <v>38</v>
      </c>
      <c r="F18" s="6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5" ht="15.5">
      <c r="A19" s="19">
        <v>9</v>
      </c>
      <c r="B19" s="37">
        <v>170101160014</v>
      </c>
      <c r="C19" s="68">
        <v>43</v>
      </c>
      <c r="D19" s="68"/>
      <c r="E19" s="68">
        <v>39</v>
      </c>
      <c r="F19" s="6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5">
      <c r="A20" s="19">
        <v>10</v>
      </c>
      <c r="B20" s="37">
        <v>170101160015</v>
      </c>
      <c r="C20" s="68">
        <v>45</v>
      </c>
      <c r="D20" s="68"/>
      <c r="E20" s="68">
        <v>41</v>
      </c>
      <c r="F20" s="6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>
      <c r="A21" s="19">
        <v>11</v>
      </c>
      <c r="B21" s="37">
        <v>170101160016</v>
      </c>
      <c r="C21" s="68">
        <v>45</v>
      </c>
      <c r="D21" s="68"/>
      <c r="E21" s="68">
        <v>36</v>
      </c>
      <c r="F21" s="6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>
      <c r="A22" s="19">
        <v>12</v>
      </c>
      <c r="B22" s="37">
        <v>170101160018</v>
      </c>
      <c r="C22" s="68">
        <v>9</v>
      </c>
      <c r="D22" s="68"/>
      <c r="E22" s="68">
        <v>0</v>
      </c>
      <c r="F22" s="6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>
      <c r="A23" s="19">
        <v>13</v>
      </c>
      <c r="B23" s="37">
        <v>170101160019</v>
      </c>
      <c r="C23" s="68">
        <v>10</v>
      </c>
      <c r="D23" s="68"/>
      <c r="E23" s="68">
        <v>0</v>
      </c>
      <c r="F23" s="68"/>
      <c r="G23" s="19"/>
      <c r="H23" s="19"/>
      <c r="I23" s="1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>
      <c r="A24" s="19">
        <v>14</v>
      </c>
      <c r="B24" s="37">
        <v>170101160020</v>
      </c>
      <c r="C24" s="68">
        <v>7</v>
      </c>
      <c r="D24" s="68"/>
      <c r="E24" s="68">
        <v>0</v>
      </c>
      <c r="F24" s="68"/>
      <c r="G24" s="19"/>
      <c r="H24" s="19"/>
      <c r="I24" s="1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>
      <c r="A25" s="19">
        <v>15</v>
      </c>
      <c r="B25" s="37">
        <v>170101160022</v>
      </c>
      <c r="C25" s="68">
        <v>43</v>
      </c>
      <c r="D25" s="68"/>
      <c r="E25" s="68">
        <v>39</v>
      </c>
      <c r="F25" s="68"/>
      <c r="G25" s="19"/>
      <c r="H25" s="19"/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>
      <c r="A26" s="19">
        <v>16</v>
      </c>
      <c r="B26" s="37">
        <v>170101160024</v>
      </c>
      <c r="C26" s="68">
        <v>41</v>
      </c>
      <c r="D26" s="68"/>
      <c r="E26" s="68">
        <v>35</v>
      </c>
      <c r="F26" s="68"/>
      <c r="G26" s="19"/>
      <c r="H26" s="19"/>
      <c r="I26" s="19"/>
      <c r="J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>
      <c r="A27" s="19">
        <v>17</v>
      </c>
      <c r="B27" s="37">
        <v>170101160026</v>
      </c>
      <c r="C27" s="68">
        <v>44</v>
      </c>
      <c r="D27" s="68"/>
      <c r="E27" s="68">
        <v>38</v>
      </c>
      <c r="F27" s="68"/>
      <c r="G27" s="19"/>
      <c r="H27" s="19"/>
      <c r="I27" s="19"/>
      <c r="J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>
      <c r="A28" s="19">
        <v>18</v>
      </c>
      <c r="B28" s="37">
        <v>170101160028</v>
      </c>
      <c r="C28" s="68">
        <v>40</v>
      </c>
      <c r="D28" s="68"/>
      <c r="E28" s="68">
        <v>16</v>
      </c>
      <c r="F28" s="68"/>
    </row>
    <row r="29" spans="1:25" ht="15.75" customHeight="1">
      <c r="A29" s="19">
        <v>19</v>
      </c>
      <c r="B29" s="37">
        <v>170101160029</v>
      </c>
      <c r="C29" s="68">
        <v>41</v>
      </c>
      <c r="D29" s="68"/>
      <c r="E29" s="68">
        <v>28</v>
      </c>
      <c r="F29" s="68"/>
    </row>
    <row r="30" spans="1:25" ht="15.75" customHeight="1">
      <c r="A30" s="19">
        <v>20</v>
      </c>
      <c r="B30" s="37">
        <v>170101160031</v>
      </c>
      <c r="C30" s="68">
        <v>45</v>
      </c>
      <c r="D30" s="68"/>
      <c r="E30" s="68">
        <v>40</v>
      </c>
      <c r="F30" s="68"/>
    </row>
    <row r="31" spans="1:25" ht="15.75" customHeight="1">
      <c r="A31" s="19">
        <v>21</v>
      </c>
      <c r="B31" s="37">
        <v>170101161033</v>
      </c>
      <c r="C31" s="68">
        <v>47</v>
      </c>
      <c r="D31" s="68"/>
      <c r="E31" s="68">
        <v>43</v>
      </c>
      <c r="F31" s="68"/>
    </row>
    <row r="32" spans="1:25" ht="15.75" customHeight="1">
      <c r="A32" s="19">
        <v>22</v>
      </c>
      <c r="B32" s="37">
        <v>170101161034</v>
      </c>
      <c r="C32" s="68">
        <v>46</v>
      </c>
      <c r="D32" s="68"/>
      <c r="E32" s="68">
        <v>42</v>
      </c>
      <c r="F32" s="68"/>
    </row>
    <row r="33" spans="1:6" ht="15.75" customHeight="1">
      <c r="A33" s="19">
        <v>23</v>
      </c>
      <c r="B33" s="37">
        <v>170101161035</v>
      </c>
      <c r="C33" s="68">
        <v>35</v>
      </c>
      <c r="D33" s="68"/>
      <c r="E33" s="68">
        <v>35</v>
      </c>
      <c r="F33" s="68"/>
    </row>
    <row r="34" spans="1:6" ht="15.75" customHeight="1">
      <c r="A34" s="19">
        <v>24</v>
      </c>
      <c r="B34" s="37">
        <v>170101161032</v>
      </c>
      <c r="C34" s="68">
        <v>47</v>
      </c>
      <c r="D34" s="68"/>
      <c r="E34" s="68">
        <v>43</v>
      </c>
      <c r="F34" s="68"/>
    </row>
    <row r="35" spans="1:6" ht="15.75" customHeight="1">
      <c r="A35" s="19">
        <v>25</v>
      </c>
      <c r="B35" s="37">
        <v>170101161036</v>
      </c>
      <c r="C35" s="68">
        <v>46</v>
      </c>
      <c r="D35" s="68"/>
      <c r="E35" s="68">
        <v>47</v>
      </c>
      <c r="F35" s="68"/>
    </row>
    <row r="36" spans="1:6" ht="15.75" customHeight="1">
      <c r="A36" s="19">
        <v>26</v>
      </c>
      <c r="B36" s="37">
        <v>170101150004</v>
      </c>
      <c r="C36" s="68">
        <v>44</v>
      </c>
      <c r="D36" s="68"/>
      <c r="E36" s="68">
        <v>15</v>
      </c>
      <c r="F36" s="68"/>
    </row>
    <row r="37" spans="1:6" ht="15.75" customHeight="1"/>
    <row r="38" spans="1:6" ht="15.75" customHeight="1"/>
    <row r="39" spans="1:6" ht="15.75" customHeight="1"/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Q3:Y7"/>
    <mergeCell ref="A4:E4"/>
    <mergeCell ref="A5:E5"/>
    <mergeCell ref="A1:E1"/>
    <mergeCell ref="G1:P1"/>
    <mergeCell ref="A2:E2"/>
    <mergeCell ref="A3:E3"/>
    <mergeCell ref="G3:H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opLeftCell="C7" workbookViewId="0">
      <selection activeCell="H14" sqref="H14"/>
    </sheetView>
  </sheetViews>
  <sheetFormatPr defaultColWidth="14.453125" defaultRowHeight="15" customHeight="1"/>
  <cols>
    <col min="1" max="1" width="8" customWidth="1"/>
    <col min="2" max="2" width="15.81640625" customWidth="1"/>
    <col min="3" max="5" width="8" customWidth="1"/>
    <col min="6" max="6" width="11.7265625" customWidth="1"/>
    <col min="7" max="7" width="15.7265625" customWidth="1"/>
    <col min="8" max="28" width="8" customWidth="1"/>
  </cols>
  <sheetData>
    <row r="1" spans="1:25" ht="14.5">
      <c r="A1" s="240" t="s">
        <v>0</v>
      </c>
      <c r="B1" s="241"/>
      <c r="C1" s="241"/>
      <c r="D1" s="241"/>
      <c r="E1" s="241"/>
      <c r="F1" s="44"/>
      <c r="G1" s="255" t="s">
        <v>1</v>
      </c>
      <c r="H1" s="256"/>
      <c r="I1" s="256"/>
      <c r="J1" s="256"/>
      <c r="K1" s="256"/>
      <c r="L1" s="256"/>
      <c r="M1" s="256"/>
      <c r="N1" s="256"/>
      <c r="O1" s="256"/>
      <c r="P1" s="256"/>
      <c r="Q1" s="7"/>
      <c r="R1" s="7"/>
      <c r="S1" s="7"/>
      <c r="T1" s="7"/>
      <c r="U1" s="7"/>
      <c r="V1" s="7"/>
      <c r="W1" s="7"/>
      <c r="X1" s="7"/>
      <c r="Y1" s="7"/>
    </row>
    <row r="2" spans="1:25" ht="14.5">
      <c r="A2" s="240" t="s">
        <v>2</v>
      </c>
      <c r="B2" s="241"/>
      <c r="C2" s="241"/>
      <c r="D2" s="241"/>
      <c r="E2" s="241"/>
      <c r="F2" s="45"/>
      <c r="G2" s="46" t="s">
        <v>3</v>
      </c>
      <c r="H2" s="7"/>
      <c r="I2" s="11" t="s">
        <v>50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5">
      <c r="A3" s="258" t="s">
        <v>70</v>
      </c>
      <c r="B3" s="259"/>
      <c r="C3" s="259"/>
      <c r="D3" s="259"/>
      <c r="E3" s="259"/>
      <c r="F3" s="45"/>
      <c r="G3" s="46" t="s">
        <v>10</v>
      </c>
      <c r="H3" s="7"/>
      <c r="I3" s="7"/>
      <c r="J3" s="7"/>
      <c r="K3" s="7"/>
      <c r="L3" s="7"/>
      <c r="M3" s="48" t="s">
        <v>61</v>
      </c>
      <c r="N3" s="48" t="s">
        <v>52</v>
      </c>
      <c r="O3" s="49"/>
      <c r="P3" s="8" t="s">
        <v>53</v>
      </c>
      <c r="Q3" s="254" t="s">
        <v>71</v>
      </c>
      <c r="R3" s="250"/>
      <c r="S3" s="250"/>
      <c r="T3" s="250"/>
      <c r="U3" s="250"/>
      <c r="V3" s="250"/>
      <c r="W3" s="250"/>
      <c r="X3" s="250"/>
      <c r="Y3" s="250"/>
    </row>
    <row r="4" spans="1:25" ht="75" customHeight="1">
      <c r="A4" s="240" t="s">
        <v>228</v>
      </c>
      <c r="B4" s="241"/>
      <c r="C4" s="241"/>
      <c r="D4" s="241"/>
      <c r="E4" s="241"/>
      <c r="F4" s="50"/>
      <c r="G4" s="46" t="s">
        <v>12</v>
      </c>
      <c r="H4" s="70">
        <v>100</v>
      </c>
      <c r="I4" s="46"/>
      <c r="J4" s="7"/>
      <c r="K4" s="7"/>
      <c r="L4" s="7"/>
      <c r="M4" s="12" t="s">
        <v>11</v>
      </c>
      <c r="N4" s="13">
        <v>3</v>
      </c>
      <c r="O4" s="7"/>
      <c r="P4" s="14">
        <v>3</v>
      </c>
      <c r="Q4" s="250"/>
      <c r="R4" s="250"/>
      <c r="S4" s="250"/>
      <c r="T4" s="250"/>
      <c r="U4" s="250"/>
      <c r="V4" s="250"/>
      <c r="W4" s="250"/>
      <c r="X4" s="250"/>
      <c r="Y4" s="250"/>
    </row>
    <row r="5" spans="1:25" ht="21">
      <c r="A5" s="240" t="s">
        <v>229</v>
      </c>
      <c r="B5" s="241"/>
      <c r="C5" s="241"/>
      <c r="D5" s="241"/>
      <c r="E5" s="241"/>
      <c r="F5" s="15"/>
      <c r="G5" s="46" t="s">
        <v>16</v>
      </c>
      <c r="H5" s="70">
        <v>100</v>
      </c>
      <c r="I5" s="46"/>
      <c r="J5" s="7"/>
      <c r="K5" s="7"/>
      <c r="L5" s="7"/>
      <c r="M5" s="16" t="s">
        <v>13</v>
      </c>
      <c r="N5" s="17">
        <v>2</v>
      </c>
      <c r="O5" s="7"/>
      <c r="P5" s="18">
        <v>2</v>
      </c>
      <c r="Q5" s="250"/>
      <c r="R5" s="250"/>
      <c r="S5" s="250"/>
      <c r="T5" s="250"/>
      <c r="U5" s="250"/>
      <c r="V5" s="250"/>
      <c r="W5" s="250"/>
      <c r="X5" s="250"/>
      <c r="Y5" s="250"/>
    </row>
    <row r="6" spans="1:25" ht="21">
      <c r="A6" s="19"/>
      <c r="B6" s="20" t="s">
        <v>14</v>
      </c>
      <c r="C6" s="21" t="s">
        <v>12</v>
      </c>
      <c r="D6" s="22" t="s">
        <v>15</v>
      </c>
      <c r="E6" s="21" t="s">
        <v>16</v>
      </c>
      <c r="F6" s="22" t="s">
        <v>15</v>
      </c>
      <c r="G6" s="46" t="s">
        <v>20</v>
      </c>
      <c r="H6" s="46">
        <f>SUM(H4:H5)/2</f>
        <v>100</v>
      </c>
      <c r="I6" s="46">
        <v>60</v>
      </c>
      <c r="J6" s="7"/>
      <c r="K6" s="7"/>
      <c r="L6" s="7"/>
      <c r="M6" s="23" t="s">
        <v>17</v>
      </c>
      <c r="N6" s="24">
        <v>1</v>
      </c>
      <c r="O6" s="7"/>
      <c r="P6" s="25">
        <v>1</v>
      </c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5" customHeight="1">
      <c r="A7" s="19"/>
      <c r="B7" s="20" t="s">
        <v>18</v>
      </c>
      <c r="C7" s="52" t="s">
        <v>19</v>
      </c>
      <c r="D7" s="52"/>
      <c r="E7" s="52" t="s">
        <v>19</v>
      </c>
      <c r="F7" s="53"/>
      <c r="G7" s="30" t="s">
        <v>25</v>
      </c>
      <c r="H7" s="31" t="s">
        <v>56</v>
      </c>
      <c r="I7" s="46"/>
      <c r="J7" s="7"/>
      <c r="K7" s="7"/>
      <c r="L7" s="7"/>
      <c r="M7" s="27" t="s">
        <v>21</v>
      </c>
      <c r="N7" s="28">
        <v>0</v>
      </c>
      <c r="O7" s="7"/>
      <c r="P7" s="7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14.5">
      <c r="A8" s="19"/>
      <c r="B8" s="20" t="s">
        <v>22</v>
      </c>
      <c r="C8" s="52" t="s">
        <v>23</v>
      </c>
      <c r="D8" s="52"/>
      <c r="E8" s="52" t="s">
        <v>24</v>
      </c>
      <c r="F8" s="54"/>
      <c r="G8" s="19"/>
      <c r="H8" s="19"/>
      <c r="I8" s="1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>
      <c r="A9" s="19"/>
      <c r="B9" s="20" t="s">
        <v>27</v>
      </c>
      <c r="C9" s="52" t="s">
        <v>72</v>
      </c>
      <c r="D9" s="52"/>
      <c r="E9" s="52" t="s">
        <v>72</v>
      </c>
      <c r="F9" s="55"/>
      <c r="G9" s="32"/>
      <c r="H9" s="33" t="s">
        <v>29</v>
      </c>
      <c r="I9" s="33" t="s">
        <v>30</v>
      </c>
      <c r="J9" s="34" t="s">
        <v>31</v>
      </c>
      <c r="K9" s="34" t="s">
        <v>32</v>
      </c>
      <c r="L9" s="34" t="s">
        <v>33</v>
      </c>
      <c r="M9" s="34" t="s">
        <v>34</v>
      </c>
      <c r="N9" s="34" t="s">
        <v>35</v>
      </c>
      <c r="O9" s="34" t="s">
        <v>36</v>
      </c>
      <c r="P9" s="34" t="s">
        <v>37</v>
      </c>
      <c r="Q9" s="34" t="s">
        <v>38</v>
      </c>
      <c r="R9" s="34" t="s">
        <v>39</v>
      </c>
      <c r="S9" s="34" t="s">
        <v>40</v>
      </c>
      <c r="T9" s="34" t="s">
        <v>41</v>
      </c>
      <c r="U9" s="34" t="s">
        <v>42</v>
      </c>
      <c r="V9" s="34" t="s">
        <v>43</v>
      </c>
    </row>
    <row r="10" spans="1:25" ht="15.75" customHeight="1">
      <c r="A10" s="19"/>
      <c r="B10" s="20" t="s">
        <v>44</v>
      </c>
      <c r="C10" s="71">
        <v>50</v>
      </c>
      <c r="D10" s="72">
        <v>28</v>
      </c>
      <c r="E10" s="72">
        <v>50</v>
      </c>
      <c r="F10" s="64">
        <v>28</v>
      </c>
      <c r="G10" s="221" t="s">
        <v>73</v>
      </c>
      <c r="H10" s="35"/>
      <c r="I10" s="35"/>
      <c r="J10" s="36">
        <v>3</v>
      </c>
      <c r="K10" s="35"/>
      <c r="L10" s="35"/>
      <c r="M10" s="35"/>
      <c r="N10" s="36"/>
      <c r="O10" s="36"/>
      <c r="P10" s="36"/>
      <c r="Q10" s="36"/>
      <c r="R10" s="36"/>
      <c r="S10" s="36"/>
      <c r="T10" s="36">
        <v>1</v>
      </c>
      <c r="U10" s="36">
        <v>1</v>
      </c>
      <c r="V10" s="36">
        <v>2</v>
      </c>
    </row>
    <row r="11" spans="1:25" ht="15.75" customHeight="1">
      <c r="A11" s="19">
        <v>1</v>
      </c>
      <c r="B11" s="37">
        <v>170301161072</v>
      </c>
      <c r="C11" s="68">
        <v>45</v>
      </c>
      <c r="D11" s="68">
        <f>COUNTIF(C11:C27,"&gt;="&amp;D10)</f>
        <v>17</v>
      </c>
      <c r="E11" s="68">
        <v>33.6</v>
      </c>
      <c r="F11" s="68">
        <f>COUNTIF(E11:E27,"&gt;="&amp;F10)</f>
        <v>17</v>
      </c>
      <c r="G11" s="221" t="s">
        <v>46</v>
      </c>
      <c r="H11" s="40"/>
      <c r="I11" s="40"/>
      <c r="J11" s="36">
        <v>3</v>
      </c>
      <c r="K11" s="35"/>
      <c r="L11" s="35"/>
      <c r="M11" s="35"/>
      <c r="N11" s="36"/>
      <c r="O11" s="36"/>
      <c r="P11" s="36"/>
      <c r="Q11" s="36"/>
      <c r="R11" s="36"/>
      <c r="S11" s="36"/>
      <c r="T11" s="36">
        <v>1</v>
      </c>
      <c r="U11" s="36">
        <v>3</v>
      </c>
      <c r="V11" s="36">
        <v>2</v>
      </c>
    </row>
    <row r="12" spans="1:25" ht="15.75" customHeight="1">
      <c r="A12" s="19">
        <v>2</v>
      </c>
      <c r="B12" s="37">
        <v>170301161061</v>
      </c>
      <c r="C12" s="68">
        <v>47.5</v>
      </c>
      <c r="D12" s="68">
        <v>100</v>
      </c>
      <c r="E12" s="68">
        <v>38.400000000000006</v>
      </c>
      <c r="F12" s="68">
        <v>100</v>
      </c>
      <c r="G12" s="221"/>
      <c r="H12" s="40"/>
      <c r="I12" s="40"/>
      <c r="J12" s="36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</row>
    <row r="13" spans="1:25" ht="15.5">
      <c r="A13" s="19">
        <v>3</v>
      </c>
      <c r="B13" s="37">
        <v>170301160017</v>
      </c>
      <c r="C13" s="68">
        <v>47.5</v>
      </c>
      <c r="D13" s="68"/>
      <c r="E13" s="68">
        <v>46.400000000000006</v>
      </c>
      <c r="F13" s="68"/>
      <c r="G13" s="226" t="s">
        <v>48</v>
      </c>
      <c r="H13" s="57"/>
      <c r="I13" s="57"/>
      <c r="J13" s="57">
        <f t="shared" ref="J13:V13" si="0">SUM(J10:J12)/3</f>
        <v>2</v>
      </c>
      <c r="K13" s="57"/>
      <c r="L13" s="57"/>
      <c r="M13" s="57"/>
      <c r="N13" s="57"/>
      <c r="O13" s="57"/>
      <c r="P13" s="57"/>
      <c r="Q13" s="57"/>
      <c r="R13" s="57"/>
      <c r="S13" s="57"/>
      <c r="T13" s="57">
        <f t="shared" si="0"/>
        <v>0.66666666666666663</v>
      </c>
      <c r="U13" s="57">
        <f t="shared" si="0"/>
        <v>1.3333333333333333</v>
      </c>
      <c r="V13" s="57">
        <f t="shared" si="0"/>
        <v>1.3333333333333333</v>
      </c>
    </row>
    <row r="14" spans="1:25" ht="15.75" customHeight="1">
      <c r="A14" s="19">
        <v>4</v>
      </c>
      <c r="B14" s="37">
        <v>170301160021</v>
      </c>
      <c r="C14" s="68">
        <v>47.5</v>
      </c>
      <c r="D14" s="68"/>
      <c r="E14" s="68">
        <v>48</v>
      </c>
      <c r="F14" s="68"/>
      <c r="G14" s="225" t="s">
        <v>49</v>
      </c>
      <c r="H14" s="57"/>
      <c r="I14" s="57"/>
      <c r="J14" s="57">
        <f t="shared" ref="J14:V14" si="1">(100*J13)/100</f>
        <v>2</v>
      </c>
      <c r="K14" s="57"/>
      <c r="L14" s="57"/>
      <c r="M14" s="57"/>
      <c r="N14" s="57"/>
      <c r="O14" s="57"/>
      <c r="P14" s="57"/>
      <c r="Q14" s="57"/>
      <c r="R14" s="57"/>
      <c r="S14" s="57"/>
      <c r="T14" s="57">
        <f t="shared" si="1"/>
        <v>0.66666666666666652</v>
      </c>
      <c r="U14" s="57">
        <f t="shared" si="1"/>
        <v>1.333333333333333</v>
      </c>
      <c r="V14" s="57">
        <f t="shared" si="1"/>
        <v>1.333333333333333</v>
      </c>
    </row>
    <row r="15" spans="1:25" ht="15.75" customHeight="1">
      <c r="A15" s="19">
        <v>5</v>
      </c>
      <c r="B15" s="37">
        <v>170301160029</v>
      </c>
      <c r="C15" s="68">
        <v>47.5</v>
      </c>
      <c r="D15" s="68"/>
      <c r="E15" s="68">
        <v>48</v>
      </c>
      <c r="F15" s="68"/>
    </row>
    <row r="16" spans="1:25" ht="15.75" customHeight="1">
      <c r="A16" s="19">
        <v>6</v>
      </c>
      <c r="B16" s="37">
        <v>170301160030</v>
      </c>
      <c r="C16" s="68">
        <v>47.5</v>
      </c>
      <c r="D16" s="68"/>
      <c r="E16" s="68">
        <v>48</v>
      </c>
      <c r="F16" s="68"/>
    </row>
    <row r="17" spans="1:25" ht="15.5">
      <c r="A17" s="19">
        <v>7</v>
      </c>
      <c r="B17" s="37">
        <v>170301160032</v>
      </c>
      <c r="C17" s="68">
        <v>47.5</v>
      </c>
      <c r="D17" s="68"/>
      <c r="E17" s="68">
        <v>46.400000000000006</v>
      </c>
      <c r="F17" s="68"/>
    </row>
    <row r="18" spans="1:25" ht="15.5">
      <c r="A18" s="19">
        <v>8</v>
      </c>
      <c r="B18" s="37">
        <v>170301160042</v>
      </c>
      <c r="C18" s="68">
        <v>50</v>
      </c>
      <c r="D18" s="68"/>
      <c r="E18" s="68">
        <v>48</v>
      </c>
      <c r="F18" s="68"/>
      <c r="G18" s="46"/>
      <c r="H18" s="46"/>
      <c r="I18" s="46"/>
      <c r="J18" s="46"/>
    </row>
    <row r="19" spans="1:25" ht="15.5">
      <c r="A19" s="19">
        <v>9</v>
      </c>
      <c r="B19" s="37">
        <v>170301160050</v>
      </c>
      <c r="C19" s="68">
        <v>47.5</v>
      </c>
      <c r="D19" s="68"/>
      <c r="E19" s="68">
        <v>48</v>
      </c>
      <c r="F19" s="68"/>
      <c r="G19" s="46"/>
      <c r="H19" s="46"/>
      <c r="I19" s="46"/>
      <c r="J19" s="4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5" ht="15.5">
      <c r="A20" s="19">
        <v>10</v>
      </c>
      <c r="B20" s="37">
        <v>170301160053</v>
      </c>
      <c r="C20" s="68">
        <v>50</v>
      </c>
      <c r="D20" s="68"/>
      <c r="E20" s="68">
        <v>48</v>
      </c>
      <c r="F20" s="68"/>
      <c r="G20" s="46"/>
      <c r="H20" s="46"/>
      <c r="I20" s="46"/>
      <c r="J20" s="46"/>
      <c r="K20" s="4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>
      <c r="A21" s="19">
        <v>11</v>
      </c>
      <c r="B21" s="37">
        <v>170301160058</v>
      </c>
      <c r="C21" s="68">
        <v>50</v>
      </c>
      <c r="D21" s="68"/>
      <c r="E21" s="68">
        <v>48</v>
      </c>
      <c r="F21" s="68"/>
      <c r="G21" s="46"/>
      <c r="H21" s="46"/>
      <c r="I21" s="46"/>
      <c r="J21" s="4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>
      <c r="A22" s="19">
        <v>12</v>
      </c>
      <c r="B22" s="37">
        <v>170301161059</v>
      </c>
      <c r="C22" s="68">
        <v>45</v>
      </c>
      <c r="D22" s="68"/>
      <c r="E22" s="68">
        <v>48</v>
      </c>
      <c r="F22" s="68"/>
      <c r="G22" s="46"/>
      <c r="H22" s="46"/>
      <c r="I22" s="46"/>
      <c r="J22" s="4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>
      <c r="A23" s="19">
        <v>13</v>
      </c>
      <c r="B23" s="37">
        <v>170301161060</v>
      </c>
      <c r="C23" s="68">
        <v>45</v>
      </c>
      <c r="D23" s="68"/>
      <c r="E23" s="68">
        <v>48</v>
      </c>
      <c r="F23" s="68"/>
      <c r="G23" s="19"/>
      <c r="H23" s="19"/>
      <c r="I23" s="1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>
      <c r="A24" s="19">
        <v>14</v>
      </c>
      <c r="B24" s="37">
        <v>170301161064</v>
      </c>
      <c r="C24" s="68">
        <v>47.5</v>
      </c>
      <c r="D24" s="68"/>
      <c r="E24" s="68">
        <v>48</v>
      </c>
      <c r="F24" s="68"/>
      <c r="G24" s="19"/>
      <c r="H24" s="19"/>
      <c r="I24" s="1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>
      <c r="A25" s="19">
        <v>15</v>
      </c>
      <c r="B25" s="37">
        <v>170301161068</v>
      </c>
      <c r="C25" s="68">
        <v>47.5</v>
      </c>
      <c r="D25" s="68"/>
      <c r="E25" s="68">
        <v>48</v>
      </c>
      <c r="F25" s="68"/>
      <c r="G25" s="19"/>
      <c r="H25" s="19"/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>
      <c r="A26" s="19">
        <v>16</v>
      </c>
      <c r="B26" s="37">
        <v>170301161069</v>
      </c>
      <c r="C26" s="68">
        <v>47.5</v>
      </c>
      <c r="D26" s="68"/>
      <c r="E26" s="68">
        <v>44.800000000000004</v>
      </c>
      <c r="F26" s="68"/>
      <c r="G26" s="19"/>
      <c r="H26" s="19"/>
      <c r="I26" s="1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>
      <c r="A27" s="19">
        <v>17</v>
      </c>
      <c r="B27" s="37">
        <v>170301161071</v>
      </c>
      <c r="C27" s="39">
        <v>47.5</v>
      </c>
      <c r="D27" s="39"/>
      <c r="E27" s="39">
        <v>48</v>
      </c>
      <c r="F27" s="39"/>
      <c r="G27" s="19"/>
      <c r="H27" s="19"/>
      <c r="I27" s="1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G1:P1"/>
    <mergeCell ref="A2:E2"/>
    <mergeCell ref="A3:E3"/>
    <mergeCell ref="Q3:Y7"/>
    <mergeCell ref="A4:E4"/>
    <mergeCell ref="A5:E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topLeftCell="G1" workbookViewId="0">
      <selection activeCell="H15" sqref="H15"/>
    </sheetView>
  </sheetViews>
  <sheetFormatPr defaultColWidth="14.453125" defaultRowHeight="15" customHeight="1"/>
  <sheetData>
    <row r="1" spans="1:25" ht="14.5">
      <c r="A1" s="261" t="s">
        <v>0</v>
      </c>
      <c r="B1" s="241"/>
      <c r="C1" s="241"/>
      <c r="D1" s="241"/>
      <c r="E1" s="252"/>
      <c r="F1" s="73"/>
      <c r="G1" s="74" t="s">
        <v>1</v>
      </c>
      <c r="H1" s="75"/>
      <c r="I1" s="76"/>
      <c r="J1" s="77"/>
      <c r="K1" s="78"/>
      <c r="L1" s="78"/>
      <c r="M1" s="79"/>
      <c r="N1" s="79"/>
      <c r="O1" s="78"/>
      <c r="P1" s="79"/>
      <c r="Q1" s="80"/>
      <c r="R1" s="80"/>
      <c r="S1" s="80"/>
      <c r="T1" s="80"/>
      <c r="U1" s="80"/>
      <c r="V1" s="80"/>
      <c r="W1" s="81"/>
      <c r="X1" s="81"/>
      <c r="Y1" s="81"/>
    </row>
    <row r="2" spans="1:25" ht="43.5">
      <c r="A2" s="262" t="s">
        <v>2</v>
      </c>
      <c r="B2" s="245"/>
      <c r="C2" s="245"/>
      <c r="D2" s="245"/>
      <c r="E2" s="248"/>
      <c r="F2" s="82"/>
      <c r="G2" s="83" t="s">
        <v>3</v>
      </c>
      <c r="H2" s="84"/>
      <c r="I2" s="85" t="s">
        <v>4</v>
      </c>
      <c r="J2" s="84"/>
      <c r="K2" s="81"/>
      <c r="L2" s="86"/>
      <c r="M2" s="87" t="s">
        <v>6</v>
      </c>
      <c r="N2" s="87" t="s">
        <v>74</v>
      </c>
      <c r="O2" s="86"/>
      <c r="P2" s="87" t="s">
        <v>53</v>
      </c>
      <c r="Q2" s="263" t="s">
        <v>9</v>
      </c>
      <c r="R2" s="250"/>
      <c r="S2" s="250"/>
      <c r="T2" s="250"/>
      <c r="U2" s="250"/>
      <c r="V2" s="247"/>
      <c r="W2" s="81"/>
      <c r="X2" s="81"/>
      <c r="Y2" s="81"/>
    </row>
    <row r="3" spans="1:25" ht="15" customHeight="1">
      <c r="A3" s="262" t="s">
        <v>75</v>
      </c>
      <c r="B3" s="245"/>
      <c r="C3" s="245"/>
      <c r="D3" s="245"/>
      <c r="E3" s="248"/>
      <c r="F3" s="82"/>
      <c r="G3" s="88" t="s">
        <v>12</v>
      </c>
      <c r="H3" s="89">
        <v>22</v>
      </c>
      <c r="I3" s="90"/>
      <c r="J3" s="81"/>
      <c r="K3" s="81"/>
      <c r="L3" s="86"/>
      <c r="M3" s="91" t="s">
        <v>11</v>
      </c>
      <c r="N3" s="13">
        <v>3</v>
      </c>
      <c r="O3" s="86"/>
      <c r="P3" s="92">
        <v>3</v>
      </c>
      <c r="Q3" s="250"/>
      <c r="R3" s="250"/>
      <c r="S3" s="250"/>
      <c r="T3" s="250"/>
      <c r="U3" s="250"/>
      <c r="V3" s="247"/>
      <c r="W3" s="81"/>
      <c r="X3" s="81"/>
      <c r="Y3" s="81"/>
    </row>
    <row r="4" spans="1:25" ht="15" customHeight="1">
      <c r="A4" s="264" t="s">
        <v>76</v>
      </c>
      <c r="B4" s="245"/>
      <c r="C4" s="245"/>
      <c r="D4" s="245"/>
      <c r="E4" s="248"/>
      <c r="F4" s="82"/>
      <c r="G4" s="88" t="s">
        <v>16</v>
      </c>
      <c r="H4" s="89">
        <v>22</v>
      </c>
      <c r="I4" s="93"/>
      <c r="J4" s="81"/>
      <c r="K4" s="81"/>
      <c r="L4" s="86"/>
      <c r="M4" s="94" t="s">
        <v>13</v>
      </c>
      <c r="N4" s="17">
        <v>2</v>
      </c>
      <c r="O4" s="86"/>
      <c r="P4" s="95">
        <v>2</v>
      </c>
      <c r="Q4" s="250"/>
      <c r="R4" s="250"/>
      <c r="S4" s="250"/>
      <c r="T4" s="250"/>
      <c r="U4" s="250"/>
      <c r="V4" s="247"/>
      <c r="W4" s="81"/>
      <c r="X4" s="81"/>
      <c r="Y4" s="81"/>
    </row>
    <row r="5" spans="1:25" ht="15" customHeight="1">
      <c r="A5" s="262" t="s">
        <v>77</v>
      </c>
      <c r="B5" s="245"/>
      <c r="C5" s="245"/>
      <c r="D5" s="245"/>
      <c r="E5" s="248"/>
      <c r="F5" s="82"/>
      <c r="G5" s="88" t="s">
        <v>78</v>
      </c>
      <c r="H5" s="96">
        <v>100</v>
      </c>
      <c r="I5" s="97"/>
      <c r="J5" s="81"/>
      <c r="K5" s="81"/>
      <c r="L5" s="86"/>
      <c r="M5" s="98" t="s">
        <v>17</v>
      </c>
      <c r="N5" s="24">
        <v>1</v>
      </c>
      <c r="O5" s="86"/>
      <c r="P5" s="99">
        <v>1</v>
      </c>
      <c r="Q5" s="250"/>
      <c r="R5" s="250"/>
      <c r="S5" s="250"/>
      <c r="T5" s="250"/>
      <c r="U5" s="250"/>
      <c r="V5" s="247"/>
      <c r="W5" s="81"/>
      <c r="X5" s="81"/>
      <c r="Y5" s="81"/>
    </row>
    <row r="6" spans="1:25" ht="15" customHeight="1">
      <c r="A6" s="100"/>
      <c r="B6" s="101" t="s">
        <v>14</v>
      </c>
      <c r="C6" s="102" t="s">
        <v>79</v>
      </c>
      <c r="D6" s="102" t="s">
        <v>80</v>
      </c>
      <c r="E6" s="102" t="s">
        <v>81</v>
      </c>
      <c r="F6" s="102" t="s">
        <v>80</v>
      </c>
      <c r="G6" s="88"/>
      <c r="H6" s="103"/>
      <c r="I6" s="104"/>
      <c r="J6" s="81"/>
      <c r="K6" s="81"/>
      <c r="L6" s="86"/>
      <c r="M6" s="105" t="s">
        <v>21</v>
      </c>
      <c r="N6" s="28">
        <v>0</v>
      </c>
      <c r="O6" s="86"/>
      <c r="P6" s="84"/>
      <c r="Q6" s="245"/>
      <c r="R6" s="245"/>
      <c r="S6" s="245"/>
      <c r="T6" s="245"/>
      <c r="U6" s="245"/>
      <c r="V6" s="248"/>
      <c r="W6" s="81"/>
      <c r="X6" s="81"/>
      <c r="Y6" s="81"/>
    </row>
    <row r="7" spans="1:25" ht="14.5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06"/>
      <c r="H7" s="265"/>
      <c r="I7" s="248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14.5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</row>
    <row r="9" spans="1:25" ht="15.5">
      <c r="A9" s="100"/>
      <c r="B9" s="101" t="s">
        <v>27</v>
      </c>
      <c r="C9" s="102" t="s">
        <v>72</v>
      </c>
      <c r="D9" s="102"/>
      <c r="E9" s="102" t="s">
        <v>72</v>
      </c>
      <c r="F9" s="102"/>
      <c r="G9" s="103"/>
      <c r="H9" s="109" t="s">
        <v>29</v>
      </c>
      <c r="I9" s="109" t="s">
        <v>30</v>
      </c>
      <c r="J9" s="110" t="s">
        <v>31</v>
      </c>
      <c r="K9" s="111" t="s">
        <v>32</v>
      </c>
      <c r="L9" s="111" t="s">
        <v>33</v>
      </c>
      <c r="M9" s="110" t="s">
        <v>34</v>
      </c>
      <c r="N9" s="110" t="s">
        <v>35</v>
      </c>
      <c r="O9" s="110" t="s">
        <v>36</v>
      </c>
      <c r="P9" s="110" t="s">
        <v>37</v>
      </c>
      <c r="Q9" s="110" t="s">
        <v>38</v>
      </c>
      <c r="R9" s="110" t="s">
        <v>39</v>
      </c>
      <c r="S9" s="110" t="s">
        <v>40</v>
      </c>
      <c r="T9" s="110" t="s">
        <v>41</v>
      </c>
      <c r="U9" s="110" t="s">
        <v>42</v>
      </c>
      <c r="V9" s="110" t="s">
        <v>43</v>
      </c>
      <c r="W9" s="81"/>
      <c r="X9" s="81"/>
      <c r="Y9" s="81"/>
    </row>
    <row r="10" spans="1:25" ht="15.5">
      <c r="A10" s="100"/>
      <c r="B10" s="101" t="s">
        <v>44</v>
      </c>
      <c r="C10" s="102">
        <v>50</v>
      </c>
      <c r="D10" s="112">
        <f>(0.55*50)</f>
        <v>27.500000000000004</v>
      </c>
      <c r="E10" s="102">
        <v>50</v>
      </c>
      <c r="F10" s="112">
        <f>(0.55*50)</f>
        <v>27.500000000000004</v>
      </c>
      <c r="G10" s="113" t="s">
        <v>45</v>
      </c>
      <c r="H10" s="103">
        <v>3</v>
      </c>
      <c r="I10" s="103">
        <v>3</v>
      </c>
      <c r="J10" s="103">
        <v>3</v>
      </c>
      <c r="K10" s="103">
        <v>3</v>
      </c>
      <c r="L10" s="103">
        <v>3</v>
      </c>
      <c r="M10" s="103"/>
      <c r="N10" s="103"/>
      <c r="O10" s="103"/>
      <c r="P10" s="103"/>
      <c r="Q10" s="103"/>
      <c r="R10" s="103"/>
      <c r="S10" s="103">
        <v>3</v>
      </c>
      <c r="T10" s="103">
        <v>3</v>
      </c>
      <c r="U10" s="103">
        <v>2</v>
      </c>
      <c r="V10" s="103">
        <v>3</v>
      </c>
      <c r="W10" s="81"/>
      <c r="X10" s="81"/>
      <c r="Y10" s="81"/>
    </row>
    <row r="11" spans="1:25" ht="15.5">
      <c r="A11" s="114">
        <v>1</v>
      </c>
      <c r="B11" s="115">
        <v>170101160002</v>
      </c>
      <c r="C11" s="112">
        <v>43</v>
      </c>
      <c r="D11" s="112">
        <f>COUNTIF(C11:C32,"&gt;="&amp;D10)</f>
        <v>22</v>
      </c>
      <c r="E11" s="112">
        <v>41</v>
      </c>
      <c r="F11" s="112">
        <f>COUNTIF(E11:E32,"&gt;="&amp;F10)</f>
        <v>22</v>
      </c>
      <c r="G11" s="113" t="s">
        <v>73</v>
      </c>
      <c r="H11" s="103"/>
      <c r="I11" s="103">
        <v>3</v>
      </c>
      <c r="J11" s="103"/>
      <c r="K11" s="103">
        <v>3</v>
      </c>
      <c r="L11" s="103"/>
      <c r="M11" s="103"/>
      <c r="N11" s="103"/>
      <c r="O11" s="103"/>
      <c r="P11" s="103"/>
      <c r="Q11" s="103"/>
      <c r="R11" s="103"/>
      <c r="S11" s="103"/>
      <c r="T11" s="103">
        <v>2</v>
      </c>
      <c r="U11" s="103">
        <v>3</v>
      </c>
      <c r="V11" s="103">
        <v>2</v>
      </c>
      <c r="W11" s="81"/>
      <c r="X11" s="81"/>
      <c r="Y11" s="81"/>
    </row>
    <row r="12" spans="1:25" ht="15.5">
      <c r="A12" s="114">
        <v>2</v>
      </c>
      <c r="B12" s="115">
        <v>170101160012</v>
      </c>
      <c r="C12" s="112">
        <v>44</v>
      </c>
      <c r="D12" s="112">
        <f>(D11/22)*100</f>
        <v>100</v>
      </c>
      <c r="E12" s="112">
        <v>42</v>
      </c>
      <c r="F12" s="112">
        <f>(F11/22)*100</f>
        <v>100</v>
      </c>
      <c r="G12" s="113" t="s">
        <v>58</v>
      </c>
      <c r="H12" s="103"/>
      <c r="I12" s="103"/>
      <c r="J12" s="103"/>
      <c r="K12" s="103"/>
      <c r="L12" s="103">
        <v>1</v>
      </c>
      <c r="M12" s="84"/>
      <c r="N12" s="84"/>
      <c r="O12" s="84"/>
      <c r="P12" s="84"/>
      <c r="Q12" s="84"/>
      <c r="R12" s="84"/>
      <c r="S12" s="84"/>
      <c r="T12" s="84">
        <v>3</v>
      </c>
      <c r="U12" s="84">
        <v>2</v>
      </c>
      <c r="V12" s="84">
        <v>3</v>
      </c>
      <c r="W12" s="81"/>
      <c r="X12" s="81"/>
      <c r="Y12" s="81"/>
    </row>
    <row r="13" spans="1:25" ht="15.5">
      <c r="A13" s="116">
        <v>3</v>
      </c>
      <c r="B13" s="117">
        <v>170101161034</v>
      </c>
      <c r="C13" s="118">
        <v>45</v>
      </c>
      <c r="D13" s="118"/>
      <c r="E13" s="118">
        <v>42</v>
      </c>
      <c r="F13" s="118"/>
      <c r="G13" s="113" t="s">
        <v>47</v>
      </c>
      <c r="H13" s="103">
        <v>2</v>
      </c>
      <c r="I13" s="103"/>
      <c r="J13" s="103">
        <v>3</v>
      </c>
      <c r="K13" s="103"/>
      <c r="L13" s="103"/>
      <c r="M13" s="84"/>
      <c r="N13" s="84"/>
      <c r="O13" s="84"/>
      <c r="P13" s="84"/>
      <c r="Q13" s="84"/>
      <c r="R13" s="84"/>
      <c r="S13" s="84"/>
      <c r="T13" s="84">
        <v>2</v>
      </c>
      <c r="U13" s="84">
        <v>3</v>
      </c>
      <c r="V13" s="84">
        <v>2</v>
      </c>
      <c r="W13" s="81"/>
      <c r="X13" s="81"/>
      <c r="Y13" s="81"/>
    </row>
    <row r="14" spans="1:25" ht="15.5">
      <c r="A14" s="114">
        <v>4</v>
      </c>
      <c r="B14" s="115">
        <v>170101161035</v>
      </c>
      <c r="C14" s="112">
        <v>43</v>
      </c>
      <c r="D14" s="112"/>
      <c r="E14" s="112">
        <v>42</v>
      </c>
      <c r="F14" s="112"/>
      <c r="G14" s="119" t="s">
        <v>59</v>
      </c>
      <c r="H14" s="120">
        <f t="shared" ref="H14:V14" si="0">AVERAGE(H10:H11)</f>
        <v>3</v>
      </c>
      <c r="I14" s="120">
        <f t="shared" si="0"/>
        <v>3</v>
      </c>
      <c r="J14" s="120">
        <f t="shared" si="0"/>
        <v>3</v>
      </c>
      <c r="K14" s="120">
        <f t="shared" si="0"/>
        <v>3</v>
      </c>
      <c r="L14" s="120">
        <f t="shared" si="0"/>
        <v>3</v>
      </c>
      <c r="M14" s="120"/>
      <c r="N14" s="120"/>
      <c r="O14" s="120"/>
      <c r="P14" s="120"/>
      <c r="Q14" s="120"/>
      <c r="R14" s="120"/>
      <c r="S14" s="120">
        <f t="shared" si="0"/>
        <v>3</v>
      </c>
      <c r="T14" s="120">
        <f t="shared" si="0"/>
        <v>2.5</v>
      </c>
      <c r="U14" s="120">
        <f t="shared" si="0"/>
        <v>2.5</v>
      </c>
      <c r="V14" s="120">
        <f t="shared" si="0"/>
        <v>2.5</v>
      </c>
      <c r="W14" s="121"/>
      <c r="X14" s="121"/>
      <c r="Y14" s="121"/>
    </row>
    <row r="15" spans="1:25" ht="15.5">
      <c r="A15" s="114">
        <v>5</v>
      </c>
      <c r="B15" s="115">
        <v>170101161037</v>
      </c>
      <c r="C15" s="112">
        <v>43</v>
      </c>
      <c r="D15" s="112"/>
      <c r="E15" s="112">
        <v>43</v>
      </c>
      <c r="F15" s="112"/>
      <c r="G15" s="122" t="s">
        <v>49</v>
      </c>
      <c r="H15" s="123">
        <f t="shared" ref="H15:V15" si="1">(100*H14)/100</f>
        <v>3</v>
      </c>
      <c r="I15" s="123">
        <f t="shared" si="1"/>
        <v>3</v>
      </c>
      <c r="J15" s="123">
        <f t="shared" si="1"/>
        <v>3</v>
      </c>
      <c r="K15" s="123">
        <f t="shared" si="1"/>
        <v>3</v>
      </c>
      <c r="L15" s="123">
        <f t="shared" si="1"/>
        <v>3</v>
      </c>
      <c r="M15" s="123"/>
      <c r="N15" s="123"/>
      <c r="O15" s="123"/>
      <c r="P15" s="123"/>
      <c r="Q15" s="123"/>
      <c r="R15" s="123"/>
      <c r="S15" s="123">
        <f t="shared" si="1"/>
        <v>3</v>
      </c>
      <c r="T15" s="123">
        <f t="shared" si="1"/>
        <v>2.5</v>
      </c>
      <c r="U15" s="123">
        <f t="shared" si="1"/>
        <v>2.5</v>
      </c>
      <c r="V15" s="123">
        <f t="shared" si="1"/>
        <v>2.5</v>
      </c>
      <c r="W15" s="81"/>
      <c r="X15" s="81"/>
      <c r="Y15" s="81"/>
    </row>
    <row r="16" spans="1:25" ht="14.5">
      <c r="A16" s="114">
        <v>6</v>
      </c>
      <c r="B16" s="115">
        <v>170101160001</v>
      </c>
      <c r="C16" s="112">
        <v>45</v>
      </c>
      <c r="D16" s="112"/>
      <c r="E16" s="112">
        <v>40</v>
      </c>
      <c r="F16" s="112"/>
      <c r="G16" s="265"/>
      <c r="H16" s="245"/>
      <c r="I16" s="245"/>
      <c r="J16" s="248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81"/>
      <c r="X16" s="81"/>
      <c r="Y16" s="81"/>
    </row>
    <row r="17" spans="1:25" ht="14.5">
      <c r="A17" s="114">
        <v>7</v>
      </c>
      <c r="B17" s="115">
        <v>170101160003</v>
      </c>
      <c r="C17" s="112">
        <v>45</v>
      </c>
      <c r="D17" s="112"/>
      <c r="E17" s="112">
        <v>47</v>
      </c>
      <c r="F17" s="125"/>
      <c r="G17" s="265"/>
      <c r="H17" s="245"/>
      <c r="I17" s="245"/>
      <c r="J17" s="248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81"/>
      <c r="X17" s="81"/>
      <c r="Y17" s="81"/>
    </row>
    <row r="18" spans="1:25" ht="14.5">
      <c r="A18" s="114">
        <v>8</v>
      </c>
      <c r="B18" s="115">
        <v>170101160005</v>
      </c>
      <c r="C18" s="112">
        <v>45</v>
      </c>
      <c r="D18" s="112"/>
      <c r="E18" s="112">
        <v>40</v>
      </c>
      <c r="F18" s="107"/>
      <c r="G18" s="266"/>
      <c r="H18" s="250"/>
      <c r="I18" s="250"/>
      <c r="J18" s="24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81"/>
      <c r="X18" s="81"/>
      <c r="Y18" s="81"/>
    </row>
    <row r="19" spans="1:25" ht="14.5">
      <c r="A19" s="114">
        <v>9</v>
      </c>
      <c r="B19" s="115">
        <v>170101160024</v>
      </c>
      <c r="C19" s="112">
        <v>43</v>
      </c>
      <c r="D19" s="112"/>
      <c r="E19" s="112">
        <v>40</v>
      </c>
      <c r="F19" s="112"/>
      <c r="G19" s="108"/>
      <c r="H19" s="108"/>
      <c r="I19" s="10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4.5">
      <c r="A20" s="114">
        <v>10</v>
      </c>
      <c r="B20" s="115">
        <v>170101160026</v>
      </c>
      <c r="C20" s="112">
        <v>46</v>
      </c>
      <c r="D20" s="112"/>
      <c r="E20" s="112">
        <v>48</v>
      </c>
      <c r="F20" s="112"/>
      <c r="G20" s="267" t="s">
        <v>82</v>
      </c>
      <c r="H20" s="245"/>
      <c r="I20" s="24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4.5">
      <c r="A21" s="114">
        <v>11</v>
      </c>
      <c r="B21" s="115">
        <v>170301160021</v>
      </c>
      <c r="C21" s="112">
        <v>37</v>
      </c>
      <c r="D21" s="112"/>
      <c r="E21" s="112">
        <v>46</v>
      </c>
      <c r="F21" s="112"/>
      <c r="G21" s="128" t="s">
        <v>83</v>
      </c>
      <c r="H21" s="260" t="s">
        <v>56</v>
      </c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 ht="14.5">
      <c r="A22" s="114">
        <v>12</v>
      </c>
      <c r="B22" s="115">
        <v>170301160029</v>
      </c>
      <c r="C22" s="112">
        <v>48</v>
      </c>
      <c r="D22" s="112"/>
      <c r="E22" s="112">
        <v>45</v>
      </c>
      <c r="F22" s="129"/>
      <c r="G22" s="128" t="s">
        <v>84</v>
      </c>
      <c r="H22" s="260" t="s">
        <v>85</v>
      </c>
      <c r="I22" s="248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4.5">
      <c r="A23" s="114">
        <v>13</v>
      </c>
      <c r="B23" s="115">
        <v>170301161060</v>
      </c>
      <c r="C23" s="112">
        <v>42</v>
      </c>
      <c r="D23" s="112"/>
      <c r="E23" s="112">
        <v>45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4.5">
      <c r="A24" s="114">
        <v>14</v>
      </c>
      <c r="B24" s="115">
        <v>170301161061</v>
      </c>
      <c r="C24" s="112">
        <v>40.5</v>
      </c>
      <c r="D24" s="112"/>
      <c r="E24" s="112">
        <v>46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4.5">
      <c r="A25" s="114">
        <v>15</v>
      </c>
      <c r="B25" s="115">
        <v>170301161064</v>
      </c>
      <c r="C25" s="112">
        <v>41.5</v>
      </c>
      <c r="D25" s="112"/>
      <c r="E25" s="112">
        <v>45</v>
      </c>
      <c r="F25" s="129"/>
      <c r="G25" s="59"/>
      <c r="H25" s="59"/>
      <c r="I25" s="130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ht="14.5">
      <c r="A26" s="114">
        <v>16</v>
      </c>
      <c r="B26" s="115">
        <v>170301161068</v>
      </c>
      <c r="C26" s="112">
        <v>47</v>
      </c>
      <c r="D26" s="112"/>
      <c r="E26" s="112">
        <v>45</v>
      </c>
      <c r="F26" s="129"/>
      <c r="G26" s="59"/>
      <c r="H26" s="59"/>
      <c r="I26" s="130"/>
      <c r="J26" s="130"/>
      <c r="K26" s="130"/>
      <c r="L26" s="127"/>
      <c r="M26" s="130"/>
      <c r="N26" s="130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ht="14.5">
      <c r="A27" s="114">
        <v>17</v>
      </c>
      <c r="B27" s="115">
        <v>170301161071</v>
      </c>
      <c r="C27" s="112">
        <v>39.5</v>
      </c>
      <c r="D27" s="112"/>
      <c r="E27" s="112">
        <v>45</v>
      </c>
      <c r="F27" s="129"/>
      <c r="G27" s="59"/>
      <c r="H27" s="5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27"/>
    </row>
    <row r="28" spans="1:25" ht="14.5">
      <c r="A28" s="114">
        <v>18</v>
      </c>
      <c r="B28" s="115">
        <v>170101160001</v>
      </c>
      <c r="C28" s="112">
        <v>45</v>
      </c>
      <c r="D28" s="112"/>
      <c r="E28" s="112">
        <v>40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4.5">
      <c r="A29" s="114">
        <v>19</v>
      </c>
      <c r="B29" s="115">
        <v>170101160003</v>
      </c>
      <c r="C29" s="112">
        <v>45</v>
      </c>
      <c r="D29" s="112"/>
      <c r="E29" s="112">
        <v>47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4.5">
      <c r="A30" s="114">
        <v>20</v>
      </c>
      <c r="B30" s="115">
        <v>170101160005</v>
      </c>
      <c r="C30" s="112">
        <v>45</v>
      </c>
      <c r="D30" s="112"/>
      <c r="E30" s="112">
        <v>40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4.5">
      <c r="A31" s="131">
        <v>21</v>
      </c>
      <c r="B31" s="115">
        <v>170101160024</v>
      </c>
      <c r="C31" s="112">
        <v>43</v>
      </c>
      <c r="D31" s="112"/>
      <c r="E31" s="112">
        <v>40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4.5">
      <c r="A32" s="132">
        <v>22</v>
      </c>
      <c r="B32" s="115">
        <v>170101160026</v>
      </c>
      <c r="C32" s="112">
        <v>46</v>
      </c>
      <c r="D32" s="112"/>
      <c r="E32" s="112">
        <v>48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4.5">
      <c r="A33" s="59"/>
      <c r="B33" s="59"/>
      <c r="C33" s="129"/>
      <c r="D33" s="129"/>
      <c r="E33" s="129"/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4.5">
      <c r="A34" s="59"/>
      <c r="B34" s="59"/>
      <c r="C34" s="129"/>
      <c r="D34" s="129"/>
      <c r="E34" s="129"/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4.5">
      <c r="A35" s="59"/>
      <c r="B35" s="59"/>
      <c r="C35" s="129"/>
      <c r="D35" s="129"/>
      <c r="E35" s="129"/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4.5">
      <c r="A36" s="59"/>
      <c r="B36" s="59"/>
      <c r="C36" s="129"/>
      <c r="D36" s="129"/>
      <c r="E36" s="129"/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4.5">
      <c r="A37" s="59"/>
      <c r="B37" s="59"/>
      <c r="C37" s="129"/>
      <c r="D37" s="129"/>
      <c r="E37" s="129"/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4.5">
      <c r="A38" s="59"/>
      <c r="B38" s="59"/>
      <c r="C38" s="129"/>
      <c r="D38" s="129"/>
      <c r="E38" s="129"/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4.5">
      <c r="A39" s="59"/>
      <c r="B39" s="59"/>
      <c r="C39" s="129"/>
      <c r="D39" s="129"/>
      <c r="E39" s="129"/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4.5">
      <c r="A40" s="59"/>
      <c r="B40" s="59"/>
      <c r="C40" s="129"/>
      <c r="D40" s="129"/>
      <c r="E40" s="129"/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4.5">
      <c r="A41" s="59"/>
      <c r="B41" s="59"/>
      <c r="C41" s="129"/>
      <c r="D41" s="129"/>
      <c r="E41" s="129"/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4.5">
      <c r="A42" s="59"/>
      <c r="B42" s="59"/>
      <c r="C42" s="129"/>
      <c r="D42" s="129"/>
      <c r="E42" s="129"/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4.5">
      <c r="A43" s="59"/>
      <c r="B43" s="59"/>
      <c r="C43" s="129"/>
      <c r="D43" s="129"/>
      <c r="E43" s="129"/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5">
      <c r="A44" s="59"/>
      <c r="B44" s="59"/>
      <c r="C44" s="129"/>
      <c r="D44" s="129"/>
      <c r="E44" s="129"/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4.5">
      <c r="A45" s="59"/>
      <c r="B45" s="59"/>
      <c r="C45" s="129"/>
      <c r="D45" s="129"/>
      <c r="E45" s="129"/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4.5">
      <c r="A46" s="59"/>
      <c r="B46" s="59"/>
      <c r="C46" s="129"/>
      <c r="D46" s="129"/>
      <c r="E46" s="129"/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4.5">
      <c r="A47" s="59"/>
      <c r="B47" s="59"/>
      <c r="C47" s="129"/>
      <c r="D47" s="129"/>
      <c r="E47" s="129"/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4.5">
      <c r="A48" s="59"/>
      <c r="B48" s="59"/>
      <c r="C48" s="129"/>
      <c r="D48" s="129"/>
      <c r="E48" s="129"/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5">
      <c r="A49" s="59"/>
      <c r="B49" s="59"/>
      <c r="C49" s="129"/>
      <c r="D49" s="129"/>
      <c r="E49" s="129"/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4.5">
      <c r="A50" s="59"/>
      <c r="B50" s="59"/>
      <c r="C50" s="129"/>
      <c r="D50" s="129"/>
      <c r="E50" s="129"/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5">
      <c r="A51" s="59"/>
      <c r="B51" s="59"/>
      <c r="C51" s="129"/>
      <c r="D51" s="129"/>
      <c r="E51" s="129"/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4.5">
      <c r="A52" s="59"/>
      <c r="B52" s="59"/>
      <c r="C52" s="129"/>
      <c r="D52" s="129"/>
      <c r="E52" s="129"/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5">
      <c r="A53" s="59"/>
      <c r="B53" s="59"/>
      <c r="C53" s="129"/>
      <c r="D53" s="129"/>
      <c r="E53" s="129"/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4.5">
      <c r="A54" s="59"/>
      <c r="B54" s="59"/>
      <c r="C54" s="129"/>
      <c r="D54" s="129"/>
      <c r="E54" s="129"/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5">
      <c r="A55" s="59"/>
      <c r="B55" s="59"/>
      <c r="C55" s="129"/>
      <c r="D55" s="129"/>
      <c r="E55" s="129"/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4.5">
      <c r="A56" s="59"/>
      <c r="B56" s="59"/>
      <c r="C56" s="129"/>
      <c r="D56" s="129"/>
      <c r="E56" s="129"/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4.5">
      <c r="A57" s="59"/>
      <c r="B57" s="59"/>
      <c r="C57" s="129"/>
      <c r="D57" s="129"/>
      <c r="E57" s="129"/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4.5">
      <c r="A58" s="59"/>
      <c r="B58" s="59"/>
      <c r="C58" s="129"/>
      <c r="D58" s="129"/>
      <c r="E58" s="129"/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4.5">
      <c r="A59" s="59"/>
      <c r="B59" s="59"/>
      <c r="C59" s="129"/>
      <c r="D59" s="129"/>
      <c r="E59" s="129"/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4.5">
      <c r="A60" s="59"/>
      <c r="B60" s="59"/>
      <c r="C60" s="129"/>
      <c r="D60" s="129"/>
      <c r="E60" s="129"/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4.5">
      <c r="A61" s="59"/>
      <c r="B61" s="59"/>
      <c r="C61" s="129"/>
      <c r="D61" s="129"/>
      <c r="E61" s="129"/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4.5">
      <c r="A62" s="59"/>
      <c r="B62" s="59"/>
      <c r="C62" s="129"/>
      <c r="D62" s="129"/>
      <c r="E62" s="129"/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4.5">
      <c r="A63" s="59"/>
      <c r="B63" s="59"/>
      <c r="C63" s="129"/>
      <c r="D63" s="129"/>
      <c r="E63" s="129"/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4.5">
      <c r="A64" s="59"/>
      <c r="B64" s="59"/>
      <c r="C64" s="129"/>
      <c r="D64" s="129"/>
      <c r="E64" s="129"/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4.5">
      <c r="A65" s="59"/>
      <c r="B65" s="59"/>
      <c r="C65" s="129"/>
      <c r="D65" s="129"/>
      <c r="E65" s="129"/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4.5">
      <c r="A66" s="59"/>
      <c r="B66" s="59"/>
      <c r="C66" s="129"/>
      <c r="D66" s="129"/>
      <c r="E66" s="129"/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4.5">
      <c r="A67" s="59"/>
      <c r="B67" s="59"/>
      <c r="C67" s="129"/>
      <c r="D67" s="129"/>
      <c r="E67" s="129"/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4.5">
      <c r="A68" s="59"/>
      <c r="B68" s="59"/>
      <c r="C68" s="129"/>
      <c r="D68" s="129"/>
      <c r="E68" s="129"/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4.5">
      <c r="A69" s="59"/>
      <c r="B69" s="59"/>
      <c r="C69" s="129"/>
      <c r="D69" s="129"/>
      <c r="E69" s="129"/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4.5">
      <c r="A70" s="59"/>
      <c r="B70" s="59"/>
      <c r="C70" s="129"/>
      <c r="D70" s="129"/>
      <c r="E70" s="129"/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ht="14.5">
      <c r="A71" s="59"/>
      <c r="B71" s="59"/>
      <c r="C71" s="129"/>
      <c r="D71" s="129"/>
      <c r="E71" s="129"/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ht="14.5">
      <c r="A72" s="59"/>
      <c r="B72" s="59"/>
      <c r="C72" s="129"/>
      <c r="D72" s="129"/>
      <c r="E72" s="129"/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ht="14.5">
      <c r="A73" s="59"/>
      <c r="B73" s="59"/>
      <c r="C73" s="129"/>
      <c r="D73" s="129"/>
      <c r="E73" s="129"/>
      <c r="F73" s="12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ht="14.5">
      <c r="A74" s="59"/>
      <c r="B74" s="59"/>
      <c r="C74" s="129"/>
      <c r="D74" s="129"/>
      <c r="E74" s="129"/>
      <c r="F74" s="12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4.5">
      <c r="A75" s="81"/>
      <c r="B75" s="81"/>
      <c r="C75" s="81"/>
      <c r="D75" s="81"/>
      <c r="E75" s="81"/>
      <c r="F75" s="81"/>
      <c r="G75" s="59"/>
      <c r="H75" s="59"/>
      <c r="I75" s="59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4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ht="14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1:25" ht="14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ht="14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</row>
    <row r="80" spans="1:25" ht="14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1:25" ht="14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</row>
    <row r="82" spans="1:25" ht="14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</row>
    <row r="83" spans="1:25" ht="14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</row>
    <row r="84" spans="1:25" ht="14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</row>
    <row r="85" spans="1:25" ht="14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</row>
    <row r="86" spans="1:25" ht="14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4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4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</row>
    <row r="89" spans="1:25" ht="14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</row>
    <row r="90" spans="1:25" ht="14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</row>
    <row r="91" spans="1:25" ht="14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1:25" ht="14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ht="14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" ht="14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 ht="14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</row>
    <row r="96" spans="1:25" ht="14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ht="14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</row>
    <row r="98" spans="1:25" ht="14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</row>
    <row r="99" spans="1:25" ht="14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1:25" ht="14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1:25" ht="14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</row>
    <row r="102" spans="1:25" ht="14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</row>
    <row r="103" spans="1:25" ht="14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</row>
    <row r="104" spans="1:25" ht="14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</row>
    <row r="105" spans="1:25" ht="14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  <row r="106" spans="1:25" ht="14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  <row r="107" spans="1:25" ht="14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</row>
    <row r="108" spans="1:25" ht="14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</row>
    <row r="109" spans="1:25" ht="14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</row>
    <row r="110" spans="1:25" ht="14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  <row r="111" spans="1:25" ht="14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 ht="14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</row>
    <row r="113" spans="1:25" ht="14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ht="14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</row>
    <row r="115" spans="1:25" ht="14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</row>
    <row r="116" spans="1:25" ht="14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ht="14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</row>
    <row r="118" spans="1:25" ht="14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</row>
    <row r="119" spans="1:25" ht="14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</row>
    <row r="120" spans="1:25" ht="14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</row>
    <row r="121" spans="1:25" ht="14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1:25" ht="14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</row>
    <row r="123" spans="1:25" ht="14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1:25" ht="14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1:25" ht="14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1:25" ht="14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 ht="14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1:25" ht="14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ht="14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1:25" ht="14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14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:25" ht="14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 ht="14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 ht="14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ht="14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ht="14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ht="14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ht="14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 ht="14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1:25" ht="14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</row>
    <row r="141" spans="1:25" ht="14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</row>
    <row r="142" spans="1:25" ht="14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</row>
    <row r="143" spans="1:25" ht="14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</row>
    <row r="144" spans="1:25" ht="14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</row>
    <row r="145" spans="1:25" ht="14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" ht="14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</row>
    <row r="147" spans="1:25" ht="14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</row>
    <row r="148" spans="1:25" ht="14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</row>
    <row r="149" spans="1:25" ht="14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</row>
    <row r="150" spans="1:25" ht="14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</row>
    <row r="151" spans="1:25" ht="14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</row>
    <row r="152" spans="1:25" ht="14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</row>
    <row r="153" spans="1:25" ht="14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</row>
    <row r="154" spans="1:25" ht="14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</row>
    <row r="155" spans="1:25" ht="14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</row>
    <row r="156" spans="1:25" ht="14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</row>
    <row r="157" spans="1:25" ht="14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</row>
    <row r="158" spans="1:25" ht="14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</row>
    <row r="159" spans="1:25" ht="14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</row>
    <row r="160" spans="1:25" ht="14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</row>
    <row r="161" spans="1:25" ht="14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</row>
    <row r="162" spans="1:25" ht="14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</row>
    <row r="163" spans="1:25" ht="14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</row>
    <row r="164" spans="1:25" ht="14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 ht="14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</row>
    <row r="166" spans="1:25" ht="14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</row>
    <row r="167" spans="1:25" ht="14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</row>
    <row r="168" spans="1:25" ht="14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</row>
    <row r="169" spans="1:25" ht="14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ht="14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</row>
    <row r="171" spans="1:25" ht="14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ht="14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</row>
    <row r="173" spans="1:25" ht="14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</row>
    <row r="174" spans="1:25" ht="14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</row>
    <row r="175" spans="1:25" ht="14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</row>
    <row r="176" spans="1:25" ht="14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</row>
    <row r="177" spans="1:25" ht="14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</row>
    <row r="178" spans="1:25" ht="14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</row>
    <row r="179" spans="1:25" ht="14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</row>
    <row r="180" spans="1:25" ht="14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</row>
    <row r="181" spans="1:25" ht="14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</row>
    <row r="182" spans="1:25" ht="14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</row>
    <row r="183" spans="1:25" ht="14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</row>
    <row r="184" spans="1:25" ht="14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</row>
    <row r="185" spans="1:25" ht="14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</row>
    <row r="186" spans="1:25" ht="14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</row>
    <row r="187" spans="1:25" ht="14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</row>
    <row r="188" spans="1:25" ht="14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</row>
    <row r="189" spans="1:25" ht="14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</row>
    <row r="190" spans="1:25" ht="14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</row>
    <row r="191" spans="1:25" ht="14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</row>
    <row r="192" spans="1:25" ht="14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</row>
    <row r="193" spans="1:25" ht="14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</row>
    <row r="194" spans="1:25" ht="14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</row>
    <row r="195" spans="1:25" ht="14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</row>
    <row r="196" spans="1:25" ht="14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</row>
    <row r="197" spans="1:25" ht="14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</row>
    <row r="198" spans="1:25" ht="14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</row>
    <row r="199" spans="1:25" ht="14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</row>
    <row r="200" spans="1:25" ht="14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</row>
    <row r="201" spans="1:25" ht="14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</row>
    <row r="202" spans="1:25" ht="14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</row>
    <row r="203" spans="1:25" ht="14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</row>
    <row r="204" spans="1:25" ht="14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1:25" ht="14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</row>
    <row r="206" spans="1:25" ht="14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</row>
    <row r="207" spans="1:25" ht="14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</row>
    <row r="208" spans="1:25" ht="14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</row>
    <row r="209" spans="1:25" ht="14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</row>
    <row r="210" spans="1:25" ht="14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</row>
    <row r="211" spans="1:25" ht="14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</row>
    <row r="212" spans="1:25" ht="14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</row>
    <row r="213" spans="1:25" ht="14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</row>
    <row r="214" spans="1:25" ht="14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</row>
    <row r="215" spans="1:25" ht="14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</row>
    <row r="216" spans="1:25" ht="14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</row>
    <row r="217" spans="1:25" ht="14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</row>
    <row r="218" spans="1:25" ht="14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</row>
    <row r="219" spans="1:25" ht="14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</row>
    <row r="220" spans="1:25" ht="14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</row>
    <row r="221" spans="1:25" ht="14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</row>
    <row r="222" spans="1:25" ht="14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</row>
    <row r="223" spans="1:25" ht="14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</row>
    <row r="224" spans="1:25" ht="14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</row>
    <row r="225" spans="1:25" ht="14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</row>
    <row r="226" spans="1:25" ht="14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</row>
    <row r="227" spans="1:25" ht="14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</row>
    <row r="228" spans="1:25" ht="14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</row>
    <row r="229" spans="1:25" ht="14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</row>
    <row r="230" spans="1:25" ht="14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</row>
    <row r="231" spans="1:25" ht="14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</row>
    <row r="232" spans="1:25" ht="14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</row>
    <row r="233" spans="1:25" ht="14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</row>
    <row r="234" spans="1:25" ht="14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</row>
    <row r="235" spans="1:25" ht="14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</row>
    <row r="236" spans="1:25" ht="14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</row>
    <row r="237" spans="1:25" ht="14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</row>
    <row r="238" spans="1:25" ht="14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1:25" ht="14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</row>
    <row r="240" spans="1:25" ht="14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</row>
    <row r="241" spans="1:25" ht="14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</row>
    <row r="242" spans="1:25" ht="14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</row>
    <row r="243" spans="1:25" ht="14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</row>
    <row r="244" spans="1:25" ht="14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</row>
    <row r="245" spans="1:25" ht="14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</row>
    <row r="246" spans="1:25" ht="14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</row>
    <row r="247" spans="1:25" ht="14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</row>
    <row r="248" spans="1:25" ht="14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</row>
    <row r="249" spans="1:25" ht="14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1:25" ht="14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</row>
    <row r="251" spans="1:25" ht="14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1:25" ht="14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</row>
    <row r="253" spans="1:25" ht="14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</row>
    <row r="254" spans="1:25" ht="14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</row>
    <row r="255" spans="1:25" ht="14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</row>
    <row r="256" spans="1:25" ht="14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</row>
    <row r="257" spans="1:25" ht="14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</row>
    <row r="258" spans="1:25" ht="14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</row>
    <row r="259" spans="1:25" ht="14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</row>
    <row r="260" spans="1:25" ht="14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</row>
    <row r="261" spans="1:25" ht="14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</row>
    <row r="262" spans="1:25" ht="14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</row>
    <row r="263" spans="1:25" ht="14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</row>
    <row r="264" spans="1:25" ht="14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</row>
    <row r="265" spans="1:25" ht="14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</row>
    <row r="266" spans="1:25" ht="14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</row>
    <row r="267" spans="1:25" ht="14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</row>
    <row r="268" spans="1:25" ht="14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</row>
    <row r="269" spans="1:25" ht="14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</row>
    <row r="270" spans="1:25" ht="14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</row>
    <row r="271" spans="1:25" ht="14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</row>
    <row r="272" spans="1:25" ht="14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1:25" ht="14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</row>
    <row r="274" spans="1:25" ht="14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</row>
    <row r="275" spans="1:25" ht="14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</row>
    <row r="276" spans="1:25" ht="14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</row>
    <row r="277" spans="1:25" ht="14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</row>
    <row r="278" spans="1:25" ht="14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</row>
    <row r="279" spans="1:25" ht="14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</row>
    <row r="280" spans="1:25" ht="14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</row>
    <row r="281" spans="1:25" ht="14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</row>
    <row r="282" spans="1:25" ht="14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</row>
    <row r="283" spans="1:25" ht="14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</row>
    <row r="284" spans="1:25" ht="14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</row>
    <row r="285" spans="1:25" ht="14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</row>
    <row r="286" spans="1:25" ht="14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</row>
    <row r="287" spans="1:25" ht="14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</row>
    <row r="288" spans="1:25" ht="14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</row>
    <row r="289" spans="1:25" ht="14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</row>
    <row r="290" spans="1:25" ht="14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</row>
    <row r="291" spans="1:25" ht="14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</row>
    <row r="292" spans="1:25" ht="14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</row>
    <row r="293" spans="1:25" ht="14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</row>
    <row r="294" spans="1:25" ht="14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</row>
    <row r="295" spans="1:25" ht="14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</row>
    <row r="296" spans="1:25" ht="14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</row>
    <row r="297" spans="1:25" ht="14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</row>
    <row r="298" spans="1:25" ht="14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</row>
    <row r="299" spans="1:25" ht="14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</row>
    <row r="300" spans="1:25" ht="14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</row>
    <row r="301" spans="1:25" ht="14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</row>
    <row r="302" spans="1:25" ht="14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</row>
    <row r="303" spans="1:25" ht="14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</row>
    <row r="304" spans="1:25" ht="14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</row>
    <row r="305" spans="1:25" ht="14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</row>
    <row r="306" spans="1:25" ht="14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1:25" ht="14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</row>
    <row r="308" spans="1:25" ht="14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</row>
    <row r="309" spans="1:25" ht="14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</row>
    <row r="310" spans="1:25" ht="14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</row>
    <row r="311" spans="1:25" ht="14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</row>
    <row r="312" spans="1:25" ht="14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</row>
    <row r="313" spans="1:25" ht="14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</row>
    <row r="314" spans="1:25" ht="14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</row>
    <row r="315" spans="1:25" ht="14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</row>
    <row r="316" spans="1:25" ht="14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</row>
    <row r="317" spans="1:25" ht="14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</row>
    <row r="318" spans="1:25" ht="14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</row>
    <row r="319" spans="1:25" ht="14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</row>
    <row r="320" spans="1:25" ht="14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</row>
    <row r="321" spans="1:25" ht="14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</row>
    <row r="322" spans="1:25" ht="14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</row>
    <row r="323" spans="1:25" ht="14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</row>
    <row r="324" spans="1:25" ht="14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</row>
    <row r="325" spans="1:25" ht="14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</row>
    <row r="326" spans="1:25" ht="14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</row>
    <row r="327" spans="1:25" ht="14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</row>
    <row r="328" spans="1:25" ht="14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</row>
    <row r="329" spans="1:25" ht="14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</row>
    <row r="330" spans="1:25" ht="14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</row>
    <row r="331" spans="1:25" ht="14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</row>
    <row r="332" spans="1:25" ht="14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</row>
    <row r="333" spans="1:25" ht="14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</row>
    <row r="334" spans="1:25" ht="14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</row>
    <row r="335" spans="1:25" ht="14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</row>
    <row r="336" spans="1:25" ht="14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</row>
    <row r="337" spans="1:25" ht="14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</row>
    <row r="338" spans="1:25" ht="14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</row>
    <row r="339" spans="1:25" ht="14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</row>
    <row r="340" spans="1:25" ht="14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</row>
    <row r="341" spans="1:25" ht="14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</row>
    <row r="342" spans="1:25" ht="14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</row>
    <row r="343" spans="1:25" ht="14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</row>
    <row r="344" spans="1:25" ht="14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</row>
    <row r="345" spans="1:25" ht="14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</row>
    <row r="346" spans="1:25" ht="14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</row>
    <row r="347" spans="1:25" ht="14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</row>
    <row r="348" spans="1:25" ht="14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</row>
    <row r="349" spans="1:25" ht="14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</row>
    <row r="350" spans="1:25" ht="14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</row>
    <row r="351" spans="1:25" ht="14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</row>
    <row r="352" spans="1:25" ht="14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</row>
    <row r="353" spans="1:25" ht="14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</row>
    <row r="354" spans="1:25" ht="14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</row>
    <row r="355" spans="1:25" ht="14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</row>
    <row r="356" spans="1:25" ht="14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</row>
    <row r="357" spans="1:25" ht="14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</row>
    <row r="358" spans="1:25" ht="14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</row>
    <row r="359" spans="1:25" ht="14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</row>
    <row r="360" spans="1:25" ht="14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</row>
    <row r="361" spans="1:25" ht="14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</row>
    <row r="362" spans="1:25" ht="14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</row>
    <row r="363" spans="1:25" ht="14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</row>
    <row r="364" spans="1:25" ht="14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</row>
    <row r="365" spans="1:25" ht="14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</row>
    <row r="366" spans="1:25" ht="14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</row>
    <row r="367" spans="1:25" ht="14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</row>
    <row r="368" spans="1:25" ht="14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</row>
    <row r="369" spans="1:25" ht="14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</row>
    <row r="370" spans="1:25" ht="14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</row>
    <row r="371" spans="1:25" ht="14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</row>
    <row r="372" spans="1:25" ht="14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</row>
    <row r="373" spans="1:25" ht="14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</row>
    <row r="374" spans="1:25" ht="14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</row>
    <row r="375" spans="1:25" ht="14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</row>
    <row r="376" spans="1:25" ht="14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</row>
    <row r="377" spans="1:25" ht="14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</row>
    <row r="378" spans="1:25" ht="14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</row>
    <row r="379" spans="1:25" ht="14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</row>
    <row r="380" spans="1:25" ht="14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</row>
    <row r="381" spans="1:25" ht="14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</row>
    <row r="382" spans="1:25" ht="14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</row>
    <row r="383" spans="1:25" ht="14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</row>
    <row r="384" spans="1:25" ht="14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1:25" ht="14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</row>
    <row r="386" spans="1:25" ht="14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</row>
    <row r="387" spans="1:25" ht="14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</row>
    <row r="388" spans="1:25" ht="14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</row>
    <row r="389" spans="1:25" ht="14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</row>
    <row r="390" spans="1:25" ht="14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</row>
    <row r="391" spans="1:25" ht="14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</row>
    <row r="392" spans="1:25" ht="14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</row>
    <row r="393" spans="1:25" ht="14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</row>
    <row r="394" spans="1:25" ht="14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</row>
    <row r="395" spans="1:25" ht="14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</row>
    <row r="396" spans="1:25" ht="14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</row>
    <row r="397" spans="1:25" ht="14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</row>
    <row r="398" spans="1:25" ht="14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</row>
    <row r="399" spans="1:25" ht="14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</row>
    <row r="400" spans="1:25" ht="14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</row>
    <row r="401" spans="1:25" ht="14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</row>
    <row r="402" spans="1:25" ht="14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</row>
    <row r="403" spans="1:25" ht="14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</row>
    <row r="404" spans="1:25" ht="14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</row>
    <row r="405" spans="1:25" ht="14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</row>
    <row r="406" spans="1:25" ht="14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</row>
    <row r="407" spans="1:25" ht="14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</row>
    <row r="408" spans="1:25" ht="14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</row>
    <row r="409" spans="1:25" ht="14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</row>
    <row r="410" spans="1:25" ht="14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</row>
    <row r="411" spans="1:25" ht="14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</row>
    <row r="412" spans="1:25" ht="14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</row>
    <row r="413" spans="1:25" ht="14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</row>
    <row r="414" spans="1:25" ht="14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</row>
    <row r="415" spans="1:25" ht="14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</row>
    <row r="416" spans="1:25" ht="14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</row>
    <row r="417" spans="1:25" ht="14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</row>
    <row r="418" spans="1:25" ht="14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</row>
    <row r="419" spans="1:25" ht="14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</row>
    <row r="420" spans="1:25" ht="14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</row>
    <row r="421" spans="1:25" ht="14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</row>
    <row r="422" spans="1:25" ht="14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</row>
    <row r="423" spans="1:25" ht="14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</row>
    <row r="424" spans="1:25" ht="14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</row>
    <row r="425" spans="1:25" ht="14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</row>
    <row r="426" spans="1:25" ht="14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</row>
    <row r="427" spans="1:25" ht="14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</row>
    <row r="428" spans="1:25" ht="14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</row>
    <row r="429" spans="1:25" ht="14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</row>
    <row r="430" spans="1:25" ht="14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</row>
    <row r="431" spans="1:25" ht="14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</row>
    <row r="432" spans="1:25" ht="14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</row>
    <row r="433" spans="1:25" ht="14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</row>
    <row r="434" spans="1:25" ht="14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</row>
    <row r="435" spans="1:25" ht="14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</row>
    <row r="436" spans="1:25" ht="14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</row>
    <row r="437" spans="1:25" ht="14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</row>
    <row r="438" spans="1:25" ht="14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</row>
    <row r="439" spans="1:25" ht="14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</row>
    <row r="440" spans="1:25" ht="14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</row>
    <row r="441" spans="1:25" ht="14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</row>
    <row r="442" spans="1:25" ht="14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</row>
    <row r="443" spans="1:25" ht="14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</row>
    <row r="444" spans="1:25" ht="14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</row>
    <row r="445" spans="1:25" ht="14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</row>
    <row r="446" spans="1:25" ht="14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</row>
    <row r="447" spans="1:25" ht="14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</row>
    <row r="448" spans="1:25" ht="14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</row>
    <row r="449" spans="1:25" ht="14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</row>
    <row r="450" spans="1:25" ht="14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</row>
    <row r="451" spans="1:25" ht="14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</row>
    <row r="452" spans="1:25" ht="14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</row>
    <row r="453" spans="1:25" ht="14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</row>
    <row r="454" spans="1:25" ht="14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</row>
    <row r="455" spans="1:25" ht="14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</row>
    <row r="456" spans="1:25" ht="14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</row>
    <row r="457" spans="1:25" ht="14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</row>
    <row r="458" spans="1:25" ht="14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</row>
    <row r="459" spans="1:25" ht="14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</row>
    <row r="460" spans="1:25" ht="14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</row>
    <row r="461" spans="1:25" ht="14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</row>
    <row r="462" spans="1:25" ht="14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</row>
    <row r="463" spans="1:25" ht="14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</row>
    <row r="464" spans="1:25" ht="14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</row>
    <row r="465" spans="1:25" ht="14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</row>
    <row r="466" spans="1:25" ht="14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</row>
    <row r="467" spans="1:25" ht="14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</row>
    <row r="468" spans="1:25" ht="14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</row>
    <row r="469" spans="1:25" ht="14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</row>
    <row r="470" spans="1:25" ht="14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</row>
    <row r="471" spans="1:25" ht="14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</row>
    <row r="472" spans="1:25" ht="14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</row>
    <row r="473" spans="1:25" ht="14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</row>
    <row r="474" spans="1:25" ht="14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</row>
    <row r="475" spans="1:25" ht="14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</row>
    <row r="476" spans="1:25" ht="14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</row>
    <row r="477" spans="1:25" ht="14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</row>
    <row r="478" spans="1:25" ht="14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</row>
    <row r="479" spans="1:25" ht="14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</row>
    <row r="480" spans="1:25" ht="14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</row>
    <row r="481" spans="1:25" ht="14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</row>
    <row r="482" spans="1:25" ht="14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</row>
    <row r="483" spans="1:25" ht="14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</row>
    <row r="484" spans="1:25" ht="14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</row>
    <row r="485" spans="1:25" ht="14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</row>
    <row r="486" spans="1:25" ht="14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</row>
    <row r="487" spans="1:25" ht="14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</row>
    <row r="488" spans="1:25" ht="14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</row>
    <row r="489" spans="1:25" ht="14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</row>
    <row r="490" spans="1:25" ht="14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</row>
    <row r="491" spans="1:25" ht="14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</row>
    <row r="492" spans="1:25" ht="14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</row>
    <row r="493" spans="1:25" ht="14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</row>
    <row r="494" spans="1:25" ht="14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</row>
    <row r="495" spans="1:25" ht="14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</row>
    <row r="496" spans="1:25" ht="14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</row>
    <row r="497" spans="1:25" ht="14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</row>
    <row r="498" spans="1:25" ht="14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</row>
    <row r="499" spans="1:25" ht="14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</row>
    <row r="500" spans="1:25" ht="14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</row>
    <row r="501" spans="1:25" ht="14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</row>
    <row r="502" spans="1:25" ht="14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</row>
    <row r="503" spans="1:25" ht="14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</row>
    <row r="504" spans="1:25" ht="14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</row>
    <row r="505" spans="1:25" ht="14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</row>
    <row r="506" spans="1:25" ht="14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</row>
    <row r="507" spans="1:25" ht="14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</row>
    <row r="508" spans="1:25" ht="14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</row>
    <row r="509" spans="1:25" ht="14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</row>
    <row r="510" spans="1:25" ht="14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</row>
    <row r="511" spans="1:25" ht="14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</row>
    <row r="512" spans="1:25" ht="14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</row>
    <row r="513" spans="1:25" ht="14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</row>
    <row r="514" spans="1:25" ht="14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</row>
    <row r="515" spans="1:25" ht="14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</row>
    <row r="516" spans="1:25" ht="14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</row>
    <row r="517" spans="1:25" ht="14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</row>
    <row r="518" spans="1:25" ht="14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</row>
    <row r="519" spans="1:25" ht="14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</row>
    <row r="520" spans="1:25" ht="14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</row>
    <row r="521" spans="1:25" ht="14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</row>
    <row r="522" spans="1:25" ht="14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</row>
    <row r="523" spans="1:25" ht="14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</row>
    <row r="524" spans="1:25" ht="14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</row>
    <row r="525" spans="1:25" ht="14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</row>
    <row r="526" spans="1:25" ht="14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</row>
    <row r="527" spans="1:25" ht="14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</row>
    <row r="528" spans="1:25" ht="14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</row>
    <row r="529" spans="1:25" ht="14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</row>
    <row r="530" spans="1:25" ht="14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</row>
    <row r="531" spans="1:25" ht="14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</row>
    <row r="532" spans="1:25" ht="14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</row>
    <row r="533" spans="1:25" ht="14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</row>
    <row r="534" spans="1:25" ht="14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</row>
    <row r="535" spans="1:25" ht="14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</row>
    <row r="536" spans="1:25" ht="14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</row>
    <row r="537" spans="1:25" ht="14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</row>
    <row r="538" spans="1:25" ht="14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</row>
    <row r="539" spans="1:25" ht="14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</row>
    <row r="540" spans="1:25" ht="14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</row>
    <row r="541" spans="1:25" ht="14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</row>
    <row r="542" spans="1:25" ht="14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</row>
    <row r="543" spans="1:25" ht="14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</row>
    <row r="544" spans="1:25" ht="14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</row>
    <row r="545" spans="1:25" ht="14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</row>
    <row r="546" spans="1:25" ht="14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</row>
    <row r="547" spans="1:25" ht="14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</row>
    <row r="548" spans="1:25" ht="14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</row>
    <row r="549" spans="1:25" ht="14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</row>
    <row r="550" spans="1:25" ht="14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</row>
    <row r="551" spans="1:25" ht="14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</row>
    <row r="552" spans="1:25" ht="14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</row>
    <row r="553" spans="1:25" ht="14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</row>
    <row r="554" spans="1:25" ht="14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</row>
    <row r="555" spans="1:25" ht="14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</row>
    <row r="556" spans="1:25" ht="14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</row>
    <row r="557" spans="1:25" ht="14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</row>
    <row r="558" spans="1:25" ht="14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</row>
    <row r="559" spans="1:25" ht="14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</row>
    <row r="560" spans="1:25" ht="14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</row>
    <row r="561" spans="1:25" ht="14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</row>
    <row r="562" spans="1:25" ht="14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</row>
    <row r="563" spans="1:25" ht="14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</row>
    <row r="564" spans="1:25" ht="14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</row>
    <row r="565" spans="1:25" ht="14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</row>
    <row r="566" spans="1:25" ht="14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</row>
    <row r="567" spans="1:25" ht="14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</row>
    <row r="568" spans="1:25" ht="14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</row>
    <row r="569" spans="1:25" ht="14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</row>
    <row r="570" spans="1:25" ht="14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</row>
    <row r="571" spans="1:25" ht="14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</row>
    <row r="572" spans="1:25" ht="14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</row>
    <row r="573" spans="1:25" ht="14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</row>
    <row r="574" spans="1:25" ht="14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</row>
    <row r="575" spans="1:25" ht="14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</row>
    <row r="576" spans="1:25" ht="14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</row>
    <row r="577" spans="1:25" ht="14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</row>
    <row r="578" spans="1:25" ht="14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</row>
    <row r="579" spans="1:25" ht="14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</row>
    <row r="580" spans="1:25" ht="14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</row>
    <row r="581" spans="1:25" ht="14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</row>
    <row r="582" spans="1:25" ht="14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</row>
    <row r="583" spans="1:25" ht="14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</row>
    <row r="584" spans="1:25" ht="14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</row>
    <row r="585" spans="1:25" ht="14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</row>
    <row r="586" spans="1:25" ht="14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</row>
    <row r="587" spans="1:25" ht="14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</row>
    <row r="588" spans="1:25" ht="14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</row>
    <row r="589" spans="1:25" ht="14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</row>
    <row r="590" spans="1:25" ht="14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</row>
    <row r="591" spans="1:25" ht="14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</row>
    <row r="592" spans="1:25" ht="14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</row>
    <row r="593" spans="1:25" ht="14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</row>
    <row r="594" spans="1:25" ht="14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</row>
    <row r="595" spans="1:25" ht="14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</row>
    <row r="596" spans="1:25" ht="14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</row>
    <row r="597" spans="1:25" ht="14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</row>
    <row r="598" spans="1:25" ht="14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</row>
    <row r="599" spans="1:25" ht="14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</row>
    <row r="600" spans="1:25" ht="14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</row>
    <row r="601" spans="1:25" ht="14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</row>
    <row r="602" spans="1:25" ht="14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</row>
    <row r="603" spans="1:25" ht="14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</row>
    <row r="604" spans="1:25" ht="14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</row>
    <row r="605" spans="1:25" ht="14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</row>
    <row r="606" spans="1:25" ht="14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</row>
    <row r="607" spans="1:25" ht="14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</row>
    <row r="608" spans="1:25" ht="14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</row>
    <row r="609" spans="1:25" ht="14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</row>
    <row r="610" spans="1:25" ht="14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</row>
    <row r="611" spans="1:25" ht="14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</row>
    <row r="612" spans="1:25" ht="14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</row>
    <row r="613" spans="1:25" ht="14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</row>
    <row r="614" spans="1:25" ht="14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</row>
    <row r="615" spans="1:25" ht="14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</row>
    <row r="616" spans="1:25" ht="14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</row>
    <row r="617" spans="1:25" ht="14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</row>
    <row r="618" spans="1:25" ht="14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</row>
    <row r="619" spans="1:25" ht="14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</row>
    <row r="620" spans="1:25" ht="14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</row>
    <row r="621" spans="1:25" ht="14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</row>
    <row r="622" spans="1:25" ht="14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</row>
    <row r="623" spans="1:25" ht="14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</row>
    <row r="624" spans="1:25" ht="14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</row>
    <row r="625" spans="1:25" ht="14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</row>
    <row r="626" spans="1:25" ht="14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</row>
    <row r="627" spans="1:25" ht="14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</row>
    <row r="628" spans="1:25" ht="14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</row>
    <row r="629" spans="1:25" ht="14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</row>
    <row r="630" spans="1:25" ht="14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</row>
    <row r="631" spans="1:25" ht="14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</row>
    <row r="632" spans="1:25" ht="14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</row>
    <row r="633" spans="1:25" ht="14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</row>
    <row r="634" spans="1:25" ht="14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</row>
    <row r="635" spans="1:25" ht="14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</row>
    <row r="636" spans="1:25" ht="14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</row>
    <row r="637" spans="1:25" ht="14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</row>
    <row r="638" spans="1:25" ht="14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</row>
    <row r="639" spans="1:25" ht="14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</row>
    <row r="640" spans="1:25" ht="14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</row>
    <row r="641" spans="1:25" ht="14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</row>
    <row r="642" spans="1:25" ht="14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</row>
    <row r="643" spans="1:25" ht="14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</row>
    <row r="644" spans="1:25" ht="14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</row>
    <row r="645" spans="1:25" ht="14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</row>
    <row r="646" spans="1:25" ht="14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</row>
    <row r="647" spans="1:25" ht="14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</row>
    <row r="648" spans="1:25" ht="14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</row>
    <row r="649" spans="1:25" ht="14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</row>
    <row r="650" spans="1:25" ht="14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</row>
    <row r="651" spans="1:25" ht="14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</row>
    <row r="652" spans="1:25" ht="14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</row>
    <row r="653" spans="1:25" ht="14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</row>
    <row r="654" spans="1:25" ht="14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</row>
    <row r="655" spans="1:25" ht="14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</row>
    <row r="656" spans="1:25" ht="14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</row>
    <row r="657" spans="1:25" ht="14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</row>
    <row r="658" spans="1:25" ht="14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</row>
    <row r="659" spans="1:25" ht="14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</row>
    <row r="660" spans="1:25" ht="14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</row>
    <row r="661" spans="1:25" ht="14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</row>
    <row r="662" spans="1:25" ht="14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</row>
    <row r="663" spans="1:25" ht="14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</row>
    <row r="664" spans="1:25" ht="14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</row>
    <row r="665" spans="1:25" ht="14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</row>
    <row r="666" spans="1:25" ht="14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</row>
    <row r="667" spans="1:25" ht="14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</row>
    <row r="668" spans="1:25" ht="14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</row>
    <row r="669" spans="1:25" ht="14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</row>
    <row r="670" spans="1:25" ht="14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</row>
    <row r="671" spans="1:25" ht="14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</row>
    <row r="672" spans="1:25" ht="14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</row>
    <row r="673" spans="1:25" ht="14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</row>
    <row r="674" spans="1:25" ht="14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</row>
    <row r="675" spans="1:25" ht="14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</row>
    <row r="676" spans="1:25" ht="14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</row>
    <row r="677" spans="1:25" ht="14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</row>
    <row r="678" spans="1:25" ht="14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</row>
    <row r="679" spans="1:25" ht="14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</row>
    <row r="680" spans="1:25" ht="14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</row>
    <row r="681" spans="1:25" ht="14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</row>
    <row r="682" spans="1:25" ht="14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</row>
    <row r="683" spans="1:25" ht="14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</row>
    <row r="684" spans="1:25" ht="14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</row>
    <row r="685" spans="1:25" ht="14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</row>
    <row r="686" spans="1:25" ht="14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</row>
    <row r="687" spans="1:25" ht="14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</row>
    <row r="688" spans="1:25" ht="14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</row>
    <row r="689" spans="1:25" ht="14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</row>
    <row r="690" spans="1:25" ht="14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</row>
    <row r="691" spans="1:25" ht="14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</row>
    <row r="692" spans="1:25" ht="14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</row>
    <row r="693" spans="1:25" ht="14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</row>
    <row r="694" spans="1:25" ht="14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</row>
    <row r="695" spans="1:25" ht="14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</row>
    <row r="696" spans="1:25" ht="14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</row>
    <row r="697" spans="1:25" ht="14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</row>
    <row r="698" spans="1:25" ht="14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</row>
    <row r="699" spans="1:25" ht="14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</row>
    <row r="700" spans="1:25" ht="14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</row>
    <row r="701" spans="1:25" ht="14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</row>
    <row r="702" spans="1:25" ht="14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</row>
    <row r="703" spans="1:25" ht="14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</row>
    <row r="704" spans="1:25" ht="14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</row>
    <row r="705" spans="1:25" ht="14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</row>
    <row r="706" spans="1:25" ht="14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</row>
    <row r="707" spans="1:25" ht="14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</row>
    <row r="708" spans="1:25" ht="14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</row>
    <row r="709" spans="1:25" ht="14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</row>
    <row r="710" spans="1:25" ht="14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</row>
    <row r="711" spans="1:25" ht="14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</row>
    <row r="712" spans="1:25" ht="14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</row>
    <row r="713" spans="1:25" ht="14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</row>
    <row r="714" spans="1:25" ht="14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</row>
    <row r="715" spans="1:25" ht="14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</row>
    <row r="716" spans="1:25" ht="14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</row>
    <row r="717" spans="1:25" ht="14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</row>
    <row r="718" spans="1:25" ht="14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</row>
    <row r="719" spans="1:25" ht="14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</row>
    <row r="720" spans="1:25" ht="14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</row>
    <row r="721" spans="1:25" ht="14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</row>
    <row r="722" spans="1:25" ht="14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</row>
    <row r="723" spans="1:25" ht="14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</row>
    <row r="724" spans="1:25" ht="14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</row>
    <row r="725" spans="1:25" ht="14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</row>
    <row r="726" spans="1:25" ht="14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</row>
    <row r="727" spans="1:25" ht="14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</row>
    <row r="728" spans="1:25" ht="14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</row>
    <row r="729" spans="1:25" ht="14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</row>
    <row r="730" spans="1:25" ht="14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</row>
    <row r="731" spans="1:25" ht="14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</row>
    <row r="732" spans="1:25" ht="14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</row>
    <row r="733" spans="1:25" ht="14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</row>
    <row r="734" spans="1:25" ht="14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</row>
    <row r="735" spans="1:25" ht="14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</row>
    <row r="736" spans="1:25" ht="14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</row>
    <row r="737" spans="1:25" ht="14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</row>
    <row r="738" spans="1:25" ht="14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</row>
    <row r="739" spans="1:25" ht="14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</row>
    <row r="740" spans="1:25" ht="14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</row>
    <row r="741" spans="1:25" ht="14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</row>
    <row r="742" spans="1:25" ht="14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</row>
    <row r="743" spans="1:25" ht="14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</row>
    <row r="744" spans="1:25" ht="14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</row>
    <row r="745" spans="1:25" ht="14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</row>
    <row r="746" spans="1:25" ht="14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</row>
    <row r="747" spans="1:25" ht="14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</row>
    <row r="748" spans="1:25" ht="14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</row>
    <row r="749" spans="1:25" ht="14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</row>
    <row r="750" spans="1:25" ht="14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</row>
    <row r="751" spans="1:25" ht="14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</row>
    <row r="752" spans="1:25" ht="14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</row>
    <row r="753" spans="1:25" ht="14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</row>
    <row r="754" spans="1:25" ht="14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</row>
    <row r="755" spans="1:25" ht="14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</row>
    <row r="756" spans="1:25" ht="14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</row>
    <row r="757" spans="1:25" ht="14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</row>
    <row r="758" spans="1:25" ht="14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</row>
    <row r="759" spans="1:25" ht="14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</row>
    <row r="760" spans="1:25" ht="14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</row>
    <row r="761" spans="1:25" ht="14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</row>
    <row r="762" spans="1:25" ht="14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</row>
    <row r="763" spans="1:25" ht="14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</row>
    <row r="764" spans="1:25" ht="14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</row>
    <row r="765" spans="1:25" ht="14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</row>
    <row r="766" spans="1:25" ht="14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</row>
    <row r="767" spans="1:25" ht="14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</row>
    <row r="768" spans="1:25" ht="14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</row>
    <row r="769" spans="1:25" ht="14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</row>
    <row r="770" spans="1:25" ht="14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</row>
    <row r="771" spans="1:25" ht="14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</row>
    <row r="772" spans="1:25" ht="14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</row>
    <row r="773" spans="1:25" ht="14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</row>
    <row r="774" spans="1:25" ht="14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</row>
    <row r="775" spans="1:25" ht="14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</row>
    <row r="776" spans="1:25" ht="14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</row>
    <row r="777" spans="1:25" ht="14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</row>
    <row r="778" spans="1:25" ht="14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</row>
    <row r="779" spans="1:25" ht="14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</row>
    <row r="780" spans="1:25" ht="14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</row>
    <row r="781" spans="1:25" ht="14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</row>
    <row r="782" spans="1:25" ht="14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</row>
    <row r="783" spans="1:25" ht="14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</row>
    <row r="784" spans="1:25" ht="14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</row>
    <row r="785" spans="1:25" ht="14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</row>
    <row r="786" spans="1:25" ht="14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</row>
    <row r="787" spans="1:25" ht="14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</row>
    <row r="788" spans="1:25" ht="14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</row>
    <row r="789" spans="1:25" ht="14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</row>
    <row r="790" spans="1:25" ht="14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</row>
    <row r="791" spans="1:25" ht="14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</row>
    <row r="792" spans="1:25" ht="14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</row>
    <row r="793" spans="1:25" ht="14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</row>
    <row r="794" spans="1:25" ht="14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</row>
    <row r="795" spans="1:25" ht="14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</row>
    <row r="796" spans="1:25" ht="14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</row>
    <row r="797" spans="1:25" ht="14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</row>
    <row r="798" spans="1:25" ht="14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</row>
    <row r="799" spans="1:25" ht="14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</row>
    <row r="800" spans="1:25" ht="14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</row>
    <row r="801" spans="1:25" ht="14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</row>
    <row r="802" spans="1:25" ht="14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</row>
    <row r="803" spans="1:25" ht="14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</row>
    <row r="804" spans="1:25" ht="14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</row>
    <row r="805" spans="1:25" ht="14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</row>
    <row r="806" spans="1:25" ht="14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</row>
    <row r="807" spans="1:25" ht="14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</row>
    <row r="808" spans="1:25" ht="14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</row>
    <row r="809" spans="1:25" ht="14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</row>
    <row r="810" spans="1:25" ht="14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</row>
    <row r="811" spans="1:25" ht="14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</row>
    <row r="812" spans="1:25" ht="14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</row>
    <row r="813" spans="1:25" ht="14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</row>
    <row r="814" spans="1:25" ht="14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</row>
    <row r="815" spans="1:25" ht="14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</row>
    <row r="816" spans="1:25" ht="14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</row>
    <row r="817" spans="1:25" ht="14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</row>
    <row r="818" spans="1:25" ht="14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</row>
    <row r="819" spans="1:25" ht="14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</row>
    <row r="820" spans="1:25" ht="14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</row>
    <row r="821" spans="1:25" ht="14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</row>
    <row r="822" spans="1:25" ht="14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</row>
    <row r="823" spans="1:25" ht="14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</row>
    <row r="824" spans="1:25" ht="14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</row>
    <row r="825" spans="1:25" ht="14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</row>
    <row r="826" spans="1:25" ht="14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</row>
    <row r="827" spans="1:25" ht="14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</row>
    <row r="828" spans="1:25" ht="14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</row>
    <row r="829" spans="1:25" ht="14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</row>
    <row r="830" spans="1:25" ht="14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</row>
    <row r="831" spans="1:25" ht="14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</row>
    <row r="832" spans="1:25" ht="14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</row>
    <row r="833" spans="1:25" ht="14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</row>
    <row r="834" spans="1:25" ht="14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</row>
    <row r="835" spans="1:25" ht="14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</row>
    <row r="836" spans="1:25" ht="14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</row>
    <row r="837" spans="1:25" ht="14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</row>
    <row r="838" spans="1:25" ht="14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</row>
    <row r="839" spans="1:25" ht="14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</row>
    <row r="840" spans="1:25" ht="14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</row>
    <row r="841" spans="1:25" ht="14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</row>
    <row r="842" spans="1:25" ht="14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</row>
    <row r="843" spans="1:25" ht="14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</row>
    <row r="844" spans="1:25" ht="14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</row>
    <row r="845" spans="1:25" ht="14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</row>
    <row r="846" spans="1:25" ht="14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</row>
    <row r="847" spans="1:25" ht="14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</row>
    <row r="848" spans="1:25" ht="14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</row>
    <row r="849" spans="1:25" ht="14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</row>
    <row r="850" spans="1:25" ht="14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</row>
    <row r="851" spans="1:25" ht="14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</row>
    <row r="852" spans="1:25" ht="14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</row>
    <row r="853" spans="1:25" ht="14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</row>
    <row r="854" spans="1:25" ht="14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</row>
    <row r="855" spans="1:25" ht="14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</row>
    <row r="856" spans="1:25" ht="14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</row>
    <row r="857" spans="1:25" ht="14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</row>
    <row r="858" spans="1:25" ht="14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</row>
    <row r="859" spans="1:25" ht="14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</row>
    <row r="860" spans="1:25" ht="14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</row>
    <row r="861" spans="1:25" ht="14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</row>
    <row r="862" spans="1:25" ht="14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</row>
    <row r="863" spans="1:25" ht="14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</row>
    <row r="864" spans="1:25" ht="14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</row>
    <row r="865" spans="1:25" ht="14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</row>
    <row r="866" spans="1:25" ht="14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</row>
    <row r="867" spans="1:25" ht="14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</row>
    <row r="868" spans="1:25" ht="14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</row>
    <row r="869" spans="1:25" ht="14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</row>
    <row r="870" spans="1:25" ht="14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</row>
    <row r="871" spans="1:25" ht="14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</row>
    <row r="872" spans="1:25" ht="14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</row>
    <row r="873" spans="1:25" ht="14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</row>
    <row r="874" spans="1:25" ht="14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</row>
    <row r="875" spans="1:25" ht="14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</row>
    <row r="876" spans="1:25" ht="14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</row>
    <row r="877" spans="1:25" ht="14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</row>
    <row r="878" spans="1:25" ht="14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</row>
    <row r="879" spans="1:25" ht="14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</row>
    <row r="880" spans="1:25" ht="14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</row>
    <row r="881" spans="1:25" ht="14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</row>
    <row r="882" spans="1:25" ht="14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</row>
    <row r="883" spans="1:25" ht="14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</row>
    <row r="884" spans="1:25" ht="14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</row>
    <row r="885" spans="1:25" ht="14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</row>
    <row r="886" spans="1:25" ht="14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</row>
    <row r="887" spans="1:25" ht="14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</row>
    <row r="888" spans="1:25" ht="14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</row>
    <row r="889" spans="1:25" ht="14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</row>
    <row r="890" spans="1:25" ht="14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</row>
    <row r="891" spans="1:25" ht="14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</row>
    <row r="892" spans="1:25" ht="14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</row>
    <row r="893" spans="1:25" ht="14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</row>
    <row r="894" spans="1:25" ht="14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</row>
    <row r="895" spans="1:25" ht="14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</row>
    <row r="896" spans="1:25" ht="14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</row>
    <row r="897" spans="1:25" ht="14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</row>
    <row r="898" spans="1:25" ht="14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</row>
    <row r="899" spans="1:25" ht="14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</row>
    <row r="900" spans="1:25" ht="14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</row>
    <row r="901" spans="1:25" ht="14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</row>
    <row r="902" spans="1:25" ht="14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</row>
    <row r="903" spans="1:25" ht="14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</row>
    <row r="904" spans="1:25" ht="14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</row>
    <row r="905" spans="1:25" ht="14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</row>
    <row r="906" spans="1:25" ht="14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</row>
    <row r="907" spans="1:25" ht="14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</row>
    <row r="908" spans="1:25" ht="14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</row>
    <row r="909" spans="1:25" ht="14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</row>
    <row r="910" spans="1:25" ht="14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</row>
    <row r="911" spans="1:25" ht="14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</row>
    <row r="912" spans="1:25" ht="14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</row>
    <row r="913" spans="1:25" ht="14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</row>
    <row r="914" spans="1:25" ht="14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</row>
    <row r="915" spans="1:25" ht="14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</row>
    <row r="916" spans="1:25" ht="14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</row>
    <row r="917" spans="1:25" ht="14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</row>
    <row r="918" spans="1:25" ht="14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</row>
    <row r="919" spans="1:25" ht="14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</row>
    <row r="920" spans="1:25" ht="14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</row>
    <row r="921" spans="1:25" ht="14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</row>
    <row r="922" spans="1:25" ht="14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</row>
    <row r="923" spans="1:25" ht="14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</row>
    <row r="924" spans="1:25" ht="14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</row>
    <row r="925" spans="1:25" ht="14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</row>
    <row r="926" spans="1:25" ht="14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</row>
    <row r="927" spans="1:25" ht="14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</row>
    <row r="928" spans="1:25" ht="14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</row>
    <row r="929" spans="1:25" ht="14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</row>
    <row r="930" spans="1:25" ht="14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</row>
    <row r="931" spans="1:25" ht="14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</row>
    <row r="932" spans="1:25" ht="14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</row>
    <row r="933" spans="1:25" ht="14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</row>
    <row r="934" spans="1:25" ht="14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</row>
    <row r="935" spans="1:25" ht="14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</row>
    <row r="936" spans="1:25" ht="14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</row>
    <row r="937" spans="1:25" ht="14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</row>
    <row r="938" spans="1:25" ht="14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</row>
    <row r="939" spans="1:25" ht="14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</row>
    <row r="940" spans="1:25" ht="14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</row>
    <row r="941" spans="1:25" ht="14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</row>
    <row r="942" spans="1:25" ht="14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</row>
    <row r="943" spans="1:25" ht="14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</row>
    <row r="944" spans="1:25" ht="14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</row>
    <row r="945" spans="1:25" ht="14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</row>
    <row r="946" spans="1:25" ht="14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</row>
    <row r="947" spans="1:25" ht="14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</row>
    <row r="948" spans="1:25" ht="14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</row>
    <row r="949" spans="1:25" ht="14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</row>
    <row r="950" spans="1:25" ht="14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</row>
    <row r="951" spans="1:25" ht="14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</row>
    <row r="952" spans="1:25" ht="14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</row>
    <row r="953" spans="1:25" ht="14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</row>
    <row r="954" spans="1:25" ht="14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</row>
    <row r="955" spans="1:25" ht="14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</row>
    <row r="956" spans="1:25" ht="14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</row>
    <row r="957" spans="1:25" ht="14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</row>
    <row r="958" spans="1:25" ht="14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</row>
    <row r="959" spans="1:25" ht="14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</row>
    <row r="960" spans="1:25" ht="14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</row>
    <row r="961" spans="1:25" ht="14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</row>
    <row r="962" spans="1:25" ht="14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</row>
    <row r="963" spans="1:25" ht="14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</row>
    <row r="964" spans="1:25" ht="14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</row>
    <row r="965" spans="1:25" ht="14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</row>
    <row r="966" spans="1:25" ht="14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</row>
    <row r="967" spans="1:25" ht="14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</row>
    <row r="968" spans="1:25" ht="14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</row>
    <row r="969" spans="1:25" ht="14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</row>
    <row r="970" spans="1:25" ht="14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</row>
    <row r="971" spans="1:25" ht="14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</row>
    <row r="972" spans="1:25" ht="14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</row>
    <row r="973" spans="1:25" ht="14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</row>
    <row r="974" spans="1:25" ht="14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</row>
    <row r="975" spans="1:25" ht="14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</row>
    <row r="976" spans="1:25" ht="14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</row>
    <row r="977" spans="1:25" ht="14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</row>
    <row r="978" spans="1:25" ht="14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</row>
    <row r="979" spans="1:25" ht="14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</row>
    <row r="980" spans="1:25" ht="14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</row>
    <row r="981" spans="1:25" ht="14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</row>
    <row r="982" spans="1:25" ht="14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</row>
    <row r="983" spans="1:25" ht="14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</row>
    <row r="984" spans="1:25" ht="14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</row>
    <row r="985" spans="1:25" ht="14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</row>
    <row r="986" spans="1:25" ht="14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</row>
    <row r="987" spans="1:25" ht="14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</row>
    <row r="988" spans="1:25" ht="14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</row>
    <row r="989" spans="1:25" ht="14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</row>
    <row r="990" spans="1:25" ht="14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</row>
    <row r="991" spans="1:25" ht="14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</row>
    <row r="992" spans="1:25" ht="14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</row>
    <row r="993" spans="1:25" ht="14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</row>
    <row r="994" spans="1:25" ht="14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</row>
    <row r="995" spans="1:25" ht="14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</row>
    <row r="996" spans="1:25" ht="14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</row>
    <row r="997" spans="1:25" ht="14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</row>
    <row r="998" spans="1:25" ht="14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</row>
    <row r="999" spans="1:25" ht="14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</row>
    <row r="1000" spans="1:25" ht="14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</row>
    <row r="1001" spans="1:25" ht="14.5"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</row>
  </sheetData>
  <mergeCells count="13">
    <mergeCell ref="H22:I22"/>
    <mergeCell ref="A1:E1"/>
    <mergeCell ref="A2:E2"/>
    <mergeCell ref="Q2:V6"/>
    <mergeCell ref="A3:E3"/>
    <mergeCell ref="A4:E4"/>
    <mergeCell ref="A5:E5"/>
    <mergeCell ref="H7:I7"/>
    <mergeCell ref="G16:J16"/>
    <mergeCell ref="G17:J17"/>
    <mergeCell ref="G18:J18"/>
    <mergeCell ref="G20:I20"/>
    <mergeCell ref="H21:I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J1" workbookViewId="0">
      <selection activeCell="K16" sqref="K16"/>
    </sheetView>
  </sheetViews>
  <sheetFormatPr defaultColWidth="14.453125" defaultRowHeight="15" customHeight="1"/>
  <sheetData>
    <row r="1" spans="1:28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>
      <c r="A2" s="262" t="s">
        <v>2</v>
      </c>
      <c r="B2" s="245"/>
      <c r="C2" s="245"/>
      <c r="D2" s="245"/>
      <c r="E2" s="248"/>
      <c r="F2" s="73"/>
      <c r="G2" s="83" t="s">
        <v>3</v>
      </c>
      <c r="H2" s="84"/>
      <c r="I2" s="133" t="s">
        <v>4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>
      <c r="A3" s="262" t="s">
        <v>87</v>
      </c>
      <c r="B3" s="245"/>
      <c r="C3" s="245"/>
      <c r="D3" s="245"/>
      <c r="E3" s="248"/>
      <c r="F3" s="82"/>
      <c r="G3" s="88" t="s">
        <v>10</v>
      </c>
      <c r="H3" s="103"/>
      <c r="I3" s="10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88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>
      <c r="A4" s="264" t="s">
        <v>89</v>
      </c>
      <c r="B4" s="245"/>
      <c r="C4" s="245"/>
      <c r="D4" s="245"/>
      <c r="E4" s="248"/>
      <c r="F4" s="82"/>
      <c r="G4" s="88" t="s">
        <v>12</v>
      </c>
      <c r="H4" s="89">
        <v>100</v>
      </c>
      <c r="I4" s="103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>
      <c r="A5" s="262" t="s">
        <v>91</v>
      </c>
      <c r="B5" s="245"/>
      <c r="C5" s="245"/>
      <c r="D5" s="245"/>
      <c r="E5" s="248"/>
      <c r="F5" s="82"/>
      <c r="G5" s="88" t="s">
        <v>16</v>
      </c>
      <c r="H5" s="89">
        <v>100</v>
      </c>
      <c r="I5" s="103"/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>
      <c r="A6" s="100"/>
      <c r="B6" s="101" t="s">
        <v>14</v>
      </c>
      <c r="C6" s="102" t="s">
        <v>79</v>
      </c>
      <c r="D6" s="102"/>
      <c r="E6" s="102" t="s">
        <v>81</v>
      </c>
      <c r="F6" s="107"/>
      <c r="G6" s="88" t="s">
        <v>78</v>
      </c>
      <c r="H6" s="96">
        <f>AVERAGE(H4:H5)</f>
        <v>100</v>
      </c>
      <c r="I6" s="137">
        <v>0.6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38" t="s">
        <v>25</v>
      </c>
      <c r="H7" s="88" t="s">
        <v>56</v>
      </c>
      <c r="I7" s="103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>
      <c r="A9" s="100"/>
      <c r="B9" s="101" t="s">
        <v>27</v>
      </c>
      <c r="C9" s="102" t="s">
        <v>72</v>
      </c>
      <c r="D9" s="102"/>
      <c r="E9" s="102" t="s">
        <v>72</v>
      </c>
      <c r="F9" s="102"/>
      <c r="G9" s="103"/>
      <c r="H9" s="104"/>
      <c r="I9" s="104"/>
      <c r="J9" s="139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>
      <c r="A10" s="100"/>
      <c r="B10" s="101" t="s">
        <v>44</v>
      </c>
      <c r="C10" s="102">
        <v>50</v>
      </c>
      <c r="D10" s="112">
        <f>(0.55*50)</f>
        <v>27.500000000000004</v>
      </c>
      <c r="E10" s="102">
        <v>50</v>
      </c>
      <c r="F10" s="112">
        <v>27.5</v>
      </c>
      <c r="G10" s="271" t="s">
        <v>45</v>
      </c>
      <c r="H10" s="245"/>
      <c r="I10" s="245"/>
      <c r="J10" s="248"/>
      <c r="K10" s="140">
        <v>3</v>
      </c>
      <c r="L10" s="140"/>
      <c r="M10" s="140">
        <v>2</v>
      </c>
      <c r="N10" s="140">
        <v>3</v>
      </c>
      <c r="O10" s="140"/>
      <c r="P10" s="140"/>
      <c r="Q10" s="140"/>
      <c r="R10" s="140"/>
      <c r="S10" s="140"/>
      <c r="T10" s="140"/>
      <c r="U10" s="140"/>
      <c r="V10" s="140"/>
      <c r="W10" s="140">
        <v>3</v>
      </c>
      <c r="X10" s="140">
        <v>3</v>
      </c>
      <c r="Y10" s="140">
        <v>3</v>
      </c>
      <c r="Z10" s="81"/>
      <c r="AA10" s="81"/>
      <c r="AB10" s="81"/>
    </row>
    <row r="11" spans="1:28">
      <c r="A11" s="114">
        <v>1</v>
      </c>
      <c r="B11" s="115">
        <v>170101160002</v>
      </c>
      <c r="C11" s="112">
        <v>42</v>
      </c>
      <c r="D11" s="112">
        <f>COUNTIF(C11:C32,"&gt;="&amp;D10)</f>
        <v>22</v>
      </c>
      <c r="E11" s="112">
        <v>42</v>
      </c>
      <c r="F11" s="112">
        <f>COUNTIF(E11:E32,"&gt;="&amp;F10)</f>
        <v>22</v>
      </c>
      <c r="G11" s="271" t="s">
        <v>73</v>
      </c>
      <c r="H11" s="245"/>
      <c r="I11" s="245"/>
      <c r="J11" s="248"/>
      <c r="K11" s="140"/>
      <c r="L11" s="140">
        <v>3</v>
      </c>
      <c r="M11" s="140"/>
      <c r="N11" s="140"/>
      <c r="O11" s="140">
        <v>3</v>
      </c>
      <c r="P11" s="140"/>
      <c r="Q11" s="140"/>
      <c r="R11" s="140"/>
      <c r="S11" s="140"/>
      <c r="T11" s="140"/>
      <c r="U11" s="140"/>
      <c r="V11" s="140"/>
      <c r="W11" s="140">
        <v>3</v>
      </c>
      <c r="X11" s="140">
        <v>3</v>
      </c>
      <c r="Y11" s="140">
        <v>3</v>
      </c>
      <c r="Z11" s="81"/>
      <c r="AA11" s="81"/>
      <c r="AB11" s="81"/>
    </row>
    <row r="12" spans="1:28">
      <c r="A12" s="114">
        <v>2</v>
      </c>
      <c r="B12" s="115">
        <v>170101160012</v>
      </c>
      <c r="C12" s="112">
        <v>43</v>
      </c>
      <c r="D12" s="112">
        <f>(D11/22)*100</f>
        <v>100</v>
      </c>
      <c r="E12" s="112">
        <v>42.5</v>
      </c>
      <c r="F12" s="112">
        <f>(F11/22)*100</f>
        <v>100</v>
      </c>
      <c r="G12" s="272" t="s">
        <v>58</v>
      </c>
      <c r="H12" s="245"/>
      <c r="I12" s="245"/>
      <c r="J12" s="248"/>
      <c r="K12" s="140"/>
      <c r="L12" s="140"/>
      <c r="M12" s="140"/>
      <c r="N12" s="140"/>
      <c r="O12" s="140">
        <v>3</v>
      </c>
      <c r="P12" s="140"/>
      <c r="Q12" s="140"/>
      <c r="R12" s="140"/>
      <c r="S12" s="140"/>
      <c r="T12" s="140"/>
      <c r="U12" s="140"/>
      <c r="V12" s="140"/>
      <c r="W12" s="140">
        <v>3</v>
      </c>
      <c r="X12" s="140">
        <v>3</v>
      </c>
      <c r="Y12" s="140">
        <v>3</v>
      </c>
      <c r="Z12" s="81"/>
      <c r="AA12" s="81"/>
      <c r="AB12" s="81"/>
    </row>
    <row r="13" spans="1:28">
      <c r="A13" s="114">
        <v>3</v>
      </c>
      <c r="B13" s="115">
        <v>170101161034</v>
      </c>
      <c r="C13" s="112">
        <v>44</v>
      </c>
      <c r="D13" s="112"/>
      <c r="E13" s="112">
        <v>42.5</v>
      </c>
      <c r="F13" s="112"/>
      <c r="G13" s="272" t="s">
        <v>46</v>
      </c>
      <c r="H13" s="245"/>
      <c r="I13" s="245"/>
      <c r="J13" s="248"/>
      <c r="K13" s="140"/>
      <c r="L13" s="140">
        <v>2</v>
      </c>
      <c r="M13" s="140">
        <v>2</v>
      </c>
      <c r="N13" s="140"/>
      <c r="O13" s="140"/>
      <c r="P13" s="140"/>
      <c r="Q13" s="140"/>
      <c r="R13" s="140"/>
      <c r="S13" s="140"/>
      <c r="T13" s="140"/>
      <c r="U13" s="140"/>
      <c r="V13" s="140"/>
      <c r="W13" s="140">
        <v>3</v>
      </c>
      <c r="X13" s="140">
        <v>3</v>
      </c>
      <c r="Y13" s="140">
        <v>3</v>
      </c>
      <c r="Z13" s="81"/>
      <c r="AA13" s="81"/>
      <c r="AB13" s="81"/>
    </row>
    <row r="14" spans="1:28">
      <c r="A14" s="114">
        <v>4</v>
      </c>
      <c r="B14" s="115">
        <v>170101161035</v>
      </c>
      <c r="C14" s="112">
        <v>42</v>
      </c>
      <c r="D14" s="112"/>
      <c r="E14" s="112">
        <v>42.5</v>
      </c>
      <c r="F14" s="112"/>
      <c r="G14" s="272" t="s">
        <v>47</v>
      </c>
      <c r="H14" s="245"/>
      <c r="I14" s="245"/>
      <c r="J14" s="248"/>
      <c r="K14" s="140">
        <v>1</v>
      </c>
      <c r="L14" s="140"/>
      <c r="M14" s="140">
        <v>3</v>
      </c>
      <c r="N14" s="140">
        <v>2</v>
      </c>
      <c r="O14" s="140">
        <v>2</v>
      </c>
      <c r="P14" s="140"/>
      <c r="Q14" s="140"/>
      <c r="R14" s="140"/>
      <c r="S14" s="140"/>
      <c r="T14" s="140"/>
      <c r="U14" s="140"/>
      <c r="V14" s="140"/>
      <c r="W14" s="140">
        <v>3</v>
      </c>
      <c r="X14" s="140">
        <v>3</v>
      </c>
      <c r="Y14" s="140">
        <v>3</v>
      </c>
      <c r="Z14" s="81"/>
      <c r="AA14" s="81"/>
      <c r="AB14" s="81"/>
    </row>
    <row r="15" spans="1:28">
      <c r="A15" s="114">
        <v>5</v>
      </c>
      <c r="B15" s="115">
        <v>170101161037</v>
      </c>
      <c r="C15" s="112">
        <v>42</v>
      </c>
      <c r="D15" s="112"/>
      <c r="E15" s="112">
        <v>44</v>
      </c>
      <c r="F15" s="112"/>
      <c r="G15" s="273" t="s">
        <v>59</v>
      </c>
      <c r="H15" s="245"/>
      <c r="I15" s="245"/>
      <c r="J15" s="248"/>
      <c r="K15" s="123">
        <f t="shared" ref="K15:Y15" si="0">AVERAGE(K10:K11)</f>
        <v>3</v>
      </c>
      <c r="L15" s="123">
        <f t="shared" si="0"/>
        <v>3</v>
      </c>
      <c r="M15" s="123">
        <f t="shared" si="0"/>
        <v>2</v>
      </c>
      <c r="N15" s="123">
        <f t="shared" si="0"/>
        <v>3</v>
      </c>
      <c r="O15" s="123">
        <f t="shared" si="0"/>
        <v>3</v>
      </c>
      <c r="P15" s="123"/>
      <c r="Q15" s="123"/>
      <c r="R15" s="123"/>
      <c r="S15" s="123"/>
      <c r="T15" s="123"/>
      <c r="U15" s="123"/>
      <c r="V15" s="123"/>
      <c r="W15" s="123">
        <f t="shared" si="0"/>
        <v>3</v>
      </c>
      <c r="X15" s="123">
        <f t="shared" si="0"/>
        <v>3</v>
      </c>
      <c r="Y15" s="123">
        <f t="shared" si="0"/>
        <v>3</v>
      </c>
      <c r="Z15" s="81"/>
      <c r="AA15" s="81"/>
      <c r="AB15" s="81"/>
    </row>
    <row r="16" spans="1:28">
      <c r="A16" s="114">
        <v>6</v>
      </c>
      <c r="B16" s="115">
        <v>170101160001</v>
      </c>
      <c r="C16" s="112">
        <v>44</v>
      </c>
      <c r="D16" s="112"/>
      <c r="E16" s="112">
        <v>41</v>
      </c>
      <c r="F16" s="112"/>
      <c r="G16" s="274" t="s">
        <v>49</v>
      </c>
      <c r="H16" s="245"/>
      <c r="I16" s="245"/>
      <c r="J16" s="248"/>
      <c r="K16" s="120">
        <f>(100*K15)/100</f>
        <v>3</v>
      </c>
      <c r="L16" s="120">
        <f t="shared" ref="L16:Y16" si="1">(100*L15)/100</f>
        <v>3</v>
      </c>
      <c r="M16" s="120">
        <f t="shared" si="1"/>
        <v>2</v>
      </c>
      <c r="N16" s="120">
        <f t="shared" si="1"/>
        <v>3</v>
      </c>
      <c r="O16" s="120">
        <f t="shared" si="1"/>
        <v>3</v>
      </c>
      <c r="P16" s="120"/>
      <c r="Q16" s="120"/>
      <c r="R16" s="120"/>
      <c r="S16" s="120"/>
      <c r="T16" s="120"/>
      <c r="U16" s="120"/>
      <c r="V16" s="120"/>
      <c r="W16" s="120">
        <f t="shared" si="1"/>
        <v>3</v>
      </c>
      <c r="X16" s="120">
        <f t="shared" si="1"/>
        <v>3</v>
      </c>
      <c r="Y16" s="120">
        <f t="shared" si="1"/>
        <v>3</v>
      </c>
      <c r="Z16" s="81"/>
      <c r="AA16" s="81"/>
      <c r="AB16" s="81"/>
    </row>
    <row r="17" spans="1:28">
      <c r="A17" s="114">
        <v>7</v>
      </c>
      <c r="B17" s="115">
        <v>170101160003</v>
      </c>
      <c r="C17" s="112">
        <v>44</v>
      </c>
      <c r="D17" s="112"/>
      <c r="E17" s="112">
        <v>44.5</v>
      </c>
      <c r="F17" s="125"/>
      <c r="G17" s="270" t="s">
        <v>94</v>
      </c>
      <c r="H17" s="250"/>
      <c r="I17" s="250"/>
      <c r="J17" s="247"/>
      <c r="K17" s="81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>
      <c r="A18" s="114">
        <v>8</v>
      </c>
      <c r="B18" s="115">
        <v>170101160005</v>
      </c>
      <c r="C18" s="112">
        <v>44</v>
      </c>
      <c r="D18" s="112"/>
      <c r="E18" s="112">
        <v>40.5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>
      <c r="A19" s="114">
        <v>9</v>
      </c>
      <c r="B19" s="115">
        <v>170101160024</v>
      </c>
      <c r="C19" s="112">
        <v>42</v>
      </c>
      <c r="D19" s="112"/>
      <c r="E19" s="112">
        <v>41</v>
      </c>
      <c r="F19" s="112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>
      <c r="A20" s="114">
        <v>10</v>
      </c>
      <c r="B20" s="115">
        <v>170101160026</v>
      </c>
      <c r="C20" s="112">
        <v>45</v>
      </c>
      <c r="D20" s="112"/>
      <c r="E20" s="112">
        <v>45.5</v>
      </c>
      <c r="F20" s="112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>
      <c r="A21" s="114">
        <v>11</v>
      </c>
      <c r="B21" s="115">
        <v>170301160021</v>
      </c>
      <c r="C21" s="112">
        <v>40</v>
      </c>
      <c r="D21" s="112"/>
      <c r="E21" s="112">
        <v>45</v>
      </c>
      <c r="F21" s="112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>
      <c r="A22" s="114">
        <v>12</v>
      </c>
      <c r="B22" s="115">
        <v>170301160029</v>
      </c>
      <c r="C22" s="112">
        <v>43</v>
      </c>
      <c r="D22" s="112"/>
      <c r="E22" s="112">
        <v>45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>
      <c r="A23" s="114">
        <v>13</v>
      </c>
      <c r="B23" s="115">
        <v>170301161060</v>
      </c>
      <c r="C23" s="112">
        <v>46</v>
      </c>
      <c r="D23" s="112"/>
      <c r="E23" s="112">
        <v>44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>
      <c r="A24" s="114">
        <v>14</v>
      </c>
      <c r="B24" s="115">
        <v>170301161061</v>
      </c>
      <c r="C24" s="112">
        <v>45</v>
      </c>
      <c r="D24" s="112"/>
      <c r="E24" s="112">
        <v>45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>
      <c r="A25" s="114">
        <v>15</v>
      </c>
      <c r="B25" s="115">
        <v>170301161064</v>
      </c>
      <c r="C25" s="112">
        <v>45</v>
      </c>
      <c r="D25" s="112"/>
      <c r="E25" s="112">
        <v>45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>
      <c r="A26" s="114">
        <v>16</v>
      </c>
      <c r="B26" s="115">
        <v>170301161068</v>
      </c>
      <c r="C26" s="112">
        <v>47</v>
      </c>
      <c r="D26" s="112"/>
      <c r="E26" s="112">
        <v>45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>
      <c r="A27" s="114">
        <v>17</v>
      </c>
      <c r="B27" s="115">
        <v>170301161071</v>
      </c>
      <c r="C27" s="112">
        <v>43</v>
      </c>
      <c r="D27" s="112"/>
      <c r="E27" s="112">
        <v>44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>
      <c r="A28" s="114">
        <v>18</v>
      </c>
      <c r="B28" s="115">
        <v>170101160001</v>
      </c>
      <c r="C28" s="112">
        <v>44</v>
      </c>
      <c r="D28" s="112"/>
      <c r="E28" s="112">
        <v>41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>
      <c r="A29" s="114">
        <v>19</v>
      </c>
      <c r="B29" s="115">
        <v>170101160003</v>
      </c>
      <c r="C29" s="112">
        <v>44</v>
      </c>
      <c r="D29" s="112"/>
      <c r="E29" s="112">
        <v>44.5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>
      <c r="A30" s="114">
        <v>20</v>
      </c>
      <c r="B30" s="115">
        <v>170101160005</v>
      </c>
      <c r="C30" s="112">
        <v>44</v>
      </c>
      <c r="D30" s="112"/>
      <c r="E30" s="112">
        <v>40.5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>
      <c r="A31" s="131">
        <v>21</v>
      </c>
      <c r="B31" s="115">
        <v>170101160024</v>
      </c>
      <c r="C31" s="112">
        <v>42</v>
      </c>
      <c r="D31" s="112"/>
      <c r="E31" s="112">
        <v>41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>
      <c r="A32" s="132">
        <v>22</v>
      </c>
      <c r="B32" s="115">
        <v>170101160026</v>
      </c>
      <c r="C32" s="112">
        <v>45</v>
      </c>
      <c r="D32" s="112"/>
      <c r="E32" s="112">
        <v>45.5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>
      <c r="A33" s="59"/>
      <c r="B33" s="59"/>
      <c r="C33" s="129"/>
      <c r="D33" s="129"/>
      <c r="E33" s="129"/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>
      <c r="A34" s="59"/>
      <c r="B34" s="59"/>
      <c r="C34" s="129"/>
      <c r="D34" s="129"/>
      <c r="E34" s="129"/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>
      <c r="A35" s="59"/>
      <c r="B35" s="59"/>
      <c r="C35" s="129"/>
      <c r="D35" s="129"/>
      <c r="E35" s="129"/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>
      <c r="A36" s="59"/>
      <c r="B36" s="59"/>
      <c r="C36" s="129"/>
      <c r="D36" s="129"/>
      <c r="E36" s="129"/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>
      <c r="A37" s="59"/>
      <c r="B37" s="59"/>
      <c r="C37" s="129"/>
      <c r="D37" s="129"/>
      <c r="E37" s="129"/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>
      <c r="A38" s="59"/>
      <c r="B38" s="59"/>
      <c r="C38" s="129"/>
      <c r="D38" s="129"/>
      <c r="E38" s="129"/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>
      <c r="A39" s="59"/>
      <c r="B39" s="59"/>
      <c r="C39" s="129"/>
      <c r="D39" s="129"/>
      <c r="E39" s="129"/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>
      <c r="A40" s="59"/>
      <c r="B40" s="59"/>
      <c r="C40" s="129"/>
      <c r="D40" s="129"/>
      <c r="E40" s="129"/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>
      <c r="A41" s="59"/>
      <c r="B41" s="59"/>
      <c r="C41" s="129"/>
      <c r="D41" s="129"/>
      <c r="E41" s="129"/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>
      <c r="A42" s="59"/>
      <c r="B42" s="59"/>
      <c r="C42" s="129"/>
      <c r="D42" s="129"/>
      <c r="E42" s="129"/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>
      <c r="A43" s="59"/>
      <c r="B43" s="59"/>
      <c r="C43" s="129"/>
      <c r="D43" s="129"/>
      <c r="E43" s="129"/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>
      <c r="A44" s="59"/>
      <c r="B44" s="59"/>
      <c r="C44" s="129"/>
      <c r="D44" s="129"/>
      <c r="E44" s="129"/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>
      <c r="A45" s="59"/>
      <c r="B45" s="59"/>
      <c r="C45" s="129"/>
      <c r="D45" s="129"/>
      <c r="E45" s="129"/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>
      <c r="A46" s="59"/>
      <c r="B46" s="59"/>
      <c r="C46" s="129"/>
      <c r="D46" s="129"/>
      <c r="E46" s="129"/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>
      <c r="A47" s="59"/>
      <c r="B47" s="59"/>
      <c r="C47" s="129"/>
      <c r="D47" s="129"/>
      <c r="E47" s="129"/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>
      <c r="A48" s="59"/>
      <c r="B48" s="59"/>
      <c r="C48" s="129"/>
      <c r="D48" s="129"/>
      <c r="E48" s="129"/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>
      <c r="A49" s="59"/>
      <c r="B49" s="59"/>
      <c r="C49" s="129"/>
      <c r="D49" s="129"/>
      <c r="E49" s="129"/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>
      <c r="A50" s="59"/>
      <c r="B50" s="59"/>
      <c r="C50" s="129"/>
      <c r="D50" s="129"/>
      <c r="E50" s="129"/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>
      <c r="A51" s="59"/>
      <c r="B51" s="59"/>
      <c r="C51" s="129"/>
      <c r="D51" s="129"/>
      <c r="E51" s="129"/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>
      <c r="A52" s="59"/>
      <c r="B52" s="59"/>
      <c r="C52" s="129"/>
      <c r="D52" s="129"/>
      <c r="E52" s="129"/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>
      <c r="A53" s="59"/>
      <c r="B53" s="59"/>
      <c r="C53" s="129"/>
      <c r="D53" s="129"/>
      <c r="E53" s="129"/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>
      <c r="A54" s="59"/>
      <c r="B54" s="59"/>
      <c r="C54" s="129"/>
      <c r="D54" s="129"/>
      <c r="E54" s="129"/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>
      <c r="A55" s="59"/>
      <c r="B55" s="59"/>
      <c r="C55" s="129"/>
      <c r="D55" s="129"/>
      <c r="E55" s="129"/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>
      <c r="A56" s="59"/>
      <c r="B56" s="59"/>
      <c r="C56" s="129"/>
      <c r="D56" s="129"/>
      <c r="E56" s="129"/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>
      <c r="A57" s="59"/>
      <c r="B57" s="59"/>
      <c r="C57" s="129"/>
      <c r="D57" s="129"/>
      <c r="E57" s="129"/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>
      <c r="A58" s="59"/>
      <c r="B58" s="59"/>
      <c r="C58" s="129"/>
      <c r="D58" s="129"/>
      <c r="E58" s="129"/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>
      <c r="A59" s="59"/>
      <c r="B59" s="59"/>
      <c r="C59" s="129"/>
      <c r="D59" s="129"/>
      <c r="E59" s="129"/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>
      <c r="A60" s="59"/>
      <c r="B60" s="59"/>
      <c r="C60" s="129"/>
      <c r="D60" s="129"/>
      <c r="E60" s="129"/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>
      <c r="A61" s="59"/>
      <c r="B61" s="59"/>
      <c r="C61" s="129"/>
      <c r="D61" s="129"/>
      <c r="E61" s="129"/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>
      <c r="A62" s="59"/>
      <c r="B62" s="59"/>
      <c r="C62" s="129"/>
      <c r="D62" s="129"/>
      <c r="E62" s="129"/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>
      <c r="A63" s="59"/>
      <c r="B63" s="59"/>
      <c r="C63" s="129"/>
      <c r="D63" s="129"/>
      <c r="E63" s="129"/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>
      <c r="A64" s="59"/>
      <c r="B64" s="59"/>
      <c r="C64" s="129"/>
      <c r="D64" s="129"/>
      <c r="E64" s="129"/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>
      <c r="A65" s="59"/>
      <c r="B65" s="59"/>
      <c r="C65" s="129"/>
      <c r="D65" s="129"/>
      <c r="E65" s="129"/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>
      <c r="A66" s="59"/>
      <c r="B66" s="59"/>
      <c r="C66" s="129"/>
      <c r="D66" s="129"/>
      <c r="E66" s="129"/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>
      <c r="A67" s="59"/>
      <c r="B67" s="59"/>
      <c r="C67" s="129"/>
      <c r="D67" s="129"/>
      <c r="E67" s="129"/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>
      <c r="A68" s="59"/>
      <c r="B68" s="59"/>
      <c r="C68" s="129"/>
      <c r="D68" s="129"/>
      <c r="E68" s="129"/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>
      <c r="A69" s="59"/>
      <c r="B69" s="59"/>
      <c r="C69" s="129"/>
      <c r="D69" s="129"/>
      <c r="E69" s="129"/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>
      <c r="A70" s="59"/>
      <c r="B70" s="59"/>
      <c r="C70" s="129"/>
      <c r="D70" s="129"/>
      <c r="E70" s="129"/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>
      <c r="A71" s="59"/>
      <c r="B71" s="59"/>
      <c r="C71" s="129"/>
      <c r="D71" s="129"/>
      <c r="E71" s="129"/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>
      <c r="A72" s="59"/>
      <c r="B72" s="59"/>
      <c r="C72" s="129"/>
      <c r="D72" s="129"/>
      <c r="E72" s="129"/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>
      <c r="A73" s="59"/>
      <c r="B73" s="59"/>
      <c r="C73" s="129"/>
      <c r="D73" s="129"/>
      <c r="E73" s="129"/>
      <c r="F73" s="12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>
      <c r="A74" s="59"/>
      <c r="B74" s="59"/>
      <c r="C74" s="129"/>
      <c r="D74" s="129"/>
      <c r="E74" s="129"/>
      <c r="F74" s="12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8">
    <mergeCell ref="G17:J17"/>
    <mergeCell ref="G19:I19"/>
    <mergeCell ref="H20:I20"/>
    <mergeCell ref="H21:I21"/>
    <mergeCell ref="G10:J10"/>
    <mergeCell ref="G11:J11"/>
    <mergeCell ref="G12:J12"/>
    <mergeCell ref="G13:J13"/>
    <mergeCell ref="G14:J14"/>
    <mergeCell ref="G15:J15"/>
    <mergeCell ref="G16:J16"/>
    <mergeCell ref="A1:E1"/>
    <mergeCell ref="G1:P1"/>
    <mergeCell ref="A2:E2"/>
    <mergeCell ref="A3:E3"/>
    <mergeCell ref="Q3:Y7"/>
    <mergeCell ref="A4:E4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>
      <selection activeCell="K18" sqref="K18"/>
    </sheetView>
  </sheetViews>
  <sheetFormatPr defaultColWidth="14.453125" defaultRowHeight="15" customHeight="1"/>
  <sheetData>
    <row r="1" spans="1:28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>
      <c r="A2" s="262" t="s">
        <v>2</v>
      </c>
      <c r="B2" s="245"/>
      <c r="C2" s="245"/>
      <c r="D2" s="245"/>
      <c r="E2" s="248"/>
      <c r="F2" s="73"/>
      <c r="G2" s="83" t="s">
        <v>3</v>
      </c>
      <c r="H2" s="84"/>
      <c r="I2" s="133" t="s">
        <v>4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>
      <c r="A3" s="262" t="s">
        <v>97</v>
      </c>
      <c r="B3" s="245"/>
      <c r="C3" s="245"/>
      <c r="D3" s="245"/>
      <c r="E3" s="248"/>
      <c r="F3" s="82"/>
      <c r="G3" s="88" t="s">
        <v>10</v>
      </c>
      <c r="H3" s="103"/>
      <c r="I3" s="10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98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>
      <c r="A4" s="264" t="s">
        <v>99</v>
      </c>
      <c r="B4" s="245"/>
      <c r="C4" s="245"/>
      <c r="D4" s="245"/>
      <c r="E4" s="248"/>
      <c r="F4" s="82"/>
      <c r="G4" s="88" t="s">
        <v>12</v>
      </c>
      <c r="H4" s="89">
        <v>100</v>
      </c>
      <c r="I4" s="103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>
      <c r="A5" s="262" t="s">
        <v>100</v>
      </c>
      <c r="B5" s="245"/>
      <c r="C5" s="245"/>
      <c r="D5" s="245"/>
      <c r="E5" s="248"/>
      <c r="F5" s="82"/>
      <c r="G5" s="88" t="s">
        <v>16</v>
      </c>
      <c r="H5" s="89">
        <v>100</v>
      </c>
      <c r="I5" s="103"/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>
      <c r="A6" s="100"/>
      <c r="B6" s="101" t="s">
        <v>14</v>
      </c>
      <c r="C6" s="102" t="s">
        <v>79</v>
      </c>
      <c r="D6" s="102"/>
      <c r="E6" s="102" t="s">
        <v>81</v>
      </c>
      <c r="F6" s="107"/>
      <c r="G6" s="88" t="s">
        <v>78</v>
      </c>
      <c r="H6" s="96">
        <f>AVERAGE(H4:H5)</f>
        <v>100</v>
      </c>
      <c r="I6" s="137">
        <v>0.6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38" t="s">
        <v>25</v>
      </c>
      <c r="H7" s="88" t="s">
        <v>56</v>
      </c>
      <c r="I7" s="103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>
      <c r="A9" s="100"/>
      <c r="B9" s="101" t="s">
        <v>27</v>
      </c>
      <c r="C9" s="102" t="s">
        <v>72</v>
      </c>
      <c r="D9" s="102"/>
      <c r="E9" s="102" t="s">
        <v>72</v>
      </c>
      <c r="F9" s="102"/>
      <c r="G9" s="103"/>
      <c r="H9" s="227"/>
      <c r="I9" s="227"/>
      <c r="J9" s="228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>
      <c r="A10" s="100"/>
      <c r="B10" s="101" t="s">
        <v>44</v>
      </c>
      <c r="C10" s="102">
        <v>50</v>
      </c>
      <c r="D10" s="102">
        <f>(0.55*50)</f>
        <v>27.500000000000004</v>
      </c>
      <c r="E10" s="102">
        <v>50</v>
      </c>
      <c r="F10" s="102">
        <f>(0.55*E10)</f>
        <v>27.500000000000004</v>
      </c>
      <c r="G10" s="141" t="s">
        <v>45</v>
      </c>
      <c r="H10" s="141"/>
      <c r="I10" s="141"/>
      <c r="J10" s="141"/>
      <c r="K10" s="140">
        <v>3</v>
      </c>
      <c r="L10" s="140"/>
      <c r="M10" s="140"/>
      <c r="N10" s="140"/>
      <c r="O10" s="140">
        <v>3</v>
      </c>
      <c r="P10" s="140"/>
      <c r="Q10" s="140"/>
      <c r="R10" s="140"/>
      <c r="S10" s="140"/>
      <c r="T10" s="140"/>
      <c r="U10" s="140">
        <v>3</v>
      </c>
      <c r="V10" s="140"/>
      <c r="W10" s="140">
        <v>3</v>
      </c>
      <c r="X10" s="140">
        <v>3</v>
      </c>
      <c r="Y10" s="140">
        <v>3</v>
      </c>
      <c r="Z10" s="81"/>
      <c r="AA10" s="81"/>
      <c r="AB10" s="81"/>
    </row>
    <row r="11" spans="1:28">
      <c r="A11" s="114">
        <v>1</v>
      </c>
      <c r="B11" s="115">
        <v>170301160021</v>
      </c>
      <c r="C11" s="112">
        <v>45.5</v>
      </c>
      <c r="D11" s="112">
        <f>COUNTIF(C11:C17,"&gt;="&amp;D10)</f>
        <v>7</v>
      </c>
      <c r="E11" s="112">
        <v>47</v>
      </c>
      <c r="F11" s="112">
        <f>COUNTIF(E11:E17,"&gt;="&amp;D10)</f>
        <v>7</v>
      </c>
      <c r="G11" s="141" t="s">
        <v>73</v>
      </c>
      <c r="H11" s="141"/>
      <c r="I11" s="141"/>
      <c r="J11" s="141"/>
      <c r="K11" s="88"/>
      <c r="L11" s="88"/>
      <c r="M11" s="88"/>
      <c r="N11" s="88"/>
      <c r="O11" s="88"/>
      <c r="P11" s="88">
        <v>2</v>
      </c>
      <c r="Q11" s="88"/>
      <c r="R11" s="88"/>
      <c r="S11" s="88">
        <v>3</v>
      </c>
      <c r="T11" s="88"/>
      <c r="U11" s="88">
        <v>2</v>
      </c>
      <c r="V11" s="88"/>
      <c r="W11" s="88">
        <v>3</v>
      </c>
      <c r="X11" s="88">
        <v>3</v>
      </c>
      <c r="Y11" s="88">
        <v>3</v>
      </c>
      <c r="Z11" s="81"/>
      <c r="AA11" s="81"/>
      <c r="AB11" s="81"/>
    </row>
    <row r="12" spans="1:28">
      <c r="A12" s="114">
        <v>2</v>
      </c>
      <c r="B12" s="115">
        <v>170301160029</v>
      </c>
      <c r="C12" s="112">
        <v>46.5</v>
      </c>
      <c r="D12" s="112">
        <v>100</v>
      </c>
      <c r="E12" s="112">
        <v>46</v>
      </c>
      <c r="F12" s="112">
        <v>100</v>
      </c>
      <c r="G12" s="141" t="s">
        <v>58</v>
      </c>
      <c r="H12" s="141"/>
      <c r="I12" s="141"/>
      <c r="J12" s="141"/>
      <c r="K12" s="88"/>
      <c r="L12" s="88"/>
      <c r="M12" s="84"/>
      <c r="N12" s="140"/>
      <c r="O12" s="140"/>
      <c r="P12" s="140"/>
      <c r="Q12" s="140"/>
      <c r="R12" s="84">
        <v>3</v>
      </c>
      <c r="S12" s="84"/>
      <c r="T12" s="84">
        <v>3</v>
      </c>
      <c r="U12" s="84"/>
      <c r="V12" s="84"/>
      <c r="W12" s="84">
        <v>3</v>
      </c>
      <c r="X12" s="84">
        <v>3</v>
      </c>
      <c r="Y12" s="84">
        <v>3</v>
      </c>
      <c r="Z12" s="81"/>
      <c r="AA12" s="81"/>
      <c r="AB12" s="81"/>
    </row>
    <row r="13" spans="1:28">
      <c r="A13" s="114">
        <v>3</v>
      </c>
      <c r="B13" s="115">
        <v>170301161060</v>
      </c>
      <c r="C13" s="112">
        <v>39</v>
      </c>
      <c r="D13" s="112"/>
      <c r="E13" s="112">
        <v>46</v>
      </c>
      <c r="F13" s="112"/>
      <c r="G13" s="141" t="s">
        <v>46</v>
      </c>
      <c r="H13" s="141"/>
      <c r="I13" s="141"/>
      <c r="J13" s="141"/>
      <c r="K13" s="88">
        <v>2</v>
      </c>
      <c r="L13" s="88"/>
      <c r="M13" s="84"/>
      <c r="N13" s="84"/>
      <c r="O13" s="84">
        <v>1</v>
      </c>
      <c r="P13" s="84">
        <v>3</v>
      </c>
      <c r="Q13" s="84"/>
      <c r="R13" s="84"/>
      <c r="S13" s="84">
        <v>2</v>
      </c>
      <c r="T13" s="84">
        <v>3</v>
      </c>
      <c r="U13" s="84"/>
      <c r="V13" s="84"/>
      <c r="W13" s="84">
        <v>2</v>
      </c>
      <c r="X13" s="84">
        <v>3</v>
      </c>
      <c r="Y13" s="84">
        <v>3</v>
      </c>
      <c r="Z13" s="81"/>
      <c r="AA13" s="81"/>
      <c r="AB13" s="81"/>
    </row>
    <row r="14" spans="1:28">
      <c r="A14" s="114">
        <v>4</v>
      </c>
      <c r="B14" s="115">
        <v>170301161061</v>
      </c>
      <c r="C14" s="112">
        <v>38.5</v>
      </c>
      <c r="D14" s="112"/>
      <c r="E14" s="112">
        <v>47</v>
      </c>
      <c r="F14" s="112"/>
      <c r="G14" s="141" t="s">
        <v>101</v>
      </c>
      <c r="H14" s="141"/>
      <c r="I14" s="141"/>
      <c r="J14" s="141"/>
      <c r="K14" s="88"/>
      <c r="L14" s="88"/>
      <c r="M14" s="84"/>
      <c r="N14" s="84"/>
      <c r="O14" s="84"/>
      <c r="P14" s="84"/>
      <c r="Q14" s="84"/>
      <c r="R14" s="84"/>
      <c r="S14" s="84"/>
      <c r="T14" s="84"/>
      <c r="U14" s="84">
        <v>2</v>
      </c>
      <c r="V14" s="84"/>
      <c r="W14" s="84">
        <v>3</v>
      </c>
      <c r="X14" s="84">
        <v>3</v>
      </c>
      <c r="Y14" s="84">
        <v>3</v>
      </c>
      <c r="Z14" s="81"/>
      <c r="AA14" s="81"/>
      <c r="AB14" s="81"/>
    </row>
    <row r="15" spans="1:28">
      <c r="A15" s="114">
        <v>5</v>
      </c>
      <c r="B15" s="115">
        <v>170301161064</v>
      </c>
      <c r="C15" s="112">
        <v>43.5</v>
      </c>
      <c r="D15" s="112"/>
      <c r="E15" s="112">
        <v>46</v>
      </c>
      <c r="F15" s="112"/>
      <c r="G15" s="141" t="s">
        <v>102</v>
      </c>
      <c r="H15" s="141"/>
      <c r="I15" s="141"/>
      <c r="J15" s="141"/>
      <c r="K15" s="126">
        <v>3</v>
      </c>
      <c r="L15" s="126"/>
      <c r="M15" s="126"/>
      <c r="N15" s="126"/>
      <c r="O15" s="126">
        <v>3</v>
      </c>
      <c r="P15" s="126">
        <v>2</v>
      </c>
      <c r="Q15" s="126"/>
      <c r="R15" s="126">
        <v>3</v>
      </c>
      <c r="S15">
        <v>3</v>
      </c>
      <c r="T15">
        <v>3</v>
      </c>
      <c r="U15" s="126"/>
      <c r="V15" s="126"/>
      <c r="W15" s="126">
        <v>3</v>
      </c>
      <c r="X15" s="126">
        <v>3</v>
      </c>
      <c r="Y15" s="126">
        <v>3</v>
      </c>
      <c r="Z15" s="81"/>
      <c r="AA15" s="81"/>
      <c r="AB15" s="81"/>
    </row>
    <row r="16" spans="1:28">
      <c r="A16" s="131">
        <v>6</v>
      </c>
      <c r="B16" s="115">
        <v>170301161068</v>
      </c>
      <c r="C16" s="112">
        <v>48</v>
      </c>
      <c r="D16" s="112"/>
      <c r="E16" s="112">
        <v>46</v>
      </c>
      <c r="F16" s="143"/>
      <c r="Z16" s="81"/>
      <c r="AA16" s="81"/>
      <c r="AB16" s="81"/>
    </row>
    <row r="17" spans="1:28">
      <c r="A17" s="132">
        <v>7</v>
      </c>
      <c r="B17" s="115">
        <v>170301161071</v>
      </c>
      <c r="C17" s="112">
        <v>41.5</v>
      </c>
      <c r="D17" s="112"/>
      <c r="E17" s="112">
        <v>46</v>
      </c>
      <c r="F17" s="125"/>
      <c r="G17" s="274" t="s">
        <v>48</v>
      </c>
      <c r="H17" s="245"/>
      <c r="I17" s="245"/>
      <c r="J17" s="248"/>
      <c r="K17" s="123">
        <f t="shared" ref="K17:Y17" si="0">AVERAGE(K10:K14)</f>
        <v>2.5</v>
      </c>
      <c r="L17" s="123"/>
      <c r="M17" s="123"/>
      <c r="N17" s="123"/>
      <c r="O17" s="123">
        <f t="shared" si="0"/>
        <v>2</v>
      </c>
      <c r="P17" s="123">
        <f t="shared" si="0"/>
        <v>2.5</v>
      </c>
      <c r="Q17" s="123"/>
      <c r="R17" s="123">
        <f t="shared" si="0"/>
        <v>3</v>
      </c>
      <c r="S17" s="123">
        <f t="shared" si="0"/>
        <v>2.5</v>
      </c>
      <c r="T17" s="123">
        <f t="shared" si="0"/>
        <v>3</v>
      </c>
      <c r="U17" s="123">
        <f t="shared" si="0"/>
        <v>2.3333333333333335</v>
      </c>
      <c r="V17" s="123"/>
      <c r="W17" s="123">
        <f t="shared" si="0"/>
        <v>2.8</v>
      </c>
      <c r="X17" s="123">
        <f t="shared" si="0"/>
        <v>3</v>
      </c>
      <c r="Y17" s="123">
        <f t="shared" si="0"/>
        <v>3</v>
      </c>
      <c r="Z17" s="81"/>
      <c r="AA17" s="81"/>
      <c r="AB17" s="81"/>
    </row>
    <row r="18" spans="1:28">
      <c r="A18" s="59"/>
      <c r="B18" s="59"/>
      <c r="C18" s="129"/>
      <c r="D18" s="129"/>
      <c r="E18" s="129"/>
      <c r="F18" s="129"/>
      <c r="G18" s="274" t="s">
        <v>49</v>
      </c>
      <c r="H18" s="245"/>
      <c r="I18" s="245"/>
      <c r="J18" s="248"/>
      <c r="K18" s="120">
        <f t="shared" ref="K18:Y18" si="1">(100*K17)/100</f>
        <v>2.5</v>
      </c>
      <c r="L18" s="120"/>
      <c r="M18" s="120"/>
      <c r="N18" s="120"/>
      <c r="O18" s="120">
        <f t="shared" si="1"/>
        <v>2</v>
      </c>
      <c r="P18" s="120">
        <f t="shared" si="1"/>
        <v>2.5</v>
      </c>
      <c r="Q18" s="120"/>
      <c r="R18" s="120">
        <f t="shared" si="1"/>
        <v>3</v>
      </c>
      <c r="S18" s="120">
        <f t="shared" si="1"/>
        <v>2.5</v>
      </c>
      <c r="T18" s="120">
        <f t="shared" si="1"/>
        <v>3</v>
      </c>
      <c r="U18" s="120">
        <f t="shared" si="1"/>
        <v>2.3333333333333335</v>
      </c>
      <c r="V18" s="120"/>
      <c r="W18" s="120">
        <f t="shared" si="1"/>
        <v>2.8</v>
      </c>
      <c r="X18" s="120">
        <f t="shared" si="1"/>
        <v>3</v>
      </c>
      <c r="Y18" s="120">
        <f t="shared" si="1"/>
        <v>3</v>
      </c>
      <c r="Z18" s="81"/>
      <c r="AA18" s="81"/>
      <c r="AB18" s="81"/>
    </row>
    <row r="19" spans="1:28">
      <c r="A19" s="59"/>
      <c r="B19" s="59"/>
      <c r="C19" s="129"/>
      <c r="D19" s="129"/>
      <c r="E19" s="129"/>
      <c r="F19" s="129"/>
      <c r="G19" s="270" t="s">
        <v>94</v>
      </c>
      <c r="H19" s="250"/>
      <c r="I19" s="250"/>
      <c r="J19" s="247"/>
      <c r="K19" s="81" t="s">
        <v>56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>
      <c r="A20" s="59"/>
      <c r="B20" s="59"/>
      <c r="C20" s="129"/>
      <c r="D20" s="129"/>
      <c r="E20" s="129"/>
      <c r="F20" s="129"/>
      <c r="G20" s="108"/>
      <c r="H20" s="108"/>
      <c r="I20" s="10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>
      <c r="A21" s="59"/>
      <c r="B21" s="59"/>
      <c r="C21" s="129"/>
      <c r="D21" s="129"/>
      <c r="E21" s="129"/>
      <c r="F21" s="129"/>
      <c r="G21" s="267" t="s">
        <v>82</v>
      </c>
      <c r="H21" s="245"/>
      <c r="I21" s="24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>
      <c r="A22" s="59"/>
      <c r="B22" s="59"/>
      <c r="C22" s="129"/>
      <c r="D22" s="129"/>
      <c r="E22" s="129"/>
      <c r="F22" s="129"/>
      <c r="G22" s="128" t="s">
        <v>83</v>
      </c>
      <c r="H22" s="260" t="s">
        <v>56</v>
      </c>
      <c r="I22" s="248"/>
      <c r="J22" s="81"/>
      <c r="K22" s="142" t="s">
        <v>95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>
      <c r="A23" s="59"/>
      <c r="B23" s="59"/>
      <c r="C23" s="129"/>
      <c r="D23" s="129"/>
      <c r="E23" s="129"/>
      <c r="F23" s="129"/>
      <c r="G23" s="128" t="s">
        <v>84</v>
      </c>
      <c r="H23" s="260" t="s">
        <v>85</v>
      </c>
      <c r="I23" s="248"/>
      <c r="J23" s="81"/>
      <c r="K23" s="81" t="s">
        <v>29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>
      <c r="A24" s="59"/>
      <c r="B24" s="59"/>
      <c r="C24" s="129"/>
      <c r="D24" s="129"/>
      <c r="E24" s="129"/>
      <c r="F24" s="129"/>
      <c r="G24" s="59"/>
      <c r="H24" s="59"/>
      <c r="I24" s="59"/>
      <c r="J24" s="81"/>
      <c r="K24" s="81" t="s">
        <v>96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>
      <c r="A25" s="59"/>
      <c r="B25" s="59"/>
      <c r="C25" s="129"/>
      <c r="D25" s="129"/>
      <c r="E25" s="129"/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>
      <c r="A26" s="59"/>
      <c r="B26" s="59"/>
      <c r="C26" s="129"/>
      <c r="D26" s="129"/>
      <c r="E26" s="129"/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>
      <c r="A27" s="59"/>
      <c r="B27" s="59"/>
      <c r="C27" s="129"/>
      <c r="D27" s="129"/>
      <c r="E27" s="129"/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>
      <c r="A28" s="59"/>
      <c r="B28" s="59"/>
      <c r="C28" s="129"/>
      <c r="D28" s="129"/>
      <c r="E28" s="129"/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>
      <c r="A29" s="59"/>
      <c r="B29" s="59"/>
      <c r="C29" s="129"/>
      <c r="D29" s="129"/>
      <c r="E29" s="129"/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>
      <c r="A30" s="59"/>
      <c r="B30" s="59"/>
      <c r="C30" s="129"/>
      <c r="D30" s="129"/>
      <c r="E30" s="129"/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>
      <c r="A31" s="59"/>
      <c r="B31" s="59"/>
      <c r="C31" s="129"/>
      <c r="D31" s="129"/>
      <c r="E31" s="129"/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>
      <c r="A32" s="59"/>
      <c r="B32" s="59"/>
      <c r="C32" s="129"/>
      <c r="D32" s="129"/>
      <c r="E32" s="129"/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>
      <c r="A33" s="59"/>
      <c r="B33" s="59"/>
      <c r="C33" s="129"/>
      <c r="D33" s="129"/>
      <c r="E33" s="129"/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>
      <c r="A34" s="59"/>
      <c r="B34" s="59"/>
      <c r="C34" s="129"/>
      <c r="D34" s="129"/>
      <c r="E34" s="129"/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>
      <c r="A35" s="59"/>
      <c r="B35" s="59"/>
      <c r="C35" s="129"/>
      <c r="D35" s="129"/>
      <c r="E35" s="129"/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>
      <c r="A36" s="59"/>
      <c r="B36" s="59"/>
      <c r="C36" s="129"/>
      <c r="D36" s="129"/>
      <c r="E36" s="129"/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>
      <c r="A37" s="59"/>
      <c r="B37" s="59"/>
      <c r="C37" s="129"/>
      <c r="D37" s="129"/>
      <c r="E37" s="129"/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>
      <c r="A38" s="59"/>
      <c r="B38" s="59"/>
      <c r="C38" s="129"/>
      <c r="D38" s="129"/>
      <c r="E38" s="129"/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>
      <c r="A39" s="59"/>
      <c r="B39" s="59"/>
      <c r="C39" s="129"/>
      <c r="D39" s="129"/>
      <c r="E39" s="129"/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>
      <c r="A40" s="59"/>
      <c r="B40" s="59"/>
      <c r="C40" s="129"/>
      <c r="D40" s="129"/>
      <c r="E40" s="129"/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>
      <c r="A41" s="59"/>
      <c r="B41" s="59"/>
      <c r="C41" s="129"/>
      <c r="D41" s="129"/>
      <c r="E41" s="129"/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>
      <c r="A42" s="59"/>
      <c r="B42" s="59"/>
      <c r="C42" s="129"/>
      <c r="D42" s="129"/>
      <c r="E42" s="129"/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>
      <c r="A43" s="59"/>
      <c r="B43" s="59"/>
      <c r="C43" s="129"/>
      <c r="D43" s="129"/>
      <c r="E43" s="129"/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>
      <c r="A44" s="59"/>
      <c r="B44" s="59"/>
      <c r="C44" s="129"/>
      <c r="D44" s="129"/>
      <c r="E44" s="129"/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>
      <c r="A45" s="59"/>
      <c r="B45" s="59"/>
      <c r="C45" s="129"/>
      <c r="D45" s="129"/>
      <c r="E45" s="129"/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>
      <c r="A46" s="59"/>
      <c r="B46" s="59"/>
      <c r="C46" s="129"/>
      <c r="D46" s="129"/>
      <c r="E46" s="129"/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>
      <c r="A47" s="59"/>
      <c r="B47" s="59"/>
      <c r="C47" s="129"/>
      <c r="D47" s="129"/>
      <c r="E47" s="129"/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>
      <c r="A48" s="59"/>
      <c r="B48" s="59"/>
      <c r="C48" s="129"/>
      <c r="D48" s="129"/>
      <c r="E48" s="129"/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>
      <c r="A49" s="59"/>
      <c r="B49" s="59"/>
      <c r="C49" s="129"/>
      <c r="D49" s="129"/>
      <c r="E49" s="129"/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>
      <c r="A50" s="59"/>
      <c r="B50" s="59"/>
      <c r="C50" s="129"/>
      <c r="D50" s="129"/>
      <c r="E50" s="129"/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>
      <c r="A51" s="59"/>
      <c r="B51" s="59"/>
      <c r="C51" s="129"/>
      <c r="D51" s="129"/>
      <c r="E51" s="129"/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>
      <c r="A52" s="59"/>
      <c r="B52" s="59"/>
      <c r="C52" s="129"/>
      <c r="D52" s="129"/>
      <c r="E52" s="129"/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>
      <c r="A53" s="59"/>
      <c r="B53" s="59"/>
      <c r="C53" s="129"/>
      <c r="D53" s="129"/>
      <c r="E53" s="129"/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>
      <c r="A54" s="59"/>
      <c r="B54" s="59"/>
      <c r="C54" s="129"/>
      <c r="D54" s="129"/>
      <c r="E54" s="129"/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>
      <c r="A55" s="59"/>
      <c r="B55" s="59"/>
      <c r="C55" s="129"/>
      <c r="D55" s="129"/>
      <c r="E55" s="129"/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>
      <c r="A56" s="59"/>
      <c r="B56" s="59"/>
      <c r="C56" s="129"/>
      <c r="D56" s="129"/>
      <c r="E56" s="129"/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>
      <c r="A57" s="59"/>
      <c r="B57" s="59"/>
      <c r="C57" s="129"/>
      <c r="D57" s="129"/>
      <c r="E57" s="129"/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>
      <c r="A58" s="59"/>
      <c r="B58" s="59"/>
      <c r="C58" s="129"/>
      <c r="D58" s="129"/>
      <c r="E58" s="129"/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>
      <c r="A59" s="59"/>
      <c r="B59" s="59"/>
      <c r="C59" s="129"/>
      <c r="D59" s="129"/>
      <c r="E59" s="129"/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>
      <c r="A60" s="59"/>
      <c r="B60" s="59"/>
      <c r="C60" s="129"/>
      <c r="D60" s="129"/>
      <c r="E60" s="129"/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>
      <c r="A61" s="59"/>
      <c r="B61" s="59"/>
      <c r="C61" s="129"/>
      <c r="D61" s="129"/>
      <c r="E61" s="129"/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>
      <c r="A62" s="59"/>
      <c r="B62" s="59"/>
      <c r="C62" s="129"/>
      <c r="D62" s="129"/>
      <c r="E62" s="129"/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>
      <c r="A63" s="59"/>
      <c r="B63" s="59"/>
      <c r="C63" s="129"/>
      <c r="D63" s="129"/>
      <c r="E63" s="129"/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>
      <c r="A64" s="59"/>
      <c r="B64" s="59"/>
      <c r="C64" s="129"/>
      <c r="D64" s="129"/>
      <c r="E64" s="129"/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>
      <c r="A65" s="59"/>
      <c r="B65" s="59"/>
      <c r="C65" s="129"/>
      <c r="D65" s="129"/>
      <c r="E65" s="129"/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>
      <c r="A66" s="59"/>
      <c r="B66" s="59"/>
      <c r="C66" s="129"/>
      <c r="D66" s="129"/>
      <c r="E66" s="129"/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>
      <c r="A67" s="59"/>
      <c r="B67" s="59"/>
      <c r="C67" s="129"/>
      <c r="D67" s="129"/>
      <c r="E67" s="129"/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>
      <c r="A68" s="59"/>
      <c r="B68" s="59"/>
      <c r="C68" s="129"/>
      <c r="D68" s="129"/>
      <c r="E68" s="129"/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>
      <c r="A69" s="59"/>
      <c r="B69" s="59"/>
      <c r="C69" s="129"/>
      <c r="D69" s="129"/>
      <c r="E69" s="129"/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>
      <c r="A70" s="59"/>
      <c r="B70" s="59"/>
      <c r="C70" s="129"/>
      <c r="D70" s="129"/>
      <c r="E70" s="129"/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>
      <c r="A71" s="59"/>
      <c r="B71" s="59"/>
      <c r="C71" s="129"/>
      <c r="D71" s="129"/>
      <c r="E71" s="129"/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>
      <c r="A72" s="59"/>
      <c r="B72" s="59"/>
      <c r="C72" s="129"/>
      <c r="D72" s="129"/>
      <c r="E72" s="129"/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>
      <c r="A73" s="59"/>
      <c r="B73" s="59"/>
      <c r="C73" s="129"/>
      <c r="D73" s="129"/>
      <c r="E73" s="129"/>
      <c r="F73" s="12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>
      <c r="A74" s="59"/>
      <c r="B74" s="59"/>
      <c r="C74" s="129"/>
      <c r="D74" s="129"/>
      <c r="E74" s="129"/>
      <c r="F74" s="12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3">
    <mergeCell ref="G21:I21"/>
    <mergeCell ref="H22:I22"/>
    <mergeCell ref="H23:I23"/>
    <mergeCell ref="G17:J17"/>
    <mergeCell ref="G18:J18"/>
    <mergeCell ref="G19:J19"/>
    <mergeCell ref="A1:E1"/>
    <mergeCell ref="G1:P1"/>
    <mergeCell ref="A2:E2"/>
    <mergeCell ref="A3:E3"/>
    <mergeCell ref="Q3:Y7"/>
    <mergeCell ref="A4:E4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topLeftCell="P1" workbookViewId="0">
      <selection activeCell="K16" sqref="K16:Y16"/>
    </sheetView>
  </sheetViews>
  <sheetFormatPr defaultColWidth="14.453125" defaultRowHeight="15" customHeight="1"/>
  <sheetData>
    <row r="1" spans="1:28">
      <c r="A1" s="261" t="s">
        <v>0</v>
      </c>
      <c r="B1" s="241"/>
      <c r="C1" s="241"/>
      <c r="D1" s="241"/>
      <c r="E1" s="252"/>
      <c r="F1" s="82"/>
      <c r="G1" s="268" t="s">
        <v>86</v>
      </c>
      <c r="H1" s="245"/>
      <c r="I1" s="245"/>
      <c r="J1" s="245"/>
      <c r="K1" s="245"/>
      <c r="L1" s="245"/>
      <c r="M1" s="245"/>
      <c r="N1" s="245"/>
      <c r="O1" s="245"/>
      <c r="P1" s="248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>
      <c r="A2" s="262" t="s">
        <v>2</v>
      </c>
      <c r="B2" s="245"/>
      <c r="C2" s="245"/>
      <c r="D2" s="245"/>
      <c r="E2" s="248"/>
      <c r="F2" s="82"/>
      <c r="G2" s="140" t="s">
        <v>3</v>
      </c>
      <c r="H2" s="84"/>
      <c r="I2" s="133" t="s">
        <v>4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>
      <c r="A3" s="262" t="s">
        <v>103</v>
      </c>
      <c r="B3" s="245"/>
      <c r="C3" s="245"/>
      <c r="D3" s="245"/>
      <c r="E3" s="248"/>
      <c r="F3" s="82"/>
      <c r="G3" s="88" t="s">
        <v>10</v>
      </c>
      <c r="H3" s="103"/>
      <c r="I3" s="103"/>
      <c r="J3" s="81"/>
      <c r="K3" s="81"/>
      <c r="L3" s="81"/>
      <c r="M3" s="134" t="s">
        <v>61</v>
      </c>
      <c r="N3" s="134" t="s">
        <v>52</v>
      </c>
      <c r="O3" s="78"/>
      <c r="P3" s="81"/>
      <c r="Q3" s="269" t="s">
        <v>104</v>
      </c>
      <c r="R3" s="250"/>
      <c r="S3" s="250"/>
      <c r="T3" s="250"/>
      <c r="U3" s="250"/>
      <c r="V3" s="250"/>
      <c r="W3" s="250"/>
      <c r="X3" s="250"/>
      <c r="Y3" s="250"/>
      <c r="Z3" s="81"/>
      <c r="AA3" s="81"/>
      <c r="AB3" s="81"/>
    </row>
    <row r="4" spans="1:28">
      <c r="A4" s="264" t="s">
        <v>105</v>
      </c>
      <c r="B4" s="245"/>
      <c r="C4" s="245"/>
      <c r="D4" s="245"/>
      <c r="E4" s="248"/>
      <c r="F4" s="82"/>
      <c r="G4" s="88" t="s">
        <v>12</v>
      </c>
      <c r="H4" s="89">
        <v>60</v>
      </c>
      <c r="I4" s="103"/>
      <c r="J4" s="81"/>
      <c r="K4" s="81"/>
      <c r="L4" s="81"/>
      <c r="M4" s="135" t="s">
        <v>90</v>
      </c>
      <c r="N4" s="136">
        <v>3</v>
      </c>
      <c r="O4" s="81"/>
      <c r="P4" s="81"/>
      <c r="Q4" s="250"/>
      <c r="R4" s="250"/>
      <c r="S4" s="250"/>
      <c r="T4" s="250"/>
      <c r="U4" s="250"/>
      <c r="V4" s="250"/>
      <c r="W4" s="250"/>
      <c r="X4" s="250"/>
      <c r="Y4" s="250"/>
      <c r="Z4" s="81"/>
      <c r="AA4" s="81"/>
      <c r="AB4" s="81"/>
    </row>
    <row r="5" spans="1:28">
      <c r="A5" s="262" t="s">
        <v>106</v>
      </c>
      <c r="B5" s="245"/>
      <c r="C5" s="245"/>
      <c r="D5" s="245"/>
      <c r="E5" s="248"/>
      <c r="F5" s="82"/>
      <c r="G5" s="88" t="s">
        <v>16</v>
      </c>
      <c r="H5" s="89">
        <v>50</v>
      </c>
      <c r="I5" s="103"/>
      <c r="J5" s="81"/>
      <c r="K5" s="81"/>
      <c r="L5" s="81"/>
      <c r="M5" s="135" t="s">
        <v>92</v>
      </c>
      <c r="N5" s="136">
        <v>2</v>
      </c>
      <c r="O5" s="81"/>
      <c r="P5" s="81"/>
      <c r="Q5" s="250"/>
      <c r="R5" s="250"/>
      <c r="S5" s="250"/>
      <c r="T5" s="250"/>
      <c r="U5" s="250"/>
      <c r="V5" s="250"/>
      <c r="W5" s="250"/>
      <c r="X5" s="250"/>
      <c r="Y5" s="250"/>
      <c r="Z5" s="81"/>
      <c r="AA5" s="81"/>
      <c r="AB5" s="81"/>
    </row>
    <row r="6" spans="1:28">
      <c r="A6" s="100"/>
      <c r="B6" s="101" t="s">
        <v>14</v>
      </c>
      <c r="C6" s="102" t="s">
        <v>79</v>
      </c>
      <c r="D6" s="102"/>
      <c r="E6" s="102" t="s">
        <v>81</v>
      </c>
      <c r="F6" s="107"/>
      <c r="G6" s="88" t="s">
        <v>78</v>
      </c>
      <c r="H6" s="96">
        <f>AVERAGE(H4:H5)</f>
        <v>55</v>
      </c>
      <c r="I6" s="137">
        <v>0.6</v>
      </c>
      <c r="J6" s="81"/>
      <c r="K6" s="81"/>
      <c r="L6" s="81"/>
      <c r="M6" s="135" t="s">
        <v>93</v>
      </c>
      <c r="N6" s="136">
        <v>1</v>
      </c>
      <c r="O6" s="81"/>
      <c r="P6" s="81"/>
      <c r="Q6" s="250"/>
      <c r="R6" s="250"/>
      <c r="S6" s="250"/>
      <c r="T6" s="250"/>
      <c r="U6" s="250"/>
      <c r="V6" s="250"/>
      <c r="W6" s="250"/>
      <c r="X6" s="250"/>
      <c r="Y6" s="250"/>
      <c r="Z6" s="81"/>
      <c r="AA6" s="81"/>
      <c r="AB6" s="81"/>
    </row>
    <row r="7" spans="1:28">
      <c r="A7" s="100"/>
      <c r="B7" s="101" t="s">
        <v>18</v>
      </c>
      <c r="C7" s="102" t="s">
        <v>19</v>
      </c>
      <c r="D7" s="102"/>
      <c r="E7" s="102" t="s">
        <v>19</v>
      </c>
      <c r="F7" s="102"/>
      <c r="G7" s="138" t="s">
        <v>25</v>
      </c>
      <c r="H7" s="88" t="s">
        <v>56</v>
      </c>
      <c r="I7" s="103"/>
      <c r="J7" s="81"/>
      <c r="K7" s="81"/>
      <c r="L7" s="81"/>
      <c r="M7" s="81"/>
      <c r="N7" s="81"/>
      <c r="O7" s="81"/>
      <c r="P7" s="81"/>
      <c r="Q7" s="250"/>
      <c r="R7" s="250"/>
      <c r="S7" s="250"/>
      <c r="T7" s="250"/>
      <c r="U7" s="250"/>
      <c r="V7" s="250"/>
      <c r="W7" s="250"/>
      <c r="X7" s="250"/>
      <c r="Y7" s="250"/>
      <c r="Z7" s="81"/>
      <c r="AA7" s="81"/>
      <c r="AB7" s="81"/>
    </row>
    <row r="8" spans="1:28">
      <c r="A8" s="100"/>
      <c r="B8" s="101" t="s">
        <v>22</v>
      </c>
      <c r="C8" s="102" t="s">
        <v>23</v>
      </c>
      <c r="D8" s="102"/>
      <c r="E8" s="102" t="s">
        <v>24</v>
      </c>
      <c r="F8" s="107"/>
      <c r="G8" s="108"/>
      <c r="H8" s="108"/>
      <c r="I8" s="10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1"/>
      <c r="AB8" s="81"/>
    </row>
    <row r="9" spans="1:28">
      <c r="A9" s="100"/>
      <c r="B9" s="101" t="s">
        <v>27</v>
      </c>
      <c r="C9" s="102" t="s">
        <v>72</v>
      </c>
      <c r="D9" s="102"/>
      <c r="E9" s="102" t="s">
        <v>72</v>
      </c>
      <c r="F9" s="102"/>
      <c r="G9" s="141"/>
      <c r="H9" s="141"/>
      <c r="I9" s="141"/>
      <c r="J9" s="141"/>
      <c r="K9" s="109" t="s">
        <v>29</v>
      </c>
      <c r="L9" s="109" t="s">
        <v>30</v>
      </c>
      <c r="M9" s="110" t="s">
        <v>31</v>
      </c>
      <c r="N9" s="110" t="s">
        <v>32</v>
      </c>
      <c r="O9" s="110" t="s">
        <v>33</v>
      </c>
      <c r="P9" s="110" t="s">
        <v>34</v>
      </c>
      <c r="Q9" s="110" t="s">
        <v>35</v>
      </c>
      <c r="R9" s="110" t="s">
        <v>36</v>
      </c>
      <c r="S9" s="110" t="s">
        <v>37</v>
      </c>
      <c r="T9" s="110" t="s">
        <v>38</v>
      </c>
      <c r="U9" s="110" t="s">
        <v>39</v>
      </c>
      <c r="V9" s="110" t="s">
        <v>40</v>
      </c>
      <c r="W9" s="110" t="s">
        <v>41</v>
      </c>
      <c r="X9" s="110" t="s">
        <v>42</v>
      </c>
      <c r="Y9" s="110" t="s">
        <v>43</v>
      </c>
      <c r="Z9" s="81"/>
      <c r="AA9" s="81"/>
      <c r="AB9" s="81"/>
    </row>
    <row r="10" spans="1:28">
      <c r="A10" s="100"/>
      <c r="B10" s="101" t="s">
        <v>44</v>
      </c>
      <c r="C10" s="102">
        <v>50</v>
      </c>
      <c r="D10" s="102">
        <f>(0.55*C10)</f>
        <v>27.500000000000004</v>
      </c>
      <c r="E10" s="102">
        <v>50</v>
      </c>
      <c r="F10" s="102">
        <v>28</v>
      </c>
      <c r="G10" s="141" t="s">
        <v>45</v>
      </c>
      <c r="H10" s="141"/>
      <c r="I10" s="141"/>
      <c r="J10" s="141"/>
      <c r="K10" s="140">
        <v>3</v>
      </c>
      <c r="L10" s="140"/>
      <c r="M10" s="140">
        <v>3</v>
      </c>
      <c r="N10" s="140">
        <v>3</v>
      </c>
      <c r="O10" s="140"/>
      <c r="P10" s="140"/>
      <c r="Q10" s="140"/>
      <c r="R10" s="140"/>
      <c r="S10" s="140"/>
      <c r="T10" s="140"/>
      <c r="U10" s="140"/>
      <c r="V10" s="140"/>
      <c r="W10" s="140">
        <v>3</v>
      </c>
      <c r="X10" s="140">
        <v>3</v>
      </c>
      <c r="Y10" s="140">
        <v>2</v>
      </c>
      <c r="Z10" s="81"/>
      <c r="AA10" s="81"/>
      <c r="AB10" s="81"/>
    </row>
    <row r="11" spans="1:28">
      <c r="A11" s="114">
        <v>1</v>
      </c>
      <c r="B11" s="115">
        <v>170101160001</v>
      </c>
      <c r="C11" s="112">
        <v>28</v>
      </c>
      <c r="D11" s="112">
        <f>COUNTIF(C11:C40,"&gt;="&amp;D10)</f>
        <v>18</v>
      </c>
      <c r="E11" s="112">
        <v>23</v>
      </c>
      <c r="F11" s="102">
        <f>COUNTIF(E11:E40,"&gt;="&amp;F10)</f>
        <v>15</v>
      </c>
      <c r="G11" s="141" t="s">
        <v>58</v>
      </c>
      <c r="H11" s="141"/>
      <c r="I11" s="141"/>
      <c r="J11" s="141"/>
      <c r="K11" s="103"/>
      <c r="L11" s="103">
        <v>3</v>
      </c>
      <c r="M11" s="84"/>
      <c r="N11" s="140"/>
      <c r="O11" s="140">
        <v>2</v>
      </c>
      <c r="P11" s="140"/>
      <c r="Q11" s="140"/>
      <c r="R11" s="84"/>
      <c r="S11" s="84"/>
      <c r="T11" s="84"/>
      <c r="U11" s="84"/>
      <c r="V11" s="84"/>
      <c r="W11" s="84">
        <v>3</v>
      </c>
      <c r="X11" s="84">
        <v>3</v>
      </c>
      <c r="Y11" s="84">
        <v>3</v>
      </c>
      <c r="Z11" s="81"/>
      <c r="AA11" s="81"/>
      <c r="AB11" s="81"/>
    </row>
    <row r="12" spans="1:28">
      <c r="A12" s="114">
        <v>2</v>
      </c>
      <c r="B12" s="115">
        <v>170101160002</v>
      </c>
      <c r="C12" s="112">
        <v>28</v>
      </c>
      <c r="D12" s="112">
        <f>(D11/30)*100</f>
        <v>60</v>
      </c>
      <c r="E12" s="112">
        <v>43</v>
      </c>
      <c r="F12" s="112">
        <f>(F11/30)*100</f>
        <v>50</v>
      </c>
      <c r="G12" s="141" t="s">
        <v>46</v>
      </c>
      <c r="H12" s="141"/>
      <c r="I12" s="141"/>
      <c r="J12" s="141"/>
      <c r="K12" s="103"/>
      <c r="L12" s="103"/>
      <c r="M12" s="84"/>
      <c r="N12" s="140"/>
      <c r="O12" s="140">
        <v>3</v>
      </c>
      <c r="P12" s="140"/>
      <c r="Q12" s="140"/>
      <c r="R12" s="84"/>
      <c r="S12" s="84"/>
      <c r="T12" s="84"/>
      <c r="U12" s="84"/>
      <c r="V12" s="84"/>
      <c r="W12" s="84">
        <v>3</v>
      </c>
      <c r="X12" s="84">
        <v>3</v>
      </c>
      <c r="Y12" s="84">
        <v>3</v>
      </c>
      <c r="Z12" s="81"/>
      <c r="AA12" s="81"/>
      <c r="AB12" s="81"/>
    </row>
    <row r="13" spans="1:28">
      <c r="A13" s="114">
        <v>3</v>
      </c>
      <c r="B13" s="115">
        <v>170101160003</v>
      </c>
      <c r="C13" s="112">
        <v>28</v>
      </c>
      <c r="D13" s="112"/>
      <c r="E13" s="112">
        <v>31</v>
      </c>
      <c r="F13" s="112"/>
      <c r="G13" s="141" t="s">
        <v>47</v>
      </c>
      <c r="H13" s="141"/>
      <c r="I13" s="141"/>
      <c r="J13" s="141"/>
      <c r="K13" s="103"/>
      <c r="L13" s="103">
        <v>3</v>
      </c>
      <c r="M13" s="84"/>
      <c r="N13" s="84">
        <v>3</v>
      </c>
      <c r="O13" s="84">
        <v>2</v>
      </c>
      <c r="P13" s="84"/>
      <c r="Q13" s="84"/>
      <c r="R13" s="84"/>
      <c r="S13" s="84"/>
      <c r="T13" s="84"/>
      <c r="U13" s="84"/>
      <c r="V13" s="84"/>
      <c r="W13" s="84">
        <v>3</v>
      </c>
      <c r="X13" s="84">
        <v>3</v>
      </c>
      <c r="Y13" s="84">
        <v>3</v>
      </c>
      <c r="Z13" s="81"/>
      <c r="AA13" s="81"/>
      <c r="AB13" s="81"/>
    </row>
    <row r="14" spans="1:28">
      <c r="A14" s="114">
        <v>4</v>
      </c>
      <c r="B14" s="115">
        <v>170101160005</v>
      </c>
      <c r="C14" s="112">
        <v>28</v>
      </c>
      <c r="D14" s="112"/>
      <c r="E14" s="112">
        <v>19</v>
      </c>
      <c r="F14" s="112"/>
      <c r="G14" s="141"/>
      <c r="H14" s="141"/>
      <c r="I14" s="141"/>
      <c r="J14" s="141"/>
      <c r="K14" s="103"/>
      <c r="L14" s="10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1"/>
      <c r="AA14" s="81"/>
      <c r="AB14" s="81"/>
    </row>
    <row r="15" spans="1:28">
      <c r="A15" s="114">
        <v>5</v>
      </c>
      <c r="B15" s="115">
        <v>170101160006</v>
      </c>
      <c r="C15" s="112">
        <v>20</v>
      </c>
      <c r="D15" s="112"/>
      <c r="E15" s="112">
        <v>27</v>
      </c>
      <c r="F15" s="112"/>
      <c r="G15" s="274" t="s">
        <v>48</v>
      </c>
      <c r="H15" s="245"/>
      <c r="I15" s="245"/>
      <c r="J15" s="248"/>
      <c r="K15" s="123">
        <f t="shared" ref="K15:Y15" si="0">AVERAGE(K10:K14)</f>
        <v>3</v>
      </c>
      <c r="L15" s="123">
        <f t="shared" si="0"/>
        <v>3</v>
      </c>
      <c r="M15" s="123">
        <f t="shared" si="0"/>
        <v>3</v>
      </c>
      <c r="N15" s="123">
        <f t="shared" si="0"/>
        <v>3</v>
      </c>
      <c r="O15" s="123">
        <f t="shared" si="0"/>
        <v>2.3333333333333335</v>
      </c>
      <c r="P15" s="123"/>
      <c r="Q15" s="123"/>
      <c r="R15" s="123"/>
      <c r="S15" s="123"/>
      <c r="T15" s="123"/>
      <c r="U15" s="123"/>
      <c r="V15" s="123"/>
      <c r="W15" s="123">
        <f t="shared" si="0"/>
        <v>3</v>
      </c>
      <c r="X15" s="123">
        <f t="shared" si="0"/>
        <v>3</v>
      </c>
      <c r="Y15" s="123">
        <f t="shared" si="0"/>
        <v>2.75</v>
      </c>
      <c r="Z15" s="81"/>
      <c r="AA15" s="81"/>
      <c r="AB15" s="81"/>
    </row>
    <row r="16" spans="1:28">
      <c r="A16" s="114">
        <v>6</v>
      </c>
      <c r="B16" s="115">
        <v>170101160007</v>
      </c>
      <c r="C16" s="112">
        <v>20</v>
      </c>
      <c r="D16" s="112"/>
      <c r="E16" s="112">
        <v>21</v>
      </c>
      <c r="F16" s="112"/>
      <c r="G16" s="274" t="s">
        <v>49</v>
      </c>
      <c r="H16" s="245"/>
      <c r="I16" s="245"/>
      <c r="J16" s="248"/>
      <c r="K16" s="120">
        <f>(55*K15)/100</f>
        <v>1.65</v>
      </c>
      <c r="L16" s="120">
        <f t="shared" ref="L16:O16" si="1">(55*L15)/100</f>
        <v>1.65</v>
      </c>
      <c r="M16" s="120">
        <f t="shared" si="1"/>
        <v>1.65</v>
      </c>
      <c r="N16" s="120">
        <f t="shared" si="1"/>
        <v>1.65</v>
      </c>
      <c r="O16" s="120">
        <f t="shared" si="1"/>
        <v>1.2833333333333334</v>
      </c>
      <c r="P16" s="120"/>
      <c r="Q16" s="120"/>
      <c r="R16" s="120"/>
      <c r="S16" s="120"/>
      <c r="T16" s="120"/>
      <c r="U16" s="120"/>
      <c r="V16" s="120"/>
      <c r="W16" s="120">
        <f>(55*W15)/100</f>
        <v>1.65</v>
      </c>
      <c r="X16" s="120">
        <f t="shared" ref="X16:Y16" si="2">(55*X15)/100</f>
        <v>1.65</v>
      </c>
      <c r="Y16" s="120">
        <f t="shared" si="2"/>
        <v>1.5125</v>
      </c>
      <c r="Z16" s="81"/>
      <c r="AA16" s="81"/>
      <c r="AB16" s="81"/>
    </row>
    <row r="17" spans="1:28">
      <c r="A17" s="114">
        <v>7</v>
      </c>
      <c r="B17" s="115">
        <v>170101160008</v>
      </c>
      <c r="C17" s="112">
        <v>28</v>
      </c>
      <c r="D17" s="112"/>
      <c r="E17" s="112">
        <v>30</v>
      </c>
      <c r="F17" s="125"/>
      <c r="G17" s="270" t="s">
        <v>94</v>
      </c>
      <c r="H17" s="250"/>
      <c r="I17" s="250"/>
      <c r="J17" s="247"/>
      <c r="K17" s="81" t="s">
        <v>56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>
      <c r="A18" s="114">
        <v>8</v>
      </c>
      <c r="B18" s="115">
        <v>170101160010</v>
      </c>
      <c r="C18" s="112">
        <v>28</v>
      </c>
      <c r="D18" s="112"/>
      <c r="E18" s="112">
        <v>35</v>
      </c>
      <c r="F18" s="107"/>
      <c r="G18" s="108"/>
      <c r="H18" s="108"/>
      <c r="I18" s="10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>
      <c r="A19" s="114">
        <v>9</v>
      </c>
      <c r="B19" s="115">
        <v>170101160012</v>
      </c>
      <c r="C19" s="112">
        <v>28</v>
      </c>
      <c r="D19" s="112"/>
      <c r="E19" s="112">
        <v>28</v>
      </c>
      <c r="F19" s="112"/>
      <c r="G19" s="267" t="s">
        <v>82</v>
      </c>
      <c r="H19" s="245"/>
      <c r="I19" s="24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>
      <c r="A20" s="114">
        <v>10</v>
      </c>
      <c r="B20" s="115">
        <v>170101160013</v>
      </c>
      <c r="C20" s="112">
        <v>30</v>
      </c>
      <c r="D20" s="112"/>
      <c r="E20" s="112">
        <v>39</v>
      </c>
      <c r="F20" s="112"/>
      <c r="G20" s="128" t="s">
        <v>83</v>
      </c>
      <c r="H20" s="260" t="s">
        <v>56</v>
      </c>
      <c r="I20" s="248"/>
      <c r="J20" s="81"/>
      <c r="K20" s="142" t="s">
        <v>95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>
      <c r="A21" s="114">
        <v>11</v>
      </c>
      <c r="B21" s="115">
        <v>170101160014</v>
      </c>
      <c r="C21" s="112">
        <v>30</v>
      </c>
      <c r="D21" s="112"/>
      <c r="E21" s="112">
        <v>49</v>
      </c>
      <c r="F21" s="112"/>
      <c r="G21" s="128" t="s">
        <v>84</v>
      </c>
      <c r="H21" s="260" t="s">
        <v>85</v>
      </c>
      <c r="I21" s="248"/>
      <c r="J21" s="81"/>
      <c r="K21" s="81" t="s">
        <v>29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>
      <c r="A22" s="114">
        <v>12</v>
      </c>
      <c r="B22" s="115">
        <v>170101160015</v>
      </c>
      <c r="C22" s="112">
        <v>26</v>
      </c>
      <c r="D22" s="112"/>
      <c r="E22" s="112">
        <v>40</v>
      </c>
      <c r="F22" s="129"/>
      <c r="G22" s="59"/>
      <c r="H22" s="59"/>
      <c r="I22" s="59"/>
      <c r="J22" s="81"/>
      <c r="K22" s="81" t="s">
        <v>96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>
      <c r="A23" s="114">
        <v>13</v>
      </c>
      <c r="B23" s="115">
        <v>170101160018</v>
      </c>
      <c r="C23" s="112">
        <v>20</v>
      </c>
      <c r="D23" s="112"/>
      <c r="E23" s="112">
        <v>25</v>
      </c>
      <c r="F23" s="129"/>
      <c r="G23" s="59"/>
      <c r="H23" s="59"/>
      <c r="I23" s="59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>
      <c r="A24" s="114">
        <v>14</v>
      </c>
      <c r="B24" s="115">
        <v>170101160019</v>
      </c>
      <c r="C24" s="112">
        <v>20</v>
      </c>
      <c r="D24" s="112"/>
      <c r="E24" s="112">
        <v>26</v>
      </c>
      <c r="F24" s="129"/>
      <c r="G24" s="59"/>
      <c r="H24" s="59"/>
      <c r="I24" s="5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>
      <c r="A25" s="114">
        <v>15</v>
      </c>
      <c r="B25" s="115">
        <v>170101160020</v>
      </c>
      <c r="C25" s="112">
        <v>15</v>
      </c>
      <c r="D25" s="112"/>
      <c r="E25" s="112">
        <v>26</v>
      </c>
      <c r="F25" s="129"/>
      <c r="G25" s="59"/>
      <c r="H25" s="59"/>
      <c r="I25" s="5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>
      <c r="A26" s="114">
        <v>16</v>
      </c>
      <c r="B26" s="115">
        <v>170101160022</v>
      </c>
      <c r="C26" s="112">
        <v>30</v>
      </c>
      <c r="D26" s="112"/>
      <c r="E26" s="112">
        <v>26</v>
      </c>
      <c r="F26" s="129"/>
      <c r="G26" s="59"/>
      <c r="H26" s="59"/>
      <c r="I26" s="59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>
      <c r="A27" s="114">
        <v>17</v>
      </c>
      <c r="B27" s="115">
        <v>170101160024</v>
      </c>
      <c r="C27" s="112">
        <v>28</v>
      </c>
      <c r="D27" s="112"/>
      <c r="E27" s="112">
        <v>24</v>
      </c>
      <c r="F27" s="129"/>
      <c r="G27" s="59"/>
      <c r="H27" s="59"/>
      <c r="I27" s="5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>
      <c r="A28" s="114">
        <v>18</v>
      </c>
      <c r="B28" s="115">
        <v>170101160026</v>
      </c>
      <c r="C28" s="112">
        <v>32</v>
      </c>
      <c r="D28" s="112"/>
      <c r="E28" s="112">
        <v>29</v>
      </c>
      <c r="F28" s="129"/>
      <c r="G28" s="59"/>
      <c r="H28" s="59"/>
      <c r="I28" s="5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>
      <c r="A29" s="114">
        <v>19</v>
      </c>
      <c r="B29" s="115">
        <v>170101160028</v>
      </c>
      <c r="C29" s="112">
        <v>20</v>
      </c>
      <c r="D29" s="112"/>
      <c r="E29" s="112">
        <v>25</v>
      </c>
      <c r="F29" s="129"/>
      <c r="G29" s="59"/>
      <c r="H29" s="59"/>
      <c r="I29" s="5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>
      <c r="A30" s="114">
        <v>20</v>
      </c>
      <c r="B30" s="115">
        <v>170101160030</v>
      </c>
      <c r="C30" s="112">
        <v>21</v>
      </c>
      <c r="D30" s="112"/>
      <c r="E30" s="112">
        <v>25</v>
      </c>
      <c r="F30" s="129"/>
      <c r="G30" s="59"/>
      <c r="H30" s="59"/>
      <c r="I30" s="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>
      <c r="A31" s="114">
        <v>21</v>
      </c>
      <c r="B31" s="115">
        <v>170101160031</v>
      </c>
      <c r="C31" s="112">
        <v>28</v>
      </c>
      <c r="D31" s="112"/>
      <c r="E31" s="112">
        <v>33</v>
      </c>
      <c r="F31" s="129"/>
      <c r="G31" s="59"/>
      <c r="H31" s="59"/>
      <c r="I31" s="5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>
      <c r="A32" s="114">
        <v>22</v>
      </c>
      <c r="B32" s="115">
        <v>170101161032</v>
      </c>
      <c r="C32" s="112">
        <v>35</v>
      </c>
      <c r="D32" s="112"/>
      <c r="E32" s="112">
        <v>38</v>
      </c>
      <c r="F32" s="129"/>
      <c r="G32" s="59"/>
      <c r="H32" s="59"/>
      <c r="I32" s="59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>
      <c r="A33" s="114">
        <v>23</v>
      </c>
      <c r="B33" s="115">
        <v>170101161033</v>
      </c>
      <c r="C33" s="112">
        <v>38</v>
      </c>
      <c r="D33" s="112"/>
      <c r="E33" s="112">
        <v>47</v>
      </c>
      <c r="F33" s="129"/>
      <c r="G33" s="59"/>
      <c r="H33" s="59"/>
      <c r="I33" s="5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>
      <c r="A34" s="114">
        <v>24</v>
      </c>
      <c r="B34" s="115">
        <v>170101161034</v>
      </c>
      <c r="C34" s="112">
        <v>32</v>
      </c>
      <c r="D34" s="112"/>
      <c r="E34" s="112">
        <v>42</v>
      </c>
      <c r="F34" s="129"/>
      <c r="G34" s="59"/>
      <c r="H34" s="59"/>
      <c r="I34" s="59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>
      <c r="A35" s="114">
        <v>25</v>
      </c>
      <c r="B35" s="115">
        <v>170101161036</v>
      </c>
      <c r="C35" s="112">
        <v>32</v>
      </c>
      <c r="D35" s="112"/>
      <c r="E35" s="112">
        <v>45</v>
      </c>
      <c r="F35" s="129"/>
      <c r="G35" s="59"/>
      <c r="H35" s="59"/>
      <c r="I35" s="59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>
      <c r="A36" s="114">
        <v>26</v>
      </c>
      <c r="B36" s="115">
        <v>170101161037</v>
      </c>
      <c r="C36" s="112">
        <v>28</v>
      </c>
      <c r="D36" s="112"/>
      <c r="E36" s="112">
        <v>36</v>
      </c>
      <c r="F36" s="129"/>
      <c r="G36" s="59"/>
      <c r="H36" s="59"/>
      <c r="I36" s="59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>
      <c r="A37" s="114">
        <v>27</v>
      </c>
      <c r="B37" s="115">
        <v>170101160029</v>
      </c>
      <c r="C37" s="112">
        <v>20</v>
      </c>
      <c r="D37" s="112"/>
      <c r="E37" s="112">
        <v>20</v>
      </c>
      <c r="F37" s="129"/>
      <c r="G37" s="59"/>
      <c r="H37" s="59"/>
      <c r="I37" s="59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>
      <c r="A38" s="114">
        <v>28</v>
      </c>
      <c r="B38" s="115">
        <v>170101160016</v>
      </c>
      <c r="C38" s="112">
        <v>20</v>
      </c>
      <c r="D38" s="112"/>
      <c r="E38" s="112">
        <v>15</v>
      </c>
      <c r="F38" s="129"/>
      <c r="G38" s="59"/>
      <c r="H38" s="59"/>
      <c r="I38" s="59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>
      <c r="A39" s="131">
        <v>29</v>
      </c>
      <c r="B39" s="115">
        <v>170101161035</v>
      </c>
      <c r="C39" s="112">
        <v>10</v>
      </c>
      <c r="D39" s="112"/>
      <c r="E39" s="112">
        <v>22</v>
      </c>
      <c r="F39" s="129"/>
      <c r="G39" s="59"/>
      <c r="H39" s="59"/>
      <c r="I39" s="59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>
      <c r="A40" s="132">
        <v>30</v>
      </c>
      <c r="B40" s="115">
        <v>170101150004</v>
      </c>
      <c r="C40" s="112">
        <v>20</v>
      </c>
      <c r="D40" s="112"/>
      <c r="E40" s="112">
        <v>22</v>
      </c>
      <c r="F40" s="12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>
      <c r="A41" s="59"/>
      <c r="B41" s="59"/>
      <c r="C41" s="129"/>
      <c r="D41" s="129"/>
      <c r="E41" s="129"/>
      <c r="F41" s="12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>
      <c r="A42" s="59"/>
      <c r="B42" s="59"/>
      <c r="C42" s="129"/>
      <c r="D42" s="129"/>
      <c r="E42" s="129"/>
      <c r="F42" s="129"/>
      <c r="G42" s="59"/>
      <c r="H42" s="59"/>
      <c r="I42" s="5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>
      <c r="A43" s="59"/>
      <c r="B43" s="59"/>
      <c r="C43" s="129"/>
      <c r="D43" s="129"/>
      <c r="E43" s="129"/>
      <c r="F43" s="129"/>
      <c r="G43" s="59"/>
      <c r="H43" s="59"/>
      <c r="I43" s="5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>
      <c r="A44" s="59"/>
      <c r="B44" s="59"/>
      <c r="C44" s="129"/>
      <c r="D44" s="129"/>
      <c r="E44" s="129"/>
      <c r="F44" s="129"/>
      <c r="G44" s="59"/>
      <c r="H44" s="59"/>
      <c r="I44" s="59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>
      <c r="A45" s="59"/>
      <c r="B45" s="59"/>
      <c r="C45" s="129"/>
      <c r="D45" s="129"/>
      <c r="E45" s="129"/>
      <c r="F45" s="129"/>
      <c r="G45" s="59"/>
      <c r="H45" s="59"/>
      <c r="I45" s="59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>
      <c r="A46" s="59"/>
      <c r="B46" s="59"/>
      <c r="C46" s="129"/>
      <c r="D46" s="129"/>
      <c r="E46" s="129"/>
      <c r="F46" s="129"/>
      <c r="G46" s="59"/>
      <c r="H46" s="59"/>
      <c r="I46" s="59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>
      <c r="A47" s="59"/>
      <c r="B47" s="59"/>
      <c r="C47" s="129"/>
      <c r="D47" s="129"/>
      <c r="E47" s="129"/>
      <c r="F47" s="129"/>
      <c r="G47" s="59"/>
      <c r="H47" s="59"/>
      <c r="I47" s="59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>
      <c r="A48" s="59"/>
      <c r="B48" s="59"/>
      <c r="C48" s="129"/>
      <c r="D48" s="129"/>
      <c r="E48" s="129"/>
      <c r="F48" s="129"/>
      <c r="G48" s="59"/>
      <c r="H48" s="59"/>
      <c r="I48" s="59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>
      <c r="A49" s="59"/>
      <c r="B49" s="59"/>
      <c r="C49" s="129"/>
      <c r="D49" s="129"/>
      <c r="E49" s="129"/>
      <c r="F49" s="129"/>
      <c r="G49" s="59"/>
      <c r="H49" s="59"/>
      <c r="I49" s="5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>
      <c r="A50" s="59"/>
      <c r="B50" s="59"/>
      <c r="C50" s="129"/>
      <c r="D50" s="129"/>
      <c r="E50" s="129"/>
      <c r="F50" s="129"/>
      <c r="G50" s="59"/>
      <c r="H50" s="59"/>
      <c r="I50" s="59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>
      <c r="A51" s="59"/>
      <c r="B51" s="59"/>
      <c r="C51" s="129"/>
      <c r="D51" s="129"/>
      <c r="E51" s="129"/>
      <c r="F51" s="129"/>
      <c r="G51" s="59"/>
      <c r="H51" s="59"/>
      <c r="I51" s="59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>
      <c r="A52" s="59"/>
      <c r="B52" s="59"/>
      <c r="C52" s="129"/>
      <c r="D52" s="129"/>
      <c r="E52" s="129"/>
      <c r="F52" s="129"/>
      <c r="G52" s="59"/>
      <c r="H52" s="59"/>
      <c r="I52" s="59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>
      <c r="A53" s="59"/>
      <c r="B53" s="59"/>
      <c r="C53" s="129"/>
      <c r="D53" s="129"/>
      <c r="E53" s="129"/>
      <c r="F53" s="129"/>
      <c r="G53" s="59"/>
      <c r="H53" s="59"/>
      <c r="I53" s="59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>
      <c r="A54" s="59"/>
      <c r="B54" s="59"/>
      <c r="C54" s="129"/>
      <c r="D54" s="129"/>
      <c r="E54" s="129"/>
      <c r="F54" s="129"/>
      <c r="G54" s="59"/>
      <c r="H54" s="59"/>
      <c r="I54" s="59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>
      <c r="A55" s="59"/>
      <c r="B55" s="59"/>
      <c r="C55" s="129"/>
      <c r="D55" s="129"/>
      <c r="E55" s="129"/>
      <c r="F55" s="129"/>
      <c r="G55" s="59"/>
      <c r="H55" s="59"/>
      <c r="I55" s="5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>
      <c r="A56" s="59"/>
      <c r="B56" s="59"/>
      <c r="C56" s="129"/>
      <c r="D56" s="129"/>
      <c r="E56" s="129"/>
      <c r="F56" s="129"/>
      <c r="G56" s="59"/>
      <c r="H56" s="59"/>
      <c r="I56" s="5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>
      <c r="A57" s="59"/>
      <c r="B57" s="59"/>
      <c r="C57" s="129"/>
      <c r="D57" s="129"/>
      <c r="E57" s="129"/>
      <c r="F57" s="129"/>
      <c r="G57" s="59"/>
      <c r="H57" s="59"/>
      <c r="I57" s="59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>
      <c r="A58" s="59"/>
      <c r="B58" s="59"/>
      <c r="C58" s="129"/>
      <c r="D58" s="129"/>
      <c r="E58" s="129"/>
      <c r="F58" s="129"/>
      <c r="G58" s="59"/>
      <c r="H58" s="59"/>
      <c r="I58" s="59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>
      <c r="A59" s="59"/>
      <c r="B59" s="59"/>
      <c r="C59" s="129"/>
      <c r="D59" s="129"/>
      <c r="E59" s="129"/>
      <c r="F59" s="129"/>
      <c r="G59" s="59"/>
      <c r="H59" s="59"/>
      <c r="I59" s="59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>
      <c r="A60" s="59"/>
      <c r="B60" s="59"/>
      <c r="C60" s="129"/>
      <c r="D60" s="129"/>
      <c r="E60" s="129"/>
      <c r="F60" s="129"/>
      <c r="G60" s="59"/>
      <c r="H60" s="59"/>
      <c r="I60" s="59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>
      <c r="A61" s="59"/>
      <c r="B61" s="59"/>
      <c r="C61" s="129"/>
      <c r="D61" s="129"/>
      <c r="E61" s="129"/>
      <c r="F61" s="129"/>
      <c r="G61" s="59"/>
      <c r="H61" s="59"/>
      <c r="I61" s="59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>
      <c r="A62" s="59"/>
      <c r="B62" s="59"/>
      <c r="C62" s="129"/>
      <c r="D62" s="129"/>
      <c r="E62" s="129"/>
      <c r="F62" s="129"/>
      <c r="G62" s="59"/>
      <c r="H62" s="59"/>
      <c r="I62" s="5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>
      <c r="A63" s="59"/>
      <c r="B63" s="59"/>
      <c r="C63" s="129"/>
      <c r="D63" s="129"/>
      <c r="E63" s="129"/>
      <c r="F63" s="129"/>
      <c r="G63" s="59"/>
      <c r="H63" s="59"/>
      <c r="I63" s="59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>
      <c r="A64" s="59"/>
      <c r="B64" s="59"/>
      <c r="C64" s="129"/>
      <c r="D64" s="129"/>
      <c r="E64" s="129"/>
      <c r="F64" s="129"/>
      <c r="G64" s="59"/>
      <c r="H64" s="59"/>
      <c r="I64" s="59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>
      <c r="A65" s="59"/>
      <c r="B65" s="59"/>
      <c r="C65" s="129"/>
      <c r="D65" s="129"/>
      <c r="E65" s="129"/>
      <c r="F65" s="129"/>
      <c r="G65" s="59"/>
      <c r="H65" s="59"/>
      <c r="I65" s="5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>
      <c r="A66" s="59"/>
      <c r="B66" s="59"/>
      <c r="C66" s="129"/>
      <c r="D66" s="129"/>
      <c r="E66" s="129"/>
      <c r="F66" s="129"/>
      <c r="G66" s="59"/>
      <c r="H66" s="59"/>
      <c r="I66" s="59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>
      <c r="A67" s="59"/>
      <c r="B67" s="59"/>
      <c r="C67" s="129"/>
      <c r="D67" s="129"/>
      <c r="E67" s="129"/>
      <c r="F67" s="129"/>
      <c r="G67" s="59"/>
      <c r="H67" s="59"/>
      <c r="I67" s="59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>
      <c r="A68" s="59"/>
      <c r="B68" s="59"/>
      <c r="C68" s="129"/>
      <c r="D68" s="129"/>
      <c r="E68" s="129"/>
      <c r="F68" s="12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>
      <c r="A69" s="59"/>
      <c r="B69" s="59"/>
      <c r="C69" s="129"/>
      <c r="D69" s="129"/>
      <c r="E69" s="129"/>
      <c r="F69" s="129"/>
      <c r="G69" s="59"/>
      <c r="H69" s="59"/>
      <c r="I69" s="59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>
      <c r="A70" s="59"/>
      <c r="B70" s="59"/>
      <c r="C70" s="129"/>
      <c r="D70" s="129"/>
      <c r="E70" s="129"/>
      <c r="F70" s="129"/>
      <c r="G70" s="59"/>
      <c r="H70" s="59"/>
      <c r="I70" s="59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>
      <c r="A71" s="59"/>
      <c r="B71" s="59"/>
      <c r="C71" s="129"/>
      <c r="D71" s="129"/>
      <c r="E71" s="129"/>
      <c r="F71" s="129"/>
      <c r="G71" s="59"/>
      <c r="H71" s="59"/>
      <c r="I71" s="59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>
      <c r="A72" s="59"/>
      <c r="B72" s="59"/>
      <c r="C72" s="129"/>
      <c r="D72" s="129"/>
      <c r="E72" s="129"/>
      <c r="F72" s="129"/>
      <c r="G72" s="59"/>
      <c r="H72" s="59"/>
      <c r="I72" s="59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>
      <c r="A73" s="59"/>
      <c r="B73" s="59"/>
      <c r="C73" s="129"/>
      <c r="D73" s="129"/>
      <c r="E73" s="129"/>
      <c r="F73" s="129"/>
      <c r="G73" s="59"/>
      <c r="H73" s="59"/>
      <c r="I73" s="5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>
      <c r="A74" s="59"/>
      <c r="B74" s="59"/>
      <c r="C74" s="129"/>
      <c r="D74" s="129"/>
      <c r="E74" s="129"/>
      <c r="F74" s="129"/>
      <c r="G74" s="59"/>
      <c r="H74" s="59"/>
      <c r="I74" s="5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1:28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1:28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1:28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1:28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1:28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1:28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1:28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1:28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1:28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1:28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1:28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1:28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1:28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1:28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1:28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1:28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1:28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1:28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1:28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1:28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28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1:28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1:28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1:28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1:28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1:28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1:28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1:28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28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1:28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1:28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1:28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1:28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1:28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1:28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1:28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8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1:28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1:28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1:28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1:28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1:28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1:28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1:28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1:28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1:28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1:28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1:28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1:28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1:28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1:28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1:28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1:28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1:28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1:28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1:28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28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1:28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1:28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1:28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1:28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1:28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1:28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1:28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1:28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1:28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1:28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1:28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1:28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1:28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28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1:28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1:28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1:28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1:28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1:28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1:28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1:28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1:28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1:28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1:28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1:28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1:28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1:28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1:28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1:28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1:28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1:28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1:28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1:28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1:28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1:28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1:28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1:28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1:28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1:28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1:28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1:28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1:28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1:28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1:28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1:28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1:28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1:28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1:28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1:28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1:28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1:28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1:28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1:28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1:28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1:28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1:28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1:28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1:28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1:28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1:28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1:28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1:28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1:28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1:28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1:28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1:28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1:28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1:28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1:28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1:28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1:28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1:28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1:28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1:28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1:28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1:28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1:28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1:28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1:28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1:28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1:28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1:28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1:28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1:28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1:28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1:28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1:28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1:28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1:28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1:28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1:28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1:28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1:28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1:28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1:28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1:28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1:28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1:28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1:28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1:28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1:28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1:28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1:28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1:28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1:28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1:28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1:28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1:28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1:28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1:28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1:28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1:28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1:28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1:28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1:28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1:28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1:28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1:28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1:28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1:28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1:28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1:28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1:28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1:28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1:28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1:28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1:28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1:28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1:28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1:28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1:28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1:28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1:28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1:28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1:28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1:28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1:28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1:28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1:28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1:28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1:28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1:28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1:28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1:28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1:28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1:28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1:28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1:28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1:28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1:28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1:28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1:28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1:28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1:28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1:28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1:28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1:28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1:28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1:28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1:28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1:28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1:28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1:28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1:28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1:28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1:28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1:28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1:28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1:28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1:28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1:28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1:28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1:28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1:28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1:28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1:28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1:28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1:28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1:28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1:28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1:28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1:28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1:28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1:28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1:28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1:28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1:28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1:28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1:28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1:28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1:28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1:28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1:28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1:28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1:28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1:28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1:28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1:28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1:28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1:28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1:28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1:28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1:28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1:28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1:28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1:28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1:28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1:28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1:28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1:28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1:28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1:28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1:28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1:28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1:28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1:28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1:28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1:28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1:28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1:28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1:28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1:28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1:28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1:28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1:28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1:28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1:28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1:28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1:28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1:28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1:28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1:28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1:28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1:28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1:28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1:28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1:28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1:28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1:28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1:28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1:28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1:28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1:28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1:28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1:28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1:28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1:28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1:28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1:28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1:28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1:28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1:28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1:28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1:28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1:28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1:28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1:28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1:28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1:28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1:28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1:28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1:28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1:28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1:28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1:28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1:28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1:28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1:28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1:28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1:28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1:28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1:28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1:28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1:28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1:28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1:28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1:28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1:28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1:28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1:28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1:28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1:28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1:28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1:28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1:28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1:28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1:28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1:28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1:28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1:28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1:28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1:28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1:28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1:28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1:28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1:28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1:28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1:28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1:28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1:28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1:28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1:28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1:28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1:28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1:28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1:28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1:28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1:28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1:28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1:28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1:28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1:28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1:28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1:28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1:28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1:28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1:28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1:28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1:28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1:28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1:28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1:28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1:28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1:28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1:28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1:28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1:28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1:28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1:28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1:28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1:28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1:28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1:28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1:28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1:28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1:28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1:28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1:28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1:28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1:28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1:28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1:28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1:28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1:28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1:28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1:28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1:28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1:28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1:28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1:28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1:28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1:28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1:28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1:28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1:28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1:28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1:28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1:28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1:28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1:28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1:28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1:28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1:28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1:28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1:28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1:28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1:28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1:28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  <row r="633" spans="1:28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</row>
    <row r="634" spans="1:28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</row>
    <row r="635" spans="1:28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</row>
    <row r="636" spans="1:28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</row>
    <row r="637" spans="1:28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</row>
    <row r="638" spans="1:28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</row>
    <row r="639" spans="1:28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</row>
    <row r="640" spans="1:28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</row>
    <row r="641" spans="1:28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</row>
    <row r="642" spans="1:28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</row>
    <row r="643" spans="1:28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</row>
    <row r="644" spans="1:28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</row>
    <row r="645" spans="1:28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</row>
    <row r="646" spans="1:28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</row>
    <row r="647" spans="1:28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</row>
    <row r="648" spans="1:28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</row>
    <row r="649" spans="1:28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</row>
    <row r="650" spans="1:28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</row>
    <row r="651" spans="1:28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</row>
    <row r="652" spans="1:28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</row>
    <row r="653" spans="1:28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</row>
    <row r="654" spans="1:28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</row>
    <row r="655" spans="1:28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</row>
    <row r="656" spans="1:28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</row>
    <row r="657" spans="1:28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</row>
    <row r="658" spans="1:28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</row>
    <row r="659" spans="1:28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</row>
    <row r="660" spans="1:28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</row>
    <row r="661" spans="1:28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</row>
    <row r="662" spans="1:28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</row>
    <row r="663" spans="1:28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</row>
    <row r="664" spans="1:28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</row>
    <row r="665" spans="1:28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</row>
    <row r="666" spans="1:28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</row>
    <row r="667" spans="1:28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</row>
    <row r="668" spans="1:28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</row>
    <row r="669" spans="1:28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</row>
    <row r="670" spans="1:28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</row>
    <row r="671" spans="1:28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</row>
    <row r="672" spans="1:28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</row>
    <row r="673" spans="1:28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</row>
    <row r="674" spans="1:28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</row>
    <row r="675" spans="1:28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</row>
    <row r="676" spans="1:28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</row>
    <row r="677" spans="1:28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</row>
    <row r="678" spans="1:28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</row>
    <row r="679" spans="1:28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</row>
    <row r="680" spans="1:28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</row>
    <row r="681" spans="1:28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</row>
    <row r="682" spans="1:28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</row>
    <row r="683" spans="1:28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</row>
    <row r="684" spans="1:28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</row>
    <row r="685" spans="1:28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</row>
    <row r="686" spans="1:28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</row>
    <row r="687" spans="1:28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</row>
    <row r="688" spans="1:28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</row>
    <row r="689" spans="1:28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</row>
    <row r="690" spans="1:28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</row>
    <row r="691" spans="1:28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</row>
    <row r="692" spans="1:28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</row>
    <row r="693" spans="1:28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</row>
    <row r="694" spans="1:28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</row>
    <row r="695" spans="1:28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</row>
    <row r="696" spans="1:28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</row>
    <row r="697" spans="1:28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</row>
    <row r="698" spans="1:28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</row>
    <row r="699" spans="1:28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</row>
    <row r="700" spans="1:28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</row>
    <row r="701" spans="1:28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</row>
    <row r="702" spans="1:28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</row>
    <row r="703" spans="1:28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</row>
    <row r="704" spans="1:28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</row>
    <row r="705" spans="1:28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</row>
    <row r="706" spans="1:28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</row>
    <row r="707" spans="1:28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</row>
    <row r="708" spans="1:28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</row>
    <row r="709" spans="1:28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</row>
    <row r="710" spans="1:28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</row>
    <row r="711" spans="1:28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</row>
    <row r="712" spans="1:28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</row>
    <row r="713" spans="1:28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</row>
    <row r="714" spans="1:28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</row>
    <row r="715" spans="1:28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</row>
    <row r="716" spans="1:28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</row>
    <row r="717" spans="1:28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</row>
    <row r="718" spans="1:28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</row>
    <row r="719" spans="1:28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</row>
    <row r="720" spans="1:28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</row>
    <row r="721" spans="1:28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</row>
    <row r="722" spans="1:28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</row>
    <row r="723" spans="1:28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</row>
    <row r="724" spans="1:28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</row>
    <row r="725" spans="1:28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</row>
    <row r="726" spans="1:28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</row>
    <row r="727" spans="1:28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</row>
    <row r="728" spans="1:28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</row>
    <row r="729" spans="1:28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</row>
    <row r="730" spans="1:28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</row>
    <row r="731" spans="1:28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</row>
    <row r="732" spans="1:28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</row>
    <row r="733" spans="1:28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</row>
    <row r="734" spans="1:28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</row>
    <row r="735" spans="1:28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</row>
    <row r="736" spans="1:28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</row>
    <row r="737" spans="1:28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</row>
    <row r="738" spans="1:28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</row>
    <row r="739" spans="1:28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</row>
    <row r="740" spans="1:28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</row>
    <row r="741" spans="1:28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</row>
    <row r="742" spans="1:28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</row>
    <row r="743" spans="1:28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</row>
    <row r="744" spans="1:28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</row>
    <row r="745" spans="1:28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</row>
    <row r="746" spans="1:28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</row>
    <row r="747" spans="1:28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</row>
    <row r="748" spans="1:28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</row>
    <row r="749" spans="1:28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</row>
    <row r="750" spans="1:28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</row>
    <row r="751" spans="1:28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</row>
    <row r="752" spans="1:28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</row>
    <row r="753" spans="1:28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</row>
    <row r="754" spans="1:28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</row>
    <row r="755" spans="1:28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</row>
    <row r="756" spans="1:28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</row>
    <row r="757" spans="1:28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</row>
    <row r="758" spans="1:28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</row>
    <row r="759" spans="1:28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</row>
    <row r="760" spans="1:28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</row>
    <row r="761" spans="1:28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</row>
    <row r="762" spans="1:28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</row>
    <row r="763" spans="1:28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</row>
    <row r="764" spans="1:28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</row>
    <row r="765" spans="1:28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</row>
    <row r="766" spans="1:28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</row>
    <row r="767" spans="1:28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</row>
    <row r="768" spans="1:28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</row>
    <row r="769" spans="1:28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</row>
    <row r="770" spans="1:28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</row>
    <row r="771" spans="1:28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</row>
    <row r="772" spans="1:28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</row>
    <row r="773" spans="1:28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</row>
    <row r="774" spans="1:28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</row>
    <row r="775" spans="1:28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</row>
    <row r="776" spans="1:28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</row>
    <row r="777" spans="1:28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</row>
    <row r="778" spans="1:28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</row>
    <row r="779" spans="1:28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</row>
    <row r="780" spans="1:28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</row>
    <row r="781" spans="1:28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</row>
    <row r="782" spans="1:28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</row>
    <row r="783" spans="1:28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</row>
    <row r="784" spans="1:28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</row>
    <row r="785" spans="1:28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</row>
    <row r="786" spans="1:28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</row>
    <row r="787" spans="1:28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</row>
    <row r="788" spans="1:28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</row>
    <row r="789" spans="1:28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</row>
    <row r="790" spans="1:28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</row>
    <row r="791" spans="1:28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</row>
    <row r="792" spans="1:28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</row>
    <row r="793" spans="1:28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</row>
    <row r="794" spans="1:28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</row>
    <row r="795" spans="1:28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</row>
    <row r="796" spans="1:28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</row>
    <row r="797" spans="1:28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</row>
    <row r="798" spans="1:28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</row>
    <row r="799" spans="1:28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</row>
    <row r="800" spans="1:28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</row>
    <row r="801" spans="1:28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</row>
    <row r="802" spans="1:28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</row>
    <row r="803" spans="1:28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</row>
    <row r="804" spans="1:28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</row>
    <row r="805" spans="1:28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</row>
    <row r="806" spans="1:28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</row>
    <row r="807" spans="1:28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</row>
    <row r="808" spans="1:28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</row>
    <row r="809" spans="1:28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</row>
    <row r="810" spans="1:28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</row>
    <row r="811" spans="1:28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</row>
    <row r="812" spans="1:28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</row>
    <row r="813" spans="1:28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</row>
    <row r="814" spans="1:28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</row>
    <row r="815" spans="1:28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</row>
    <row r="816" spans="1:28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</row>
    <row r="817" spans="1:28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</row>
    <row r="818" spans="1:28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</row>
    <row r="819" spans="1:28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</row>
    <row r="820" spans="1:28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</row>
    <row r="821" spans="1:28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</row>
    <row r="822" spans="1:28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</row>
    <row r="823" spans="1:28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</row>
    <row r="824" spans="1:28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</row>
    <row r="825" spans="1:28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</row>
    <row r="826" spans="1:28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</row>
    <row r="827" spans="1:28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</row>
    <row r="828" spans="1:28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</row>
    <row r="829" spans="1:28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</row>
    <row r="830" spans="1:28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</row>
    <row r="831" spans="1:28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</row>
    <row r="832" spans="1:28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</row>
    <row r="833" spans="1:28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</row>
    <row r="834" spans="1:28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</row>
    <row r="835" spans="1:28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</row>
    <row r="836" spans="1:28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</row>
    <row r="837" spans="1:28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</row>
    <row r="838" spans="1:28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</row>
    <row r="839" spans="1:28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</row>
    <row r="840" spans="1:28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</row>
    <row r="841" spans="1:28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</row>
    <row r="842" spans="1:28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</row>
    <row r="843" spans="1:28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</row>
    <row r="844" spans="1:28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</row>
    <row r="845" spans="1:28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</row>
    <row r="846" spans="1:28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</row>
    <row r="847" spans="1:28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</row>
    <row r="848" spans="1:28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</row>
    <row r="849" spans="1:28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</row>
    <row r="850" spans="1:28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</row>
    <row r="851" spans="1:28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</row>
    <row r="852" spans="1:28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</row>
    <row r="853" spans="1:28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</row>
    <row r="854" spans="1:28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</row>
    <row r="855" spans="1:28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</row>
    <row r="856" spans="1:28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</row>
    <row r="857" spans="1:28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</row>
    <row r="858" spans="1:28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</row>
    <row r="859" spans="1:28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</row>
    <row r="860" spans="1:28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</row>
    <row r="861" spans="1:28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</row>
    <row r="862" spans="1:28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</row>
    <row r="863" spans="1:28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</row>
    <row r="864" spans="1:28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</row>
    <row r="865" spans="1:28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</row>
    <row r="866" spans="1:28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</row>
    <row r="867" spans="1:28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</row>
    <row r="868" spans="1:28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</row>
    <row r="869" spans="1:28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</row>
    <row r="870" spans="1:28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</row>
    <row r="871" spans="1:28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</row>
    <row r="872" spans="1:28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</row>
    <row r="873" spans="1:28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</row>
    <row r="874" spans="1:28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</row>
    <row r="875" spans="1:28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</row>
    <row r="876" spans="1:28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</row>
    <row r="877" spans="1:28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</row>
    <row r="878" spans="1:28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</row>
    <row r="879" spans="1:28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</row>
    <row r="880" spans="1:28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</row>
    <row r="881" spans="1:28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</row>
    <row r="882" spans="1:28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</row>
    <row r="883" spans="1:28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</row>
    <row r="884" spans="1:28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</row>
    <row r="885" spans="1:28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</row>
    <row r="886" spans="1:28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</row>
    <row r="887" spans="1:28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</row>
    <row r="888" spans="1:28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</row>
    <row r="889" spans="1:28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</row>
    <row r="890" spans="1:28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</row>
    <row r="891" spans="1:28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</row>
    <row r="892" spans="1:28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</row>
    <row r="893" spans="1:28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</row>
    <row r="894" spans="1:28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</row>
    <row r="895" spans="1:28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</row>
    <row r="896" spans="1:28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</row>
    <row r="897" spans="1:28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</row>
    <row r="898" spans="1:28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</row>
    <row r="899" spans="1:28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</row>
    <row r="900" spans="1:28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</row>
    <row r="901" spans="1:28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</row>
    <row r="902" spans="1:28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</row>
    <row r="903" spans="1:28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</row>
    <row r="904" spans="1:28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</row>
    <row r="905" spans="1:28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</row>
    <row r="906" spans="1:28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</row>
    <row r="907" spans="1:28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</row>
    <row r="908" spans="1:28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</row>
    <row r="909" spans="1:28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</row>
    <row r="910" spans="1:28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</row>
    <row r="911" spans="1:28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</row>
    <row r="912" spans="1:28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</row>
    <row r="913" spans="1:28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</row>
    <row r="914" spans="1:28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</row>
    <row r="915" spans="1:28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</row>
    <row r="916" spans="1:28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</row>
    <row r="917" spans="1:28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</row>
    <row r="918" spans="1:28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</row>
    <row r="919" spans="1:28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</row>
    <row r="920" spans="1:28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</row>
    <row r="921" spans="1:28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</row>
    <row r="922" spans="1:28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</row>
    <row r="923" spans="1:28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</row>
    <row r="924" spans="1:28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</row>
    <row r="925" spans="1:28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</row>
    <row r="926" spans="1:28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</row>
    <row r="927" spans="1:28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</row>
    <row r="928" spans="1:28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</row>
    <row r="929" spans="1:28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</row>
    <row r="930" spans="1:28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</row>
    <row r="931" spans="1:28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</row>
    <row r="932" spans="1:28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</row>
    <row r="933" spans="1:28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</row>
    <row r="934" spans="1:28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</row>
    <row r="935" spans="1:28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</row>
    <row r="936" spans="1:28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</row>
    <row r="937" spans="1:28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</row>
    <row r="938" spans="1:28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</row>
    <row r="939" spans="1:28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</row>
    <row r="940" spans="1:28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</row>
    <row r="941" spans="1:28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</row>
    <row r="942" spans="1:28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</row>
    <row r="943" spans="1:28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</row>
    <row r="944" spans="1:28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</row>
    <row r="945" spans="1:28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</row>
    <row r="946" spans="1:28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</row>
    <row r="947" spans="1:28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</row>
    <row r="948" spans="1:28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</row>
    <row r="949" spans="1:28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</row>
    <row r="950" spans="1:28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</row>
    <row r="951" spans="1:28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</row>
    <row r="952" spans="1:28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</row>
    <row r="953" spans="1:28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</row>
    <row r="954" spans="1:28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</row>
    <row r="955" spans="1:28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</row>
    <row r="956" spans="1:28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</row>
    <row r="957" spans="1:28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</row>
    <row r="958" spans="1:28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</row>
    <row r="959" spans="1:28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</row>
    <row r="960" spans="1:28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</row>
    <row r="961" spans="1:28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</row>
    <row r="962" spans="1:28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</row>
    <row r="963" spans="1:28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</row>
    <row r="964" spans="1:28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</row>
    <row r="965" spans="1:28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</row>
    <row r="966" spans="1:28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</row>
    <row r="967" spans="1:28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</row>
    <row r="968" spans="1:28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</row>
    <row r="969" spans="1:28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</row>
    <row r="970" spans="1:28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</row>
    <row r="971" spans="1:28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</row>
    <row r="972" spans="1:28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</row>
    <row r="973" spans="1:28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</row>
    <row r="974" spans="1:28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</row>
    <row r="975" spans="1:28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</row>
    <row r="976" spans="1:28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</row>
    <row r="977" spans="1:28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</row>
    <row r="978" spans="1:28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</row>
    <row r="979" spans="1:28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</row>
    <row r="980" spans="1:28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</row>
    <row r="981" spans="1:28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</row>
    <row r="982" spans="1:28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</row>
    <row r="983" spans="1:28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</row>
    <row r="984" spans="1:28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</row>
    <row r="985" spans="1:28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</row>
    <row r="986" spans="1:28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</row>
    <row r="987" spans="1:28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</row>
    <row r="988" spans="1:28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</row>
    <row r="989" spans="1:28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</row>
    <row r="990" spans="1:28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</row>
    <row r="991" spans="1:28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</row>
    <row r="992" spans="1:28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</row>
    <row r="993" spans="1:28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</row>
    <row r="994" spans="1:28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</row>
    <row r="995" spans="1:28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</row>
    <row r="996" spans="1:28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</row>
    <row r="997" spans="1:28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</row>
    <row r="998" spans="1:28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</row>
    <row r="999" spans="1:28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</row>
    <row r="1000" spans="1:28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</row>
  </sheetData>
  <mergeCells count="13">
    <mergeCell ref="Q3:Y7"/>
    <mergeCell ref="A4:E4"/>
    <mergeCell ref="A5:E5"/>
    <mergeCell ref="H20:I20"/>
    <mergeCell ref="H21:I21"/>
    <mergeCell ref="G16:J16"/>
    <mergeCell ref="G17:J17"/>
    <mergeCell ref="G19:I19"/>
    <mergeCell ref="A1:E1"/>
    <mergeCell ref="G1:P1"/>
    <mergeCell ref="A2:E2"/>
    <mergeCell ref="A3:E3"/>
    <mergeCell ref="G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INT To Compo</vt:lpstr>
      <vt:lpstr>I TO H EV</vt:lpstr>
      <vt:lpstr>J&amp;F</vt:lpstr>
      <vt:lpstr>JP &amp; T</vt:lpstr>
      <vt:lpstr>Machineris</vt:lpstr>
      <vt:lpstr>PRODUCT DESIGN CATIA</vt:lpstr>
      <vt:lpstr>PRODUCT VALIDATION SIMULIA</vt:lpstr>
      <vt:lpstr>PROJECT LIFECYCLE MANAGEMENT EN</vt:lpstr>
      <vt:lpstr>QUALITY CONTROL &amp; RELIABILITY E</vt:lpstr>
      <vt:lpstr>QCFCS</vt:lpstr>
      <vt:lpstr>MECHANICS OF SOLID </vt:lpstr>
      <vt:lpstr>METAL TRANSFER &amp; WELD METALLURG</vt:lpstr>
      <vt:lpstr>RENEWABLE SYSTEM  </vt:lpstr>
      <vt:lpstr>REVERSE ENGINEERING AND RAPID P</vt:lpstr>
      <vt:lpstr>STRENGTH OF MATERIAL </vt:lpstr>
      <vt:lpstr>MANUFACTURING PROCESS-ppht</vt:lpstr>
      <vt:lpstr>MAINTENANCE OF AUTOMOBILE</vt:lpstr>
      <vt:lpstr>MANUFACTURING TECHNOLOGY-I </vt:lpstr>
      <vt:lpstr>MANUFACTURING TECHNOLOGY-II</vt:lpstr>
      <vt:lpstr>MATERIAL IN PRODUCT DESIGN AND </vt:lpstr>
      <vt:lpstr>MECHANICS OF MACHINES</vt:lpstr>
      <vt:lpstr>Subsystems of Automobile</vt:lpstr>
      <vt:lpstr>System Engineering Dymola</vt:lpstr>
      <vt:lpstr>Testing of Welded Joints </vt:lpstr>
      <vt:lpstr>Theories of Failure Analysis us</vt:lpstr>
      <vt:lpstr>Theory of machines   </vt:lpstr>
      <vt:lpstr>Thermodynamics</vt:lpstr>
      <vt:lpstr>Thermal Engineering</vt:lpstr>
      <vt:lpstr>WSSACIHS</vt:lpstr>
      <vt:lpstr>WORKSHOP PRACTICE  </vt:lpstr>
      <vt:lpstr>WORKSHOP TECHNOLOGY </vt:lpstr>
      <vt:lpstr>WORKSHOP TECHNOLOGY PRACTICE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LCLAB01</dc:creator>
  <cp:lastModifiedBy>HP</cp:lastModifiedBy>
  <dcterms:created xsi:type="dcterms:W3CDTF">2021-09-06T09:19:21Z</dcterms:created>
  <dcterms:modified xsi:type="dcterms:W3CDTF">2023-01-27T11:59:51Z</dcterms:modified>
</cp:coreProperties>
</file>