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80" windowHeight="3570" activeTab="3"/>
  </bookViews>
  <sheets>
    <sheet name="PROJECT" sheetId="1" r:id="rId1"/>
    <sheet name="INTERNSHIP" sheetId="2" r:id="rId2"/>
    <sheet name="MEDICAL LAW" sheetId="3" r:id="rId3"/>
    <sheet name="BINOCULAR VISION" sheetId="4" r:id="rId4"/>
    <sheet name="CONTACT LENS" sheetId="5" r:id="rId5"/>
    <sheet name="LOW VISION" sheetId="6" r:id="rId6"/>
    <sheet name="LOW VISION AID LAB" sheetId="7" r:id="rId7"/>
    <sheet name="CONTACT LENS LAB" sheetId="8" r:id="rId8"/>
    <sheet name="OCULAR DISEASE LAB 2" sheetId="9" r:id="rId9"/>
    <sheet name="PEDIATRIC AND GERIATRIC LAB" sheetId="10" r:id="rId10"/>
    <sheet name="OPTOMETRIC INSTRUMENT LAB" sheetId="11" r:id="rId11"/>
    <sheet name=" OPHTHALMIC LENS AND DISPENSING" sheetId="12" r:id="rId12"/>
    <sheet name="STATISTICS AND OCCUPATIONAL OPT" sheetId="13" r:id="rId13"/>
    <sheet name="PEDIATRIC AND GERIATRIC" sheetId="14" r:id="rId14"/>
    <sheet name="SYSTEMIC DISEASE AN EYE" sheetId="15" r:id="rId15"/>
    <sheet name="COMMUNITY OPTOMETRY AND DISPENS" sheetId="16" r:id="rId16"/>
    <sheet name=" CLINICAL EXAMINATION OF VISUAL" sheetId="17" r:id="rId17"/>
    <sheet name="CLINICAL OPTOMETRY 1" sheetId="18" r:id="rId18"/>
    <sheet name="OCULAR MICROBIOLOGY AND PATHOLO" sheetId="19" r:id="rId19"/>
    <sheet name=" VISUAL OPTICS 1" sheetId="20" r:id="rId20"/>
    <sheet name="OPTOMETRIC OPTICS 1" sheetId="21" r:id="rId21"/>
    <sheet name="CLINICAL OPTOMETRY 2" sheetId="22" r:id="rId22"/>
    <sheet name=" GENERAL PHYSIOLOGY" sheetId="23" r:id="rId23"/>
    <sheet name=" OCULAR PHYSIOLOGY " sheetId="24" r:id="rId24"/>
    <sheet name="OCULAR ANATOMY" sheetId="25" r:id="rId25"/>
  </sheets>
  <definedNames/>
  <calcPr fullCalcOnLoad="1"/>
</workbook>
</file>

<file path=xl/sharedStrings.xml><?xml version="1.0" encoding="utf-8"?>
<sst xmlns="http://schemas.openxmlformats.org/spreadsheetml/2006/main" count="1438" uniqueCount="102">
  <si>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</si>
  <si>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</si>
  <si>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</si>
  <si>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</si>
  <si>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</si>
  <si>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</si>
  <si>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</si>
  <si>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</si>
  <si>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</si>
  <si>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</si>
  <si>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</si>
  <si>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</si>
  <si>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</si>
  <si>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</si>
  <si>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</si>
  <si>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</si>
  <si>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</si>
  <si>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</si>
  <si>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</si>
  <si>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</si>
  <si>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</si>
  <si>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</si>
  <si>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</si>
  <si>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</si>
  <si>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</si>
  <si>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</si>
  <si>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</si>
  <si>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</si>
  <si>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</si>
  <si>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Course Code : BTAB1105                                            Max Marks :100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</si>
  <si>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</si>
  <si>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</si>
  <si>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</si>
  <si>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</si>
  <si>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</si>
  <si>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</si>
  <si>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</si>
  <si>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</si>
  <si>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</si>
  <si>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</si>
  <si>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</si>
  <si>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</si>
  <si>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</si>
  <si>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</si>
  <si>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</si>
  <si>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</si>
  <si>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</si>
  <si>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</si>
  <si>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</si>
  <si>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</si>
  <si>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Question Paper: PROJECT</t>
  </si>
  <si>
    <t>Course Name : PROJECT         Department : B.OPTO</t>
  </si>
  <si>
    <t>Achieved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</si>
  <si>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</si>
  <si>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Question Paper: MEDICAL LAW AND ETHICS</t>
  </si>
  <si>
    <t>Course Name :  MEDICAL LAW AND ETHICS      Department : B.OPTO</t>
  </si>
  <si>
    <t>Question Paper: BINOCULAR VISION AND SQUINT</t>
  </si>
  <si>
    <t>Course Name :   BINOCULAR VISION AND SQUINT      Department : B.OPTO</t>
  </si>
  <si>
    <t>Question Paper: CONTACT LENS</t>
  </si>
  <si>
    <t>Course Name : CONTACT LENS     Department : B.OPTO</t>
  </si>
  <si>
    <t>Course Code : BSOP3502                                      Max Marks :100</t>
  </si>
  <si>
    <t>Question Paper: LOW VISON AID</t>
  </si>
  <si>
    <t>Course Name :  LOW VISION AID    Department : B.OPTO</t>
  </si>
  <si>
    <t>Course Name :  LOW VISION AID LAB    Department : B.OPTO</t>
  </si>
  <si>
    <t>Question Paper: LOW VISON AID LAB</t>
  </si>
  <si>
    <t>Question Paper: CONTACT LENS LAB</t>
  </si>
  <si>
    <t>Course Name :   CONTACT LENS LAB     Department : B.OPTO</t>
  </si>
  <si>
    <t>Question Paper: OCULAR DISEASE LAB II</t>
  </si>
  <si>
    <t>Course Name :  OCULAR DISEASE LAB II     Department : B.OPTO</t>
  </si>
  <si>
    <t>Question Paper: PEDIATRIC AND GERIATRIC LAB</t>
  </si>
  <si>
    <t>Course Name :  PEDIATRIC AND GERIATRIC LAB      Department : B.OPTO</t>
  </si>
  <si>
    <t>Course Code :                                        Max Marks :100</t>
  </si>
  <si>
    <t>Question Paper: OPTOMETRIC INSTRUMENT LAB</t>
  </si>
  <si>
    <t>Course Name :  OPTOMETRIC INSTRUMENT LAB      Department : B.OPTO</t>
  </si>
  <si>
    <t>Question Paper: OPHTHALMIC LENS AND DISPENSING LAB</t>
  </si>
  <si>
    <t>Course Name :  OPHTHALMIC LENS AND DISPENSING LAB   Department : B.OPTO</t>
  </si>
  <si>
    <t>Question Paper: STATISTICS AND OCCUPATIONAL OPTOMETRY</t>
  </si>
  <si>
    <t>Course Name :  STATISTICS AND OCCUPATIONAL OPTOMETRY Department : B.OPTO</t>
  </si>
  <si>
    <t>Question Paper: PEDIATRIC AND GERIATRIC</t>
  </si>
  <si>
    <t>Course Name :  PEDIATRIC AND GERIATRIC Department : B.OPTO</t>
  </si>
  <si>
    <t>Question Paper: SYSTEMIC DISEASE AND EYE</t>
  </si>
  <si>
    <t>Course Name :SYSTEMIC DISEASE AND EYE Department : B.OPTO</t>
  </si>
  <si>
    <t>Question Paper: COMMUNITY OPTOMETRY AND DISPENSING OPTOMETRY</t>
  </si>
  <si>
    <t>Course Name:COMMUNITY OPTOMETRY AND DISPENSING OPTOMETRY Department : B.OPTO</t>
  </si>
  <si>
    <t>Question Paper: CLINICAL EXAMINATION OF VISUAL SYSTEM</t>
  </si>
  <si>
    <t>Course Name:CLINICAL EXAMINATION OF VISUAL SYSTEM  Department : B.OPTO</t>
  </si>
  <si>
    <t>Question Paper: CLINICAL OPTOMETRY 1</t>
  </si>
  <si>
    <t>Course Name: CLINICAL OPTOMETRY 1  Department : B.OPTO</t>
  </si>
  <si>
    <t>Question Paper: OCULAR MICROBIOLOGY AND PATHOLOGY</t>
  </si>
  <si>
    <t>Course Name:OCULAR MICROBIOLOGY AND PATHOLOGY  Department : B.OPTO</t>
  </si>
  <si>
    <t>Question Paper: VISUAL OPTICS 1</t>
  </si>
  <si>
    <t>Course Name VISUAL OPTICS 1  Department : B.OPTO</t>
  </si>
  <si>
    <t>Question Paper: OPTOMETRIC OPTICS 1</t>
  </si>
  <si>
    <t>Course Name OPTOMETRIC OPTICS 1  Department : B.OPTO</t>
  </si>
  <si>
    <t>Question Paper: CLINICAL OPTOMETRY 2</t>
  </si>
  <si>
    <t>Course Name CLINICAL OPTOMETRY 2 Department : B.OPTO</t>
  </si>
  <si>
    <t>Question Paper: GENERAL PHYSIOLOGY</t>
  </si>
  <si>
    <t>Course Name GENERAL PHYSIOLOGY 2 Department : B.OPTO</t>
  </si>
  <si>
    <t>Question Paper: OCULAR PHYSIOLOGY</t>
  </si>
  <si>
    <t>Course Name OCULAR PHYSIOLOGY  Department : B.OPTO</t>
  </si>
  <si>
    <t>Question Paper: OCULAR ANATOMY</t>
  </si>
  <si>
    <t>Course Name OCULAR ANATOMY  Department : B.OPTO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</si>
</sst>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  <numFmt numFmtId="189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2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6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" fontId="49" fillId="21" borderId="12" xfId="0" applyNumberFormat="1" applyFont="1" applyFill="1" applyBorder="1" applyAlignment="1">
      <alignment vertical="center"/>
    </xf>
    <xf numFmtId="1" fontId="49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82" fontId="46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0" fontId="46" fillId="0" borderId="10" xfId="59" applyNumberFormat="1" applyFont="1" applyBorder="1" applyAlignment="1">
      <alignment vertical="center"/>
    </xf>
    <xf numFmtId="0" fontId="46" fillId="35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2" fontId="46" fillId="36" borderId="10" xfId="0" applyNumberFormat="1" applyFont="1" applyFill="1" applyBorder="1" applyAlignment="1">
      <alignment horizontal="center" vertical="center"/>
    </xf>
    <xf numFmtId="182" fontId="46" fillId="36" borderId="10" xfId="0" applyNumberFormat="1" applyFont="1" applyFill="1" applyBorder="1" applyAlignment="1">
      <alignment horizontal="center" vertical="center"/>
    </xf>
    <xf numFmtId="182" fontId="0" fillId="36" borderId="10" xfId="0" applyNumberFormat="1" applyFill="1" applyBorder="1" applyAlignment="1">
      <alignment horizontal="center" vertical="center"/>
    </xf>
    <xf numFmtId="1" fontId="49" fillId="37" borderId="10" xfId="0" applyNumberFormat="1" applyFont="1" applyFill="1" applyBorder="1" applyAlignment="1">
      <alignment vertical="center"/>
    </xf>
    <xf numFmtId="2" fontId="5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" fontId="2" fillId="5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8" borderId="10" xfId="0" applyNumberFormat="1" applyFill="1" applyBorder="1" applyAlignment="1">
      <alignment horizontal="center" vertical="center"/>
    </xf>
    <xf numFmtId="183" fontId="0" fillId="38" borderId="12" xfId="0" applyNumberForma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83" fontId="46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55" fillId="0" borderId="10" xfId="0" applyFont="1" applyBorder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2" fontId="46" fillId="0" borderId="0" xfId="0" applyNumberFormat="1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0" fillId="34" borderId="0" xfId="0" applyFill="1" applyAlignment="1">
      <alignment vertical="center"/>
    </xf>
    <xf numFmtId="1" fontId="0" fillId="33" borderId="0" xfId="0" applyNumberFormat="1" applyFill="1" applyAlignment="1">
      <alignment horizontal="center"/>
    </xf>
    <xf numFmtId="1" fontId="49" fillId="0" borderId="0" xfId="0" applyNumberFormat="1" applyFont="1" applyAlignment="1">
      <alignment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" fontId="2" fillId="5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zoomScale="47" zoomScaleNormal="47" zoomScalePageLayoutView="0" workbookViewId="0" topLeftCell="B1">
      <selection activeCell="P15" sqref="P15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5" width="25.8515625" style="4" customWidth="1"/>
    <col min="6" max="6" width="13.42187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118" t="s">
        <v>28</v>
      </c>
      <c r="B1" s="119"/>
      <c r="C1" s="119"/>
      <c r="D1" s="119"/>
      <c r="E1" s="120"/>
      <c r="F1" s="30"/>
      <c r="G1" s="114"/>
      <c r="H1" s="114"/>
      <c r="I1" s="114"/>
      <c r="J1" s="114"/>
      <c r="K1" s="114"/>
      <c r="L1" s="114"/>
      <c r="M1" s="114"/>
    </row>
    <row r="2" spans="1:9" ht="19.5" customHeight="1">
      <c r="A2" s="116" t="s">
        <v>0</v>
      </c>
      <c r="B2" s="116"/>
      <c r="C2" s="116"/>
      <c r="D2" s="116"/>
      <c r="E2" s="116"/>
      <c r="F2" s="31"/>
      <c r="G2" s="45" t="s">
        <v>37</v>
      </c>
      <c r="H2" s="46"/>
      <c r="I2" s="42"/>
    </row>
    <row r="3" spans="1:23" ht="43.5" customHeight="1">
      <c r="A3" s="117" t="s">
        <v>50</v>
      </c>
      <c r="B3" s="116"/>
      <c r="C3" s="116"/>
      <c r="D3" s="116"/>
      <c r="E3" s="116"/>
      <c r="F3" s="31"/>
      <c r="G3" s="45" t="s">
        <v>39</v>
      </c>
      <c r="H3" s="46"/>
      <c r="I3" s="59" t="s">
        <v>47</v>
      </c>
      <c r="K3" s="49" t="s">
        <v>42</v>
      </c>
      <c r="L3" s="49" t="s">
        <v>48</v>
      </c>
      <c r="N3" s="49" t="s">
        <v>43</v>
      </c>
      <c r="O3" s="113" t="s">
        <v>27</v>
      </c>
      <c r="P3" s="113"/>
      <c r="Q3" s="113"/>
      <c r="R3" s="113"/>
      <c r="S3" s="113"/>
      <c r="T3" s="113"/>
      <c r="U3" s="113"/>
      <c r="V3" s="113"/>
      <c r="W3" s="113"/>
    </row>
    <row r="4" spans="1:23" ht="32.25" customHeight="1">
      <c r="A4" s="117" t="s">
        <v>51</v>
      </c>
      <c r="B4" s="116"/>
      <c r="C4" s="116"/>
      <c r="D4" s="116"/>
      <c r="E4" s="116"/>
      <c r="F4" s="31"/>
      <c r="G4" s="45" t="s">
        <v>38</v>
      </c>
      <c r="H4" s="46"/>
      <c r="I4" s="42"/>
      <c r="K4" s="50" t="s">
        <v>33</v>
      </c>
      <c r="L4" s="50">
        <v>3</v>
      </c>
      <c r="N4" s="72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0.25" customHeight="1">
      <c r="A5" s="47" t="s">
        <v>29</v>
      </c>
      <c r="B5" s="43"/>
      <c r="C5" s="43"/>
      <c r="D5" s="43"/>
      <c r="E5" s="43"/>
      <c r="F5" s="31"/>
      <c r="G5" s="45" t="s">
        <v>31</v>
      </c>
      <c r="H5" s="39">
        <v>100</v>
      </c>
      <c r="I5" s="42"/>
      <c r="K5" s="51" t="s">
        <v>34</v>
      </c>
      <c r="L5" s="51">
        <v>2</v>
      </c>
      <c r="N5" s="73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2:23" ht="48.75" customHeight="1">
      <c r="B6" s="25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38">
        <v>100</v>
      </c>
      <c r="I6" s="42"/>
      <c r="K6" s="52" t="s">
        <v>35</v>
      </c>
      <c r="L6" s="52">
        <v>1</v>
      </c>
      <c r="N6" s="74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2:23" ht="42.75" customHeight="1">
      <c r="B7" s="5" t="s">
        <v>2</v>
      </c>
      <c r="C7" s="24" t="s">
        <v>10</v>
      </c>
      <c r="D7" s="24"/>
      <c r="E7" s="7" t="s">
        <v>10</v>
      </c>
      <c r="F7" s="7"/>
      <c r="G7" s="44" t="s">
        <v>45</v>
      </c>
      <c r="H7" s="58">
        <f>AVERAGE(H5:H6)</f>
        <v>100</v>
      </c>
      <c r="I7" s="48">
        <v>0.6</v>
      </c>
      <c r="K7" s="53" t="s">
        <v>36</v>
      </c>
      <c r="L7" s="53">
        <v>0</v>
      </c>
      <c r="N7" s="75"/>
      <c r="O7" s="113"/>
      <c r="P7" s="113"/>
      <c r="Q7" s="113"/>
      <c r="R7" s="113"/>
      <c r="S7" s="113"/>
      <c r="T7" s="113"/>
      <c r="U7" s="113"/>
      <c r="V7" s="113"/>
      <c r="W7" s="113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4" t="s">
        <v>40</v>
      </c>
      <c r="H8" s="45" t="s">
        <v>52</v>
      </c>
      <c r="I8" s="42"/>
    </row>
    <row r="9" spans="2:23" ht="24.75" customHeight="1">
      <c r="B9" s="5" t="s">
        <v>5</v>
      </c>
      <c r="C9" s="17" t="s">
        <v>30</v>
      </c>
      <c r="D9" s="17"/>
      <c r="E9" s="17" t="s">
        <v>30</v>
      </c>
      <c r="F9" s="32"/>
      <c r="H9" s="40"/>
      <c r="I9" s="40"/>
      <c r="W9" s="22"/>
    </row>
    <row r="10" spans="1:23" s="2" customFormat="1" ht="24.75" customHeight="1">
      <c r="A10" s="8"/>
      <c r="B10" s="5" t="s">
        <v>8</v>
      </c>
      <c r="C10" s="7">
        <v>50</v>
      </c>
      <c r="D10" s="29">
        <f>(0.55*50)</f>
        <v>27.500000000000004</v>
      </c>
      <c r="E10" s="9">
        <v>50</v>
      </c>
      <c r="F10" s="37">
        <f>0.55*50</f>
        <v>27.500000000000004</v>
      </c>
      <c r="G10" s="23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2"/>
    </row>
    <row r="11" spans="1:23" ht="24.75" customHeight="1">
      <c r="A11" s="4">
        <v>1</v>
      </c>
      <c r="B11" s="14">
        <v>170101170007</v>
      </c>
      <c r="C11" s="81">
        <v>43</v>
      </c>
      <c r="D11" s="10">
        <f>COUNTIF(C11:C68,"&gt;="&amp;D10)</f>
        <v>29</v>
      </c>
      <c r="E11" s="84">
        <v>40</v>
      </c>
      <c r="F11" s="33">
        <f>COUNTIF(E11:E82,"&gt;="&amp;F10)</f>
        <v>29</v>
      </c>
      <c r="G11" s="27" t="s">
        <v>6</v>
      </c>
      <c r="H11" s="54">
        <v>3</v>
      </c>
      <c r="I11" s="55">
        <v>3</v>
      </c>
      <c r="J11" s="56">
        <v>1</v>
      </c>
      <c r="L11" s="56">
        <v>2</v>
      </c>
      <c r="M11" s="56">
        <v>2</v>
      </c>
      <c r="N11" s="20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22"/>
    </row>
    <row r="12" spans="1:23" ht="24.75" customHeight="1">
      <c r="A12" s="4">
        <v>2</v>
      </c>
      <c r="B12" s="14">
        <v>170101170011</v>
      </c>
      <c r="C12" s="81">
        <v>40</v>
      </c>
      <c r="D12" s="70">
        <f>(29/29)*100</f>
        <v>100</v>
      </c>
      <c r="E12" s="84">
        <v>40</v>
      </c>
      <c r="F12" s="71">
        <f>(29/29)*100</f>
        <v>100</v>
      </c>
      <c r="G12" s="27" t="s">
        <v>7</v>
      </c>
      <c r="H12" s="21">
        <v>3</v>
      </c>
      <c r="I12" s="20">
        <v>2</v>
      </c>
      <c r="J12" s="20">
        <v>2</v>
      </c>
      <c r="K12" s="56">
        <v>2</v>
      </c>
      <c r="L12" s="26">
        <v>1</v>
      </c>
      <c r="M12" s="26">
        <v>2</v>
      </c>
      <c r="N12" s="26"/>
      <c r="O12" s="26"/>
      <c r="P12" s="26"/>
      <c r="Q12" s="26"/>
      <c r="R12" s="26">
        <v>1</v>
      </c>
      <c r="S12" s="26">
        <v>1</v>
      </c>
      <c r="T12" s="26"/>
      <c r="U12" s="26">
        <v>1</v>
      </c>
      <c r="V12" s="26">
        <v>3</v>
      </c>
      <c r="W12" s="22"/>
    </row>
    <row r="13" spans="1:23" ht="24.75" customHeight="1">
      <c r="A13" s="4">
        <v>3</v>
      </c>
      <c r="B13" s="14">
        <v>170101170013</v>
      </c>
      <c r="C13" s="81">
        <v>40</v>
      </c>
      <c r="D13" s="10"/>
      <c r="E13" s="84">
        <v>42</v>
      </c>
      <c r="F13" s="34"/>
      <c r="G13" s="27" t="s">
        <v>9</v>
      </c>
      <c r="H13" s="21">
        <v>3</v>
      </c>
      <c r="I13" s="20"/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20">
        <v>2</v>
      </c>
      <c r="S13" s="20">
        <v>2</v>
      </c>
      <c r="T13" s="26"/>
      <c r="U13" s="26"/>
      <c r="V13" s="26"/>
      <c r="W13" s="22"/>
    </row>
    <row r="14" spans="1:23" ht="35.25" customHeight="1">
      <c r="A14" s="4">
        <v>4</v>
      </c>
      <c r="B14" s="14">
        <v>170101170014</v>
      </c>
      <c r="C14" s="81">
        <v>35</v>
      </c>
      <c r="D14" s="10"/>
      <c r="E14" s="84">
        <v>38</v>
      </c>
      <c r="F14" s="34" t="s">
        <v>1</v>
      </c>
      <c r="G14" s="28" t="s">
        <v>44</v>
      </c>
      <c r="H14" s="21">
        <v>3</v>
      </c>
      <c r="I14" s="21">
        <v>2.5</v>
      </c>
      <c r="J14" s="21">
        <v>1.5</v>
      </c>
      <c r="K14" s="21">
        <v>1.5</v>
      </c>
      <c r="L14" s="56">
        <v>2</v>
      </c>
      <c r="M14" s="21">
        <v>3</v>
      </c>
      <c r="N14" s="21">
        <v>3</v>
      </c>
      <c r="O14" s="21">
        <v>3</v>
      </c>
      <c r="P14" s="21"/>
      <c r="Q14" s="21">
        <v>3</v>
      </c>
      <c r="R14" s="21">
        <v>3</v>
      </c>
      <c r="S14" s="21">
        <v>3</v>
      </c>
      <c r="T14" s="21"/>
      <c r="U14" s="21">
        <v>3</v>
      </c>
      <c r="V14" s="21">
        <v>3</v>
      </c>
      <c r="W14" s="22"/>
    </row>
    <row r="15" spans="1:23" ht="37.5" customHeight="1">
      <c r="A15" s="4">
        <v>5</v>
      </c>
      <c r="B15" s="14">
        <v>170101170015</v>
      </c>
      <c r="C15" s="81">
        <v>35</v>
      </c>
      <c r="D15" s="10"/>
      <c r="E15" s="84">
        <v>32</v>
      </c>
      <c r="F15" s="34"/>
      <c r="G15" s="57" t="s">
        <v>46</v>
      </c>
      <c r="H15" s="76">
        <f>(100*H14)/100</f>
        <v>3</v>
      </c>
      <c r="I15" s="76">
        <f aca="true" t="shared" si="0" ref="I15:V15">(100*I14)/100</f>
        <v>2.5</v>
      </c>
      <c r="J15" s="76">
        <f t="shared" si="0"/>
        <v>1.5</v>
      </c>
      <c r="K15" s="76">
        <f t="shared" si="0"/>
        <v>1.5</v>
      </c>
      <c r="L15" s="76">
        <f t="shared" si="0"/>
        <v>2</v>
      </c>
      <c r="M15" s="76">
        <f t="shared" si="0"/>
        <v>3</v>
      </c>
      <c r="N15" s="76">
        <f t="shared" si="0"/>
        <v>3</v>
      </c>
      <c r="O15" s="76">
        <f t="shared" si="0"/>
        <v>3</v>
      </c>
      <c r="P15" s="76"/>
      <c r="Q15" s="76">
        <f t="shared" si="0"/>
        <v>3</v>
      </c>
      <c r="R15" s="76">
        <f t="shared" si="0"/>
        <v>3</v>
      </c>
      <c r="S15" s="76">
        <f t="shared" si="0"/>
        <v>3</v>
      </c>
      <c r="T15" s="76"/>
      <c r="U15" s="76">
        <f t="shared" si="0"/>
        <v>3</v>
      </c>
      <c r="V15" s="76">
        <f t="shared" si="0"/>
        <v>3</v>
      </c>
      <c r="W15" s="22"/>
    </row>
    <row r="16" spans="1:22" ht="24.75" customHeight="1">
      <c r="A16" s="4">
        <v>6</v>
      </c>
      <c r="B16" s="14">
        <v>170101170016</v>
      </c>
      <c r="C16" s="81">
        <v>35</v>
      </c>
      <c r="D16" s="10"/>
      <c r="E16" s="84">
        <v>34</v>
      </c>
      <c r="F16" s="34"/>
      <c r="G16" s="65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40.5" customHeight="1">
      <c r="A17" s="4">
        <v>7</v>
      </c>
      <c r="B17" s="14">
        <v>170101170019</v>
      </c>
      <c r="C17" s="81">
        <v>40</v>
      </c>
      <c r="D17" s="10"/>
      <c r="E17" s="84">
        <v>38</v>
      </c>
      <c r="F17" s="1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 ht="24.75" customHeight="1">
      <c r="A18" s="4">
        <v>8</v>
      </c>
      <c r="B18" s="14">
        <v>170101170020</v>
      </c>
      <c r="C18" s="81">
        <v>32</v>
      </c>
      <c r="D18" s="10"/>
      <c r="E18" s="84">
        <v>34</v>
      </c>
      <c r="F18" s="35"/>
      <c r="G18" s="8"/>
      <c r="H18" s="22"/>
      <c r="I18" s="22"/>
      <c r="J18" s="22"/>
      <c r="K18" s="22"/>
      <c r="L18" s="22"/>
      <c r="M18" s="22"/>
      <c r="N18" s="22"/>
      <c r="O18" s="22"/>
      <c r="P18" s="22"/>
      <c r="Q18" s="16"/>
      <c r="R18" s="16"/>
      <c r="S18" s="16"/>
      <c r="T18" s="16"/>
      <c r="U18" s="16"/>
      <c r="V18" s="16"/>
      <c r="W18" s="16"/>
    </row>
    <row r="19" spans="1:23" ht="24.75" customHeight="1">
      <c r="A19" s="4">
        <v>9</v>
      </c>
      <c r="B19" s="14">
        <v>170101170021</v>
      </c>
      <c r="C19" s="81">
        <v>43</v>
      </c>
      <c r="D19" s="10"/>
      <c r="E19" s="84">
        <v>40</v>
      </c>
      <c r="F19" s="35"/>
      <c r="G19" s="8"/>
      <c r="H19" s="22"/>
      <c r="I19" s="22"/>
      <c r="J19" s="22"/>
      <c r="K19" s="2"/>
      <c r="L19" s="2"/>
      <c r="M19" s="2"/>
      <c r="N19" s="2"/>
      <c r="O19" s="2"/>
      <c r="P19" s="2"/>
      <c r="W19" s="16"/>
    </row>
    <row r="20" spans="1:16" ht="24.75" customHeight="1">
      <c r="A20" s="4">
        <v>10</v>
      </c>
      <c r="B20" s="14">
        <v>170101170023</v>
      </c>
      <c r="C20" s="81">
        <v>36</v>
      </c>
      <c r="D20" s="10"/>
      <c r="E20" s="84">
        <v>36</v>
      </c>
      <c r="F20" s="35"/>
      <c r="G20" s="8"/>
      <c r="H20" s="2"/>
      <c r="I20" s="69"/>
      <c r="J20" s="62"/>
      <c r="K20" s="62"/>
      <c r="L20" s="2"/>
      <c r="M20" s="2"/>
      <c r="N20" s="2"/>
      <c r="O20" s="2"/>
      <c r="P20" s="2"/>
    </row>
    <row r="21" spans="1:17" ht="31.5" customHeight="1">
      <c r="A21" s="4">
        <v>11</v>
      </c>
      <c r="B21" s="14">
        <v>170101170024</v>
      </c>
      <c r="C21" s="81">
        <v>36</v>
      </c>
      <c r="D21" s="10"/>
      <c r="E21" s="84">
        <v>35</v>
      </c>
      <c r="F21" s="35"/>
      <c r="H21" s="41"/>
      <c r="I21" s="115"/>
      <c r="J21" s="115"/>
      <c r="M21" s="40"/>
      <c r="N21" s="40"/>
      <c r="O21" s="40"/>
      <c r="P21" s="40"/>
      <c r="Q21" s="40"/>
    </row>
    <row r="22" spans="1:17" ht="24.75" customHeight="1">
      <c r="A22" s="4">
        <v>12</v>
      </c>
      <c r="B22" s="14">
        <v>170101170025</v>
      </c>
      <c r="C22" s="81">
        <v>40</v>
      </c>
      <c r="D22" s="10"/>
      <c r="E22" s="84">
        <v>38</v>
      </c>
      <c r="F22" s="35"/>
      <c r="H22" s="64"/>
      <c r="I22" s="77"/>
      <c r="J22" s="77"/>
      <c r="M22" s="40"/>
      <c r="N22" s="40"/>
      <c r="O22" s="40"/>
      <c r="P22" s="40"/>
      <c r="Q22" s="40"/>
    </row>
    <row r="23" spans="1:24" ht="24.75" customHeight="1">
      <c r="A23" s="4">
        <v>13</v>
      </c>
      <c r="B23" s="14">
        <v>170101170027</v>
      </c>
      <c r="C23" s="81">
        <v>38</v>
      </c>
      <c r="D23" s="10"/>
      <c r="E23" s="84">
        <v>37</v>
      </c>
      <c r="F23" s="35"/>
      <c r="H23" s="61"/>
      <c r="I23" s="22"/>
      <c r="J23" s="22"/>
      <c r="K23" s="22"/>
      <c r="L23" s="22"/>
      <c r="M23" s="22"/>
      <c r="N23" s="62"/>
      <c r="O23" s="62"/>
      <c r="P23" s="62"/>
      <c r="Q23" s="62"/>
      <c r="R23" s="62"/>
      <c r="S23" s="22"/>
      <c r="T23" s="22"/>
      <c r="U23" s="22"/>
      <c r="V23" s="22"/>
      <c r="W23" s="22"/>
      <c r="X23" s="22"/>
    </row>
    <row r="24" spans="1:24" ht="24.75" customHeight="1">
      <c r="A24" s="4">
        <v>14</v>
      </c>
      <c r="B24" s="14">
        <v>170101170029</v>
      </c>
      <c r="C24" s="81">
        <v>39</v>
      </c>
      <c r="D24" s="10"/>
      <c r="E24" s="84">
        <v>40</v>
      </c>
      <c r="F24" s="35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22"/>
      <c r="X24" s="22"/>
    </row>
    <row r="25" spans="1:24" ht="24.75" customHeight="1">
      <c r="A25" s="4">
        <v>15</v>
      </c>
      <c r="B25" s="14">
        <v>170101170030</v>
      </c>
      <c r="C25" s="81">
        <v>45</v>
      </c>
      <c r="D25" s="15"/>
      <c r="E25" s="84">
        <v>42</v>
      </c>
      <c r="F25" s="36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22"/>
      <c r="X25" s="22"/>
    </row>
    <row r="26" spans="1:24" ht="24.75" customHeight="1">
      <c r="A26" s="4">
        <v>16</v>
      </c>
      <c r="B26" s="14">
        <v>170101170031</v>
      </c>
      <c r="C26" s="81">
        <v>45</v>
      </c>
      <c r="D26" s="10"/>
      <c r="E26" s="84">
        <v>39</v>
      </c>
      <c r="F26" s="35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22"/>
      <c r="X26" s="22"/>
    </row>
    <row r="27" spans="1:24" ht="24.75" customHeight="1">
      <c r="A27" s="4">
        <v>17</v>
      </c>
      <c r="B27" s="14">
        <v>170101170033</v>
      </c>
      <c r="C27" s="81">
        <v>38</v>
      </c>
      <c r="D27" s="10"/>
      <c r="E27" s="84">
        <v>37</v>
      </c>
      <c r="F27" s="35"/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22"/>
      <c r="X27" s="22"/>
    </row>
    <row r="28" spans="1:24" ht="24.75" customHeight="1">
      <c r="A28" s="4">
        <v>18</v>
      </c>
      <c r="B28" s="14">
        <v>170101170034</v>
      </c>
      <c r="C28" s="81">
        <v>35</v>
      </c>
      <c r="D28" s="10"/>
      <c r="E28" s="84">
        <v>32</v>
      </c>
      <c r="F28" s="35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22"/>
      <c r="X28" s="22"/>
    </row>
    <row r="29" spans="1:24" ht="24.75" customHeight="1">
      <c r="A29" s="4">
        <v>19</v>
      </c>
      <c r="B29" s="14">
        <v>170101170035</v>
      </c>
      <c r="C29" s="81">
        <v>45</v>
      </c>
      <c r="D29" s="10"/>
      <c r="E29" s="84">
        <v>42</v>
      </c>
      <c r="F29" s="35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22"/>
      <c r="X29" s="22"/>
    </row>
    <row r="30" spans="1:24" ht="24.75" customHeight="1">
      <c r="A30" s="4">
        <v>20</v>
      </c>
      <c r="B30" s="14">
        <v>170101170036</v>
      </c>
      <c r="C30" s="81">
        <v>38</v>
      </c>
      <c r="D30" s="10"/>
      <c r="E30" s="84">
        <v>36</v>
      </c>
      <c r="F30" s="35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22"/>
      <c r="X30" s="22"/>
    </row>
    <row r="31" spans="1:24" ht="24.75" customHeight="1">
      <c r="A31" s="4">
        <v>21</v>
      </c>
      <c r="B31" s="14">
        <v>170101170037</v>
      </c>
      <c r="C31" s="81">
        <v>32</v>
      </c>
      <c r="D31" s="10"/>
      <c r="E31" s="84">
        <v>34</v>
      </c>
      <c r="F31" s="35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22"/>
      <c r="X31" s="22"/>
    </row>
    <row r="32" spans="1:24" ht="24.75" customHeight="1">
      <c r="A32" s="4">
        <v>22</v>
      </c>
      <c r="B32" s="14">
        <v>170101170038</v>
      </c>
      <c r="C32" s="81">
        <v>32</v>
      </c>
      <c r="D32" s="10"/>
      <c r="E32" s="84">
        <v>35</v>
      </c>
      <c r="F32" s="35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22"/>
      <c r="X32" s="22"/>
    </row>
    <row r="33" spans="1:24" ht="24.75" customHeight="1">
      <c r="A33" s="4">
        <v>23</v>
      </c>
      <c r="B33" s="14">
        <v>170101170040</v>
      </c>
      <c r="C33" s="81">
        <v>40</v>
      </c>
      <c r="D33" s="10"/>
      <c r="E33" s="84">
        <v>39</v>
      </c>
      <c r="F33" s="35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22"/>
      <c r="X33" s="22"/>
    </row>
    <row r="34" spans="1:24" ht="24.75" customHeight="1">
      <c r="A34" s="4">
        <v>24</v>
      </c>
      <c r="B34" s="14">
        <v>170101170041</v>
      </c>
      <c r="C34" s="81">
        <v>45</v>
      </c>
      <c r="D34" s="10"/>
      <c r="E34" s="84">
        <v>43</v>
      </c>
      <c r="F34" s="35"/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22"/>
    </row>
    <row r="35" spans="1:24" ht="24.75" customHeight="1">
      <c r="A35" s="4">
        <v>25</v>
      </c>
      <c r="B35" s="14">
        <v>170101170042</v>
      </c>
      <c r="C35" s="81">
        <v>40</v>
      </c>
      <c r="D35" s="10"/>
      <c r="E35" s="84">
        <v>41</v>
      </c>
      <c r="F35" s="35"/>
      <c r="G35" s="65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22"/>
      <c r="X35" s="22"/>
    </row>
    <row r="36" spans="1:24" ht="24.75" customHeight="1">
      <c r="A36" s="4">
        <v>26</v>
      </c>
      <c r="B36" s="14">
        <v>170101170046</v>
      </c>
      <c r="C36" s="81">
        <v>34</v>
      </c>
      <c r="D36" s="10"/>
      <c r="E36" s="84">
        <v>37</v>
      </c>
      <c r="F36" s="35"/>
      <c r="G36" s="6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24.75" customHeight="1">
      <c r="A37" s="4">
        <v>27</v>
      </c>
      <c r="B37" s="14">
        <v>170101170047</v>
      </c>
      <c r="C37" s="81">
        <v>45</v>
      </c>
      <c r="D37" s="10"/>
      <c r="E37" s="84">
        <v>44</v>
      </c>
      <c r="F37" s="35"/>
      <c r="G37" s="6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24.75" customHeight="1">
      <c r="A38" s="4">
        <v>28</v>
      </c>
      <c r="B38" s="14">
        <v>170101170048</v>
      </c>
      <c r="C38" s="81">
        <v>37</v>
      </c>
      <c r="D38" s="10"/>
      <c r="E38" s="84">
        <v>34</v>
      </c>
      <c r="F38" s="35"/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22"/>
      <c r="X38" s="22"/>
    </row>
    <row r="39" spans="1:24" ht="24.75" customHeight="1">
      <c r="A39" s="4">
        <v>29</v>
      </c>
      <c r="B39" s="14">
        <v>170101170049</v>
      </c>
      <c r="C39" s="81">
        <v>38</v>
      </c>
      <c r="D39" s="10"/>
      <c r="E39" s="84">
        <v>36</v>
      </c>
      <c r="F39" s="35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22"/>
      <c r="X39" s="22"/>
    </row>
    <row r="40" spans="1:24" ht="24.75" customHeight="1">
      <c r="A40" s="4">
        <v>30</v>
      </c>
      <c r="B40" s="14"/>
      <c r="C40" s="80"/>
      <c r="D40" s="10"/>
      <c r="E40" s="10"/>
      <c r="F40" s="35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22"/>
      <c r="X40" s="22"/>
    </row>
    <row r="41" spans="1:24" ht="24.75" customHeight="1">
      <c r="A41" s="4">
        <v>31</v>
      </c>
      <c r="B41" s="14"/>
      <c r="C41" s="80"/>
      <c r="D41" s="10"/>
      <c r="E41" s="10"/>
      <c r="F41" s="35"/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22"/>
      <c r="X41" s="22"/>
    </row>
    <row r="42" spans="1:24" ht="24.75" customHeight="1">
      <c r="A42" s="4">
        <v>32</v>
      </c>
      <c r="B42" s="14"/>
      <c r="C42" s="80"/>
      <c r="D42" s="10"/>
      <c r="E42" s="10"/>
      <c r="F42" s="35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22"/>
      <c r="X42" s="22"/>
    </row>
    <row r="43" spans="1:24" ht="24.75" customHeight="1">
      <c r="A43" s="4">
        <v>33</v>
      </c>
      <c r="B43" s="14"/>
      <c r="C43" s="80"/>
      <c r="D43" s="10"/>
      <c r="E43" s="10"/>
      <c r="F43" s="35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22"/>
      <c r="X43" s="22"/>
    </row>
    <row r="44" spans="1:24" ht="24.75" customHeight="1">
      <c r="A44" s="4">
        <v>34</v>
      </c>
      <c r="B44" s="14"/>
      <c r="C44" s="80"/>
      <c r="D44" s="10"/>
      <c r="E44" s="10"/>
      <c r="F44" s="35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22"/>
      <c r="X44" s="22"/>
    </row>
    <row r="45" spans="1:24" ht="24.75" customHeight="1">
      <c r="A45" s="4">
        <v>35</v>
      </c>
      <c r="B45" s="14"/>
      <c r="C45" s="80"/>
      <c r="D45" s="10"/>
      <c r="E45" s="10"/>
      <c r="F45" s="35"/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22"/>
      <c r="X45" s="22"/>
    </row>
    <row r="46" spans="1:24" ht="24.75" customHeight="1">
      <c r="A46" s="4">
        <v>36</v>
      </c>
      <c r="B46" s="14"/>
      <c r="C46" s="80"/>
      <c r="D46" s="10"/>
      <c r="E46" s="10"/>
      <c r="F46" s="35"/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22"/>
      <c r="X46" s="22"/>
    </row>
    <row r="47" spans="1:24" ht="24.75" customHeight="1">
      <c r="A47" s="4">
        <v>37</v>
      </c>
      <c r="B47" s="14"/>
      <c r="C47" s="80"/>
      <c r="D47" s="10"/>
      <c r="E47" s="10"/>
      <c r="F47" s="35"/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22"/>
      <c r="X47" s="22"/>
    </row>
    <row r="48" spans="1:24" ht="24.75" customHeight="1">
      <c r="A48" s="4">
        <v>38</v>
      </c>
      <c r="B48" s="14"/>
      <c r="C48" s="80"/>
      <c r="D48" s="10"/>
      <c r="E48" s="10"/>
      <c r="F48" s="35"/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22"/>
      <c r="X48" s="22"/>
    </row>
    <row r="49" spans="1:24" ht="24.75" customHeight="1">
      <c r="A49" s="4">
        <v>39</v>
      </c>
      <c r="B49" s="14"/>
      <c r="C49" s="80"/>
      <c r="D49" s="10"/>
      <c r="E49" s="10"/>
      <c r="F49" s="35"/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22"/>
      <c r="X49" s="22"/>
    </row>
    <row r="50" spans="1:24" ht="24.75" customHeight="1">
      <c r="A50" s="4">
        <v>40</v>
      </c>
      <c r="B50" s="14"/>
      <c r="C50" s="80"/>
      <c r="D50" s="10"/>
      <c r="E50" s="10"/>
      <c r="F50" s="35"/>
      <c r="G50" s="61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24.75" customHeight="1">
      <c r="A51" s="4">
        <v>41</v>
      </c>
      <c r="B51" s="14"/>
      <c r="C51" s="80"/>
      <c r="D51" s="10"/>
      <c r="E51" s="10"/>
      <c r="F51" s="35"/>
      <c r="G51" s="6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24.75" customHeight="1">
      <c r="A52" s="4">
        <v>42</v>
      </c>
      <c r="B52" s="14"/>
      <c r="C52" s="80"/>
      <c r="D52" s="15"/>
      <c r="E52" s="15"/>
      <c r="F52" s="36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22"/>
      <c r="X52" s="22"/>
    </row>
    <row r="53" spans="1:24" ht="24.75" customHeight="1">
      <c r="A53" s="4">
        <v>43</v>
      </c>
      <c r="B53" s="14"/>
      <c r="C53" s="80"/>
      <c r="D53" s="15"/>
      <c r="E53" s="15"/>
      <c r="F53" s="36"/>
      <c r="G53" s="6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22"/>
      <c r="X53" s="22"/>
    </row>
    <row r="54" spans="1:24" ht="24.75" customHeight="1">
      <c r="A54" s="4">
        <v>44</v>
      </c>
      <c r="B54" s="14"/>
      <c r="C54" s="80"/>
      <c r="D54" s="10"/>
      <c r="E54" s="10"/>
      <c r="F54" s="35"/>
      <c r="G54" s="63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22"/>
      <c r="X54" s="22"/>
    </row>
    <row r="55" spans="1:24" ht="24.75" customHeight="1">
      <c r="A55" s="4">
        <v>45</v>
      </c>
      <c r="B55" s="14"/>
      <c r="C55" s="80"/>
      <c r="D55" s="10"/>
      <c r="E55" s="10"/>
      <c r="F55" s="35"/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22"/>
      <c r="X55" s="22"/>
    </row>
    <row r="56" spans="1:24" ht="24.75" customHeight="1">
      <c r="A56" s="4">
        <v>46</v>
      </c>
      <c r="B56" s="14"/>
      <c r="C56" s="80"/>
      <c r="D56" s="10"/>
      <c r="E56" s="10"/>
      <c r="F56" s="35"/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22"/>
      <c r="X56" s="22"/>
    </row>
    <row r="57" spans="1:24" ht="24.75" customHeight="1">
      <c r="A57" s="4">
        <v>47</v>
      </c>
      <c r="B57" s="14"/>
      <c r="C57" s="80"/>
      <c r="D57" s="10"/>
      <c r="E57" s="10"/>
      <c r="F57" s="35"/>
      <c r="G57" s="6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22"/>
      <c r="X57" s="22"/>
    </row>
    <row r="58" spans="1:24" ht="24.75" customHeight="1">
      <c r="A58" s="4">
        <v>48</v>
      </c>
      <c r="B58" s="14"/>
      <c r="C58" s="80"/>
      <c r="D58" s="10"/>
      <c r="E58" s="10"/>
      <c r="F58" s="35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22"/>
      <c r="X58" s="22"/>
    </row>
    <row r="59" spans="1:24" ht="24.75" customHeight="1">
      <c r="A59" s="4">
        <v>49</v>
      </c>
      <c r="B59" s="14"/>
      <c r="C59" s="80"/>
      <c r="D59" s="10"/>
      <c r="E59" s="10"/>
      <c r="F59" s="35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22"/>
      <c r="X59" s="22"/>
    </row>
    <row r="60" spans="1:24" ht="24.75" customHeight="1">
      <c r="A60" s="4">
        <v>50</v>
      </c>
      <c r="B60" s="14"/>
      <c r="C60" s="80"/>
      <c r="D60" s="10"/>
      <c r="E60" s="10"/>
      <c r="F60" s="35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22"/>
      <c r="X60" s="22"/>
    </row>
    <row r="61" spans="1:24" ht="24.75" customHeight="1">
      <c r="A61" s="4">
        <v>51</v>
      </c>
      <c r="B61" s="14"/>
      <c r="C61" s="80"/>
      <c r="D61" s="10"/>
      <c r="E61" s="10"/>
      <c r="F61" s="35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22"/>
      <c r="X61" s="22"/>
    </row>
    <row r="62" spans="1:24" ht="24.75" customHeight="1">
      <c r="A62" s="4">
        <v>52</v>
      </c>
      <c r="B62" s="14"/>
      <c r="C62" s="80"/>
      <c r="D62" s="10"/>
      <c r="E62" s="10"/>
      <c r="F62" s="35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22"/>
      <c r="X62" s="22"/>
    </row>
    <row r="63" spans="1:24" ht="24.75" customHeight="1">
      <c r="A63" s="4">
        <v>53</v>
      </c>
      <c r="B63" s="14"/>
      <c r="C63" s="80"/>
      <c r="D63" s="10"/>
      <c r="E63" s="10"/>
      <c r="F63" s="35"/>
      <c r="G63" s="6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24.75" customHeight="1">
      <c r="A64" s="4">
        <v>54</v>
      </c>
      <c r="B64" s="14"/>
      <c r="C64" s="80"/>
      <c r="D64" s="10"/>
      <c r="E64" s="10"/>
      <c r="F64" s="35"/>
      <c r="G64" s="6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24.75" customHeight="1">
      <c r="A65" s="4">
        <v>55</v>
      </c>
      <c r="B65" s="14"/>
      <c r="C65" s="80"/>
      <c r="D65" s="10"/>
      <c r="E65" s="10"/>
      <c r="F65" s="35"/>
      <c r="G65" s="61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24.75" customHeight="1">
      <c r="A66" s="4">
        <v>56</v>
      </c>
      <c r="B66" s="14"/>
      <c r="C66" s="80"/>
      <c r="D66" s="10"/>
      <c r="E66" s="10"/>
      <c r="F66" s="35"/>
      <c r="G66" s="6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24.75" customHeight="1">
      <c r="A67" s="4">
        <v>57</v>
      </c>
      <c r="B67" s="14"/>
      <c r="C67" s="80"/>
      <c r="D67" s="10"/>
      <c r="E67" s="10"/>
      <c r="F67" s="35"/>
      <c r="G67" s="6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24.75" customHeight="1">
      <c r="A68" s="4">
        <v>58</v>
      </c>
      <c r="B68" s="14"/>
      <c r="C68" s="80"/>
      <c r="D68" s="10"/>
      <c r="E68" s="10"/>
      <c r="F68" s="35"/>
      <c r="G68" s="61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24.75" customHeight="1">
      <c r="A69" s="4">
        <v>59</v>
      </c>
      <c r="B69" s="14"/>
      <c r="C69" s="10"/>
      <c r="D69" s="10"/>
      <c r="E69" s="10"/>
      <c r="F69" s="35"/>
      <c r="G69" s="61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24.75" customHeight="1">
      <c r="A70" s="4">
        <v>60</v>
      </c>
      <c r="B70" s="14"/>
      <c r="C70" s="10"/>
      <c r="D70" s="10"/>
      <c r="E70" s="10"/>
      <c r="F70" s="35"/>
      <c r="G70" s="6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24.75" customHeight="1">
      <c r="A71" s="4">
        <v>61</v>
      </c>
      <c r="B71" s="14"/>
      <c r="C71" s="10"/>
      <c r="D71" s="10"/>
      <c r="E71" s="10"/>
      <c r="F71" s="35"/>
      <c r="G71" s="6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24.75" customHeight="1">
      <c r="A72" s="4">
        <v>62</v>
      </c>
      <c r="B72" s="14"/>
      <c r="C72" s="10"/>
      <c r="D72" s="10"/>
      <c r="E72" s="10"/>
      <c r="F72" s="35"/>
      <c r="G72" s="6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24.75" customHeight="1">
      <c r="A73" s="4">
        <v>63</v>
      </c>
      <c r="B73" s="14"/>
      <c r="C73" s="10"/>
      <c r="D73" s="10"/>
      <c r="E73" s="10"/>
      <c r="F73" s="35"/>
      <c r="G73" s="6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24.75" customHeight="1">
      <c r="A74" s="4">
        <v>64</v>
      </c>
      <c r="B74" s="14"/>
      <c r="C74" s="10"/>
      <c r="D74" s="10"/>
      <c r="E74" s="10"/>
      <c r="F74" s="35"/>
      <c r="G74" s="6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24.75" customHeight="1">
      <c r="A75" s="4">
        <v>65</v>
      </c>
      <c r="B75" s="14"/>
      <c r="C75" s="10"/>
      <c r="D75" s="10"/>
      <c r="E75" s="10"/>
      <c r="F75" s="35"/>
      <c r="G75" s="6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24.75" customHeight="1">
      <c r="A76" s="4">
        <v>66</v>
      </c>
      <c r="B76" s="14"/>
      <c r="C76" s="10"/>
      <c r="D76" s="10"/>
      <c r="E76" s="10"/>
      <c r="F76" s="35"/>
      <c r="G76" s="6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24.75" customHeight="1">
      <c r="A77" s="4">
        <v>67</v>
      </c>
      <c r="B77" s="14"/>
      <c r="C77" s="10"/>
      <c r="D77" s="10"/>
      <c r="E77" s="10"/>
      <c r="F77" s="35"/>
      <c r="G77" s="6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24.75" customHeight="1">
      <c r="A78" s="4">
        <v>68</v>
      </c>
      <c r="B78" s="14"/>
      <c r="C78" s="10"/>
      <c r="D78" s="10"/>
      <c r="E78" s="10"/>
      <c r="F78" s="35"/>
      <c r="G78" s="6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24.75" customHeight="1">
      <c r="A79" s="4">
        <v>69</v>
      </c>
      <c r="B79" s="14"/>
      <c r="C79" s="10"/>
      <c r="D79" s="10"/>
      <c r="E79" s="10"/>
      <c r="F79" s="35"/>
      <c r="G79" s="67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24.75" customHeight="1">
      <c r="A80" s="4">
        <v>70</v>
      </c>
      <c r="B80" s="14"/>
      <c r="C80" s="15"/>
      <c r="D80" s="15"/>
      <c r="E80" s="15"/>
      <c r="F80" s="36"/>
      <c r="G80" s="67"/>
      <c r="H80" s="68"/>
      <c r="I80" s="68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24.75" customHeight="1">
      <c r="A81" s="4">
        <v>71</v>
      </c>
      <c r="B81" s="14"/>
      <c r="C81" s="15"/>
      <c r="D81" s="15"/>
      <c r="E81" s="15"/>
      <c r="F81" s="36"/>
      <c r="G81" s="67"/>
      <c r="H81" s="68"/>
      <c r="I81" s="68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24.75" customHeight="1">
      <c r="A82" s="4">
        <v>72</v>
      </c>
      <c r="B82" s="14"/>
      <c r="C82" s="10"/>
      <c r="D82" s="10"/>
      <c r="E82" s="10"/>
      <c r="F82" s="35"/>
      <c r="G82" s="67"/>
      <c r="H82" s="68"/>
      <c r="I82" s="68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14.25">
      <c r="A83" s="11"/>
      <c r="B83" s="11"/>
      <c r="C83" s="11"/>
      <c r="D83" s="11"/>
      <c r="E83" s="11"/>
      <c r="F83" s="11"/>
      <c r="G83" s="67"/>
      <c r="H83" s="68"/>
      <c r="I83" s="68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3" s="3" customFormat="1" ht="15">
      <c r="A84" s="11"/>
      <c r="B84" s="11"/>
      <c r="C84" s="19"/>
      <c r="D84" s="19"/>
      <c r="E84" s="19"/>
      <c r="F84" s="19"/>
      <c r="G84" s="11"/>
      <c r="H84"/>
      <c r="I8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1"/>
      <c r="B85" s="11"/>
      <c r="C85" s="11"/>
      <c r="D85" s="11"/>
      <c r="E85" s="11"/>
      <c r="F85" s="11"/>
      <c r="G85" s="11"/>
      <c r="H85"/>
      <c r="I85"/>
      <c r="W85" s="3"/>
    </row>
    <row r="86" spans="1:22" ht="15">
      <c r="A86" s="11"/>
      <c r="B86" s="11"/>
      <c r="C86" s="18"/>
      <c r="D86" s="18"/>
      <c r="E86" s="18"/>
      <c r="F86" s="18"/>
      <c r="G86" s="11"/>
      <c r="H86"/>
      <c r="I8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9" ht="14.25">
      <c r="A87" s="11"/>
      <c r="B87" s="11"/>
      <c r="C87" s="11"/>
      <c r="D87" s="11"/>
      <c r="E87" s="11"/>
      <c r="F87" s="11"/>
      <c r="G87" s="11"/>
      <c r="H87"/>
      <c r="I87"/>
    </row>
    <row r="88" spans="1:9" ht="14.25">
      <c r="A88" s="11"/>
      <c r="B88" s="11"/>
      <c r="C88" s="11"/>
      <c r="D88" s="11"/>
      <c r="E88" s="11"/>
      <c r="F88" s="11"/>
      <c r="G88" s="11"/>
      <c r="H88"/>
      <c r="I88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23" s="3" customFormat="1" ht="15">
      <c r="A91" s="11"/>
      <c r="B91" s="11"/>
      <c r="C91" s="11"/>
      <c r="D91" s="11"/>
      <c r="E91" s="11"/>
      <c r="F91" s="11"/>
      <c r="G91" s="11"/>
      <c r="H91"/>
      <c r="I9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>
      <c r="A92" s="11"/>
      <c r="B92" s="11"/>
      <c r="C92" s="11"/>
      <c r="D92" s="11"/>
      <c r="E92" s="11"/>
      <c r="F92" s="11"/>
      <c r="G92" s="11"/>
      <c r="H92"/>
      <c r="I92"/>
      <c r="W92" s="3"/>
    </row>
    <row r="93" spans="1:22" ht="15">
      <c r="A93" s="11"/>
      <c r="B93" s="11"/>
      <c r="C93" s="11"/>
      <c r="D93" s="11"/>
      <c r="E93" s="11"/>
      <c r="F93" s="11"/>
      <c r="G93" s="11"/>
      <c r="H93"/>
      <c r="I9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9" ht="14.25">
      <c r="A94" s="11"/>
      <c r="B94" s="11"/>
      <c r="C94" s="11"/>
      <c r="D94" s="11"/>
      <c r="E94" s="11"/>
      <c r="F94" s="11"/>
      <c r="G94" s="11"/>
      <c r="H94"/>
      <c r="I94"/>
    </row>
    <row r="95" spans="1:9" ht="14.25">
      <c r="A95" s="11"/>
      <c r="B95" s="11"/>
      <c r="C95" s="11"/>
      <c r="D95" s="11"/>
      <c r="E95" s="11"/>
      <c r="F95" s="11"/>
      <c r="G95" s="11"/>
      <c r="H95"/>
      <c r="I95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23" s="3" customFormat="1" ht="15">
      <c r="A99" s="11"/>
      <c r="B99" s="11"/>
      <c r="C99" s="11"/>
      <c r="D99" s="11"/>
      <c r="E99" s="11"/>
      <c r="F99" s="11"/>
      <c r="G99" s="11"/>
      <c r="H99"/>
      <c r="I9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1"/>
      <c r="B100" s="11"/>
      <c r="C100" s="11"/>
      <c r="D100" s="11"/>
      <c r="E100" s="11"/>
      <c r="F100" s="11"/>
      <c r="G100" s="11"/>
      <c r="H100"/>
      <c r="I100"/>
      <c r="W100" s="3"/>
    </row>
    <row r="101" spans="1:22" ht="15">
      <c r="A101" s="11"/>
      <c r="B101" s="11"/>
      <c r="C101" s="11"/>
      <c r="D101" s="11"/>
      <c r="E101" s="11"/>
      <c r="F101" s="11"/>
      <c r="G101" s="11"/>
      <c r="H101"/>
      <c r="I101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9" ht="14.25">
      <c r="A102" s="11"/>
      <c r="B102" s="11"/>
      <c r="C102" s="11"/>
      <c r="D102" s="11"/>
      <c r="E102" s="11"/>
      <c r="F102" s="11"/>
      <c r="G102" s="11"/>
      <c r="H102"/>
      <c r="I102"/>
    </row>
    <row r="103" spans="7:9" ht="14.25">
      <c r="G103" s="11"/>
      <c r="H103"/>
      <c r="I103"/>
    </row>
    <row r="104" spans="8:9" ht="14.25">
      <c r="H104"/>
      <c r="I104"/>
    </row>
  </sheetData>
  <sheetProtection/>
  <mergeCells count="7">
    <mergeCell ref="O3:W7"/>
    <mergeCell ref="G1:M1"/>
    <mergeCell ref="I21:J21"/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zoomScale="73" zoomScaleNormal="73" zoomScalePageLayoutView="0" workbookViewId="0" topLeftCell="A3">
      <selection activeCell="V15" sqref="V15"/>
    </sheetView>
  </sheetViews>
  <sheetFormatPr defaultColWidth="9.140625" defaultRowHeight="15"/>
  <cols>
    <col min="2" max="2" width="14.42187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69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70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78" t="s">
        <v>71</v>
      </c>
      <c r="B5" s="78"/>
      <c r="C5" s="78"/>
      <c r="D5" s="78"/>
      <c r="E5" s="78"/>
      <c r="F5" s="85"/>
      <c r="G5" s="45" t="s">
        <v>31</v>
      </c>
      <c r="H5" s="39">
        <v>65.52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38">
        <v>96.552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81.036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170101170007</v>
      </c>
      <c r="C11" s="109">
        <v>36</v>
      </c>
      <c r="D11" s="10">
        <f>COUNTIF(C11:C29,"&gt;="&amp;D10)</f>
        <v>19</v>
      </c>
      <c r="E11" s="109">
        <v>38</v>
      </c>
      <c r="F11" s="33">
        <f>COUNTIF(E11:E82,"&gt;="&amp;F10)</f>
        <v>28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  <c r="X11" s="82"/>
    </row>
    <row r="12" spans="1:24" ht="15">
      <c r="A12" s="4">
        <v>2</v>
      </c>
      <c r="B12" s="83">
        <v>170101170011</v>
      </c>
      <c r="C12" s="109">
        <v>34</v>
      </c>
      <c r="D12" s="70">
        <f>(19/29)*100</f>
        <v>65.51724137931035</v>
      </c>
      <c r="E12" s="109">
        <v>38</v>
      </c>
      <c r="F12" s="71">
        <f>(28/29)*100</f>
        <v>96.55172413793103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170101170013</v>
      </c>
      <c r="C13" s="109">
        <v>32</v>
      </c>
      <c r="D13" s="10"/>
      <c r="E13" s="109">
        <v>31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  <c r="X13" s="82"/>
    </row>
    <row r="14" spans="1:24" ht="15">
      <c r="A14" s="4">
        <v>4</v>
      </c>
      <c r="B14" s="83">
        <v>170101170014</v>
      </c>
      <c r="C14" s="109">
        <v>32</v>
      </c>
      <c r="D14" s="10"/>
      <c r="E14" s="109">
        <v>31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170101170015</v>
      </c>
      <c r="C15" s="109">
        <v>35</v>
      </c>
      <c r="D15" s="10"/>
      <c r="E15" s="109">
        <v>41</v>
      </c>
      <c r="F15" s="34"/>
      <c r="G15" s="57" t="s">
        <v>46</v>
      </c>
      <c r="H15" s="76">
        <f>(81.04*H14)/100</f>
        <v>2.4312</v>
      </c>
      <c r="I15" s="76">
        <f aca="true" t="shared" si="1" ref="I15:S15">(81.04*I14)/100</f>
        <v>1.2156</v>
      </c>
      <c r="J15" s="76">
        <f t="shared" si="1"/>
        <v>1.2156</v>
      </c>
      <c r="K15" s="76">
        <f t="shared" si="1"/>
        <v>1.2156</v>
      </c>
      <c r="L15" s="76">
        <f t="shared" si="1"/>
        <v>0.8104</v>
      </c>
      <c r="M15" s="76">
        <f t="shared" si="1"/>
        <v>1.350666666666667</v>
      </c>
      <c r="N15" s="76">
        <f t="shared" si="1"/>
        <v>1.350666666666667</v>
      </c>
      <c r="O15" s="76">
        <f t="shared" si="1"/>
        <v>1.2156</v>
      </c>
      <c r="P15" s="76">
        <f t="shared" si="1"/>
        <v>0</v>
      </c>
      <c r="Q15" s="76">
        <f t="shared" si="1"/>
        <v>1.0805333333333333</v>
      </c>
      <c r="R15" s="76">
        <f t="shared" si="1"/>
        <v>1.2156</v>
      </c>
      <c r="S15" s="76">
        <f t="shared" si="1"/>
        <v>0.8104</v>
      </c>
      <c r="T15" s="76"/>
      <c r="U15" s="76">
        <f>(81.04*U14)/100</f>
        <v>1.2156</v>
      </c>
      <c r="V15" s="76">
        <f>(81.04*V14)/100</f>
        <v>2.4312</v>
      </c>
      <c r="W15" s="1"/>
      <c r="X15" s="82"/>
    </row>
    <row r="16" spans="1:24" ht="14.25">
      <c r="A16" s="4">
        <v>6</v>
      </c>
      <c r="B16" s="83">
        <v>170101170016</v>
      </c>
      <c r="C16" s="109">
        <v>35</v>
      </c>
      <c r="D16" s="10"/>
      <c r="E16" s="109">
        <v>30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170101170019</v>
      </c>
      <c r="C17" s="109">
        <v>38</v>
      </c>
      <c r="D17" s="10"/>
      <c r="E17" s="109">
        <v>30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170101170020</v>
      </c>
      <c r="C18" s="109">
        <v>32</v>
      </c>
      <c r="D18" s="10"/>
      <c r="E18" s="109">
        <v>36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170101170021</v>
      </c>
      <c r="C19" s="109">
        <v>34</v>
      </c>
      <c r="D19" s="10"/>
      <c r="E19" s="109">
        <v>30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170101170023</v>
      </c>
      <c r="C20" s="109">
        <v>35</v>
      </c>
      <c r="D20" s="10"/>
      <c r="E20" s="109">
        <v>37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170101170024</v>
      </c>
      <c r="C21" s="109">
        <v>33</v>
      </c>
      <c r="D21" s="10"/>
      <c r="E21" s="109">
        <v>30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170101170025</v>
      </c>
      <c r="C22" s="109">
        <v>34</v>
      </c>
      <c r="D22" s="10"/>
      <c r="E22" s="109">
        <v>30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170101170027</v>
      </c>
      <c r="C23" s="109">
        <v>31</v>
      </c>
      <c r="D23" s="10"/>
      <c r="E23" s="109">
        <v>39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170101170029</v>
      </c>
      <c r="C24" s="109">
        <v>30</v>
      </c>
      <c r="D24" s="10"/>
      <c r="E24" s="109">
        <v>41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170101170030</v>
      </c>
      <c r="C25" s="109">
        <v>38</v>
      </c>
      <c r="D25" s="15"/>
      <c r="E25" s="109">
        <v>40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170101170031</v>
      </c>
      <c r="C26" s="109">
        <v>32</v>
      </c>
      <c r="D26" s="10"/>
      <c r="E26" s="109">
        <v>31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170101170033</v>
      </c>
      <c r="C27" s="109">
        <v>34</v>
      </c>
      <c r="D27" s="10"/>
      <c r="E27" s="109">
        <v>30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170101170034</v>
      </c>
      <c r="C28" s="109">
        <v>39</v>
      </c>
      <c r="D28" s="10"/>
      <c r="E28" s="109">
        <v>48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170101170035</v>
      </c>
      <c r="C29" s="109">
        <v>34</v>
      </c>
      <c r="D29" s="10"/>
      <c r="E29" s="109">
        <v>30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170101170036</v>
      </c>
      <c r="C30" s="109">
        <v>34</v>
      </c>
      <c r="D30" s="10"/>
      <c r="E30" s="109">
        <v>30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170101170037</v>
      </c>
      <c r="C31" s="109">
        <v>32</v>
      </c>
      <c r="D31" s="10"/>
      <c r="E31" s="109">
        <v>30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170101170038</v>
      </c>
      <c r="C32" s="109">
        <v>34</v>
      </c>
      <c r="D32" s="10"/>
      <c r="E32" s="109">
        <v>30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170101170040</v>
      </c>
      <c r="C33" s="109">
        <v>37</v>
      </c>
      <c r="D33" s="10"/>
      <c r="E33" s="109">
        <v>42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170101170041</v>
      </c>
      <c r="C34" s="109">
        <v>38</v>
      </c>
      <c r="D34" s="10"/>
      <c r="E34" s="109">
        <v>44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170101170042</v>
      </c>
      <c r="C35" s="109">
        <v>36</v>
      </c>
      <c r="D35" s="10"/>
      <c r="E35" s="109">
        <v>44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170101170046</v>
      </c>
      <c r="C36" s="109">
        <v>38</v>
      </c>
      <c r="D36" s="10"/>
      <c r="E36" s="109">
        <v>40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170101170047</v>
      </c>
      <c r="C37" s="109">
        <v>34</v>
      </c>
      <c r="D37" s="10"/>
      <c r="E37" s="109">
        <v>30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170101170048</v>
      </c>
      <c r="C38" s="109">
        <v>32</v>
      </c>
      <c r="D38" s="10"/>
      <c r="E38" s="109">
        <v>30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  <c r="X41" s="82"/>
    </row>
    <row r="42" spans="1:24" ht="15">
      <c r="A42" s="4">
        <v>32</v>
      </c>
      <c r="B42" s="83"/>
      <c r="C42" s="109"/>
      <c r="D42" s="10"/>
      <c r="E42" s="10"/>
      <c r="F42" s="101"/>
      <c r="G42" s="107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"/>
      <c r="X42" s="82"/>
    </row>
    <row r="43" spans="1:24" ht="15">
      <c r="A43" s="4">
        <v>33</v>
      </c>
      <c r="B43" s="83"/>
      <c r="C43" s="109"/>
      <c r="D43" s="10"/>
      <c r="E43" s="10"/>
      <c r="F43" s="101"/>
      <c r="G43" s="107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"/>
      <c r="X43" s="82"/>
    </row>
    <row r="44" spans="1:24" ht="15">
      <c r="A44" s="4">
        <v>34</v>
      </c>
      <c r="B44" s="83"/>
      <c r="C44" s="109"/>
      <c r="D44" s="10"/>
      <c r="E44" s="10"/>
      <c r="F44" s="101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"/>
      <c r="X44" s="82"/>
    </row>
    <row r="45" spans="1:24" ht="15">
      <c r="A45" s="4">
        <v>35</v>
      </c>
      <c r="B45" s="83"/>
      <c r="C45" s="109"/>
      <c r="D45" s="10"/>
      <c r="E45" s="10"/>
      <c r="F45" s="101"/>
      <c r="G45" s="107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"/>
      <c r="X45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="60" zoomScaleNormal="60" zoomScalePageLayoutView="0" workbookViewId="0" topLeftCell="A1">
      <selection activeCell="I15" sqref="I15"/>
    </sheetView>
  </sheetViews>
  <sheetFormatPr defaultColWidth="9.140625" defaultRowHeight="15"/>
  <cols>
    <col min="2" max="2" width="13.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72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73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(19/29)*100</f>
        <v>65.51724137931035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(19/29)*100</f>
        <v>65.51724137931035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65.51724137931035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34</v>
      </c>
      <c r="D11" s="10">
        <f>COUNTIF(C11:C29,"&gt;="&amp;D10)</f>
        <v>19</v>
      </c>
      <c r="E11" s="109">
        <v>37</v>
      </c>
      <c r="F11" s="33">
        <f>COUNTIF(E11:E29,"&gt;="&amp;F10)</f>
        <v>19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32</v>
      </c>
      <c r="D12" s="70">
        <f>(19/29)*100</f>
        <v>65.51724137931035</v>
      </c>
      <c r="E12" s="109">
        <v>39</v>
      </c>
      <c r="F12" s="71">
        <f>(19/29)*100</f>
        <v>65.51724137931035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30</v>
      </c>
      <c r="D13" s="10"/>
      <c r="E13" s="109">
        <v>35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33</v>
      </c>
      <c r="D14" s="10"/>
      <c r="E14" s="109">
        <v>30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170101170015</v>
      </c>
      <c r="C15" s="109">
        <v>34</v>
      </c>
      <c r="D15" s="10"/>
      <c r="E15" s="109">
        <v>38</v>
      </c>
      <c r="F15" s="34"/>
      <c r="G15" s="57" t="s">
        <v>46</v>
      </c>
      <c r="H15" s="76">
        <f>(65.52*H14)/100</f>
        <v>1.9656</v>
      </c>
      <c r="I15" s="76">
        <f aca="true" t="shared" si="1" ref="I15:V15">(65.52*I14)/100</f>
        <v>0.9828</v>
      </c>
      <c r="J15" s="76">
        <f t="shared" si="1"/>
        <v>0.9828</v>
      </c>
      <c r="K15" s="76">
        <f t="shared" si="1"/>
        <v>0.9828</v>
      </c>
      <c r="L15" s="76">
        <f t="shared" si="1"/>
        <v>0.6552</v>
      </c>
      <c r="M15" s="76">
        <f t="shared" si="1"/>
        <v>1.092</v>
      </c>
      <c r="N15" s="76">
        <f t="shared" si="1"/>
        <v>1.092</v>
      </c>
      <c r="O15" s="76">
        <f t="shared" si="1"/>
        <v>0.9828</v>
      </c>
      <c r="P15" s="76"/>
      <c r="Q15" s="76">
        <f t="shared" si="1"/>
        <v>0.8735999999999998</v>
      </c>
      <c r="R15" s="76">
        <f t="shared" si="1"/>
        <v>0.9828</v>
      </c>
      <c r="S15" s="76">
        <f t="shared" si="1"/>
        <v>0.6552</v>
      </c>
      <c r="T15" s="76"/>
      <c r="U15" s="76">
        <f t="shared" si="1"/>
        <v>0.9828</v>
      </c>
      <c r="V15" s="76">
        <f t="shared" si="1"/>
        <v>1.9656</v>
      </c>
      <c r="W15" s="1"/>
    </row>
    <row r="16" spans="1:23" ht="14.25">
      <c r="A16" s="4">
        <v>6</v>
      </c>
      <c r="B16" s="83">
        <v>170101170016</v>
      </c>
      <c r="C16" s="109">
        <v>30</v>
      </c>
      <c r="D16" s="10"/>
      <c r="E16" s="109">
        <v>31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9">
        <v>34</v>
      </c>
      <c r="D17" s="10"/>
      <c r="E17" s="109">
        <v>31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32</v>
      </c>
      <c r="D18" s="10"/>
      <c r="E18" s="109">
        <v>34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32</v>
      </c>
      <c r="D19" s="10"/>
      <c r="E19" s="109">
        <v>31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30</v>
      </c>
      <c r="D20" s="10"/>
      <c r="E20" s="109">
        <v>36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31</v>
      </c>
      <c r="D21" s="10"/>
      <c r="E21" s="109">
        <v>30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31</v>
      </c>
      <c r="D22" s="10"/>
      <c r="E22" s="109">
        <v>30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37</v>
      </c>
      <c r="D23" s="10"/>
      <c r="E23" s="109">
        <v>40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35</v>
      </c>
      <c r="D24" s="10"/>
      <c r="E24" s="109">
        <v>42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39</v>
      </c>
      <c r="D25" s="15"/>
      <c r="E25" s="109">
        <v>41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34</v>
      </c>
      <c r="D26" s="10"/>
      <c r="E26" s="109">
        <v>32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34</v>
      </c>
      <c r="D27" s="10"/>
      <c r="E27" s="109">
        <v>30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38</v>
      </c>
      <c r="D28" s="10"/>
      <c r="E28" s="109">
        <v>48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35</v>
      </c>
      <c r="D29" s="10"/>
      <c r="E29" s="109">
        <v>31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34</v>
      </c>
      <c r="D30" s="10"/>
      <c r="E30" s="109">
        <v>31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32</v>
      </c>
      <c r="D31" s="10"/>
      <c r="E31" s="109">
        <v>31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34</v>
      </c>
      <c r="D32" s="10"/>
      <c r="E32" s="109">
        <v>30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36</v>
      </c>
      <c r="D33" s="10"/>
      <c r="E33" s="109">
        <v>44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38</v>
      </c>
      <c r="D34" s="10"/>
      <c r="E34" s="109">
        <v>43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35</v>
      </c>
      <c r="D35" s="10"/>
      <c r="E35" s="109">
        <v>42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36</v>
      </c>
      <c r="D36" s="10"/>
      <c r="E36" s="109">
        <v>41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35</v>
      </c>
      <c r="D37" s="10"/>
      <c r="E37" s="109">
        <v>30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34</v>
      </c>
      <c r="D38" s="10"/>
      <c r="E38" s="109">
        <v>31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zoomScale="59" zoomScaleNormal="59" zoomScalePageLayoutView="0" workbookViewId="0" topLeftCell="A1">
      <selection activeCell="T15" sqref="T15:V15"/>
    </sheetView>
  </sheetViews>
  <sheetFormatPr defaultColWidth="9.140625" defaultRowHeight="15"/>
  <cols>
    <col min="2" max="2" width="16.2812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74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75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(28/29)*100</f>
        <v>96.55172413793103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0">
        <f>(28/29)*100</f>
        <v>96.55172413793103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96.55172413793103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38</v>
      </c>
      <c r="D11" s="10">
        <f>COUNTIF(C11:C39,"&gt;="&amp;D10)</f>
        <v>28</v>
      </c>
      <c r="E11" s="109">
        <v>38</v>
      </c>
      <c r="F11" s="33">
        <f>COUNTIF(E11:E39,"&gt;="&amp;F10)</f>
        <v>28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39</v>
      </c>
      <c r="D12" s="70">
        <f>(28/29)*100</f>
        <v>96.55172413793103</v>
      </c>
      <c r="E12" s="109">
        <v>37</v>
      </c>
      <c r="F12" s="71">
        <f>(28/29)*100</f>
        <v>96.55172413793103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36</v>
      </c>
      <c r="D13" s="10"/>
      <c r="E13" s="109">
        <v>32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37</v>
      </c>
      <c r="D14" s="10"/>
      <c r="E14" s="109">
        <v>31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170101170015</v>
      </c>
      <c r="C15" s="109">
        <v>34</v>
      </c>
      <c r="D15" s="10"/>
      <c r="E15" s="109">
        <v>40</v>
      </c>
      <c r="F15" s="34"/>
      <c r="G15" s="57" t="s">
        <v>46</v>
      </c>
      <c r="H15" s="76">
        <f>(95.55*H14)/100</f>
        <v>2.8665</v>
      </c>
      <c r="I15" s="76">
        <f aca="true" t="shared" si="1" ref="I15:S15">(95.55*I14)/100</f>
        <v>1.43325</v>
      </c>
      <c r="J15" s="76">
        <f t="shared" si="1"/>
        <v>1.43325</v>
      </c>
      <c r="K15" s="76">
        <f t="shared" si="1"/>
        <v>1.43325</v>
      </c>
      <c r="L15" s="76">
        <f t="shared" si="1"/>
        <v>0.9555</v>
      </c>
      <c r="M15" s="76">
        <f t="shared" si="1"/>
        <v>1.5925</v>
      </c>
      <c r="N15" s="76">
        <f t="shared" si="1"/>
        <v>1.5925</v>
      </c>
      <c r="O15" s="76">
        <f t="shared" si="1"/>
        <v>1.43325</v>
      </c>
      <c r="P15" s="76">
        <f t="shared" si="1"/>
        <v>0</v>
      </c>
      <c r="Q15" s="76">
        <f t="shared" si="1"/>
        <v>1.274</v>
      </c>
      <c r="R15" s="76">
        <f t="shared" si="1"/>
        <v>1.43325</v>
      </c>
      <c r="S15" s="76">
        <f t="shared" si="1"/>
        <v>0.9555</v>
      </c>
      <c r="T15" s="76"/>
      <c r="U15" s="76">
        <f>(95.55*U14)/100</f>
        <v>1.43325</v>
      </c>
      <c r="V15" s="76">
        <f>(95.55*V14)/100</f>
        <v>2.8665</v>
      </c>
      <c r="W15" s="1"/>
    </row>
    <row r="16" spans="1:23" ht="14.25">
      <c r="A16" s="4">
        <v>6</v>
      </c>
      <c r="B16" s="83">
        <v>170101170016</v>
      </c>
      <c r="C16" s="109">
        <v>37</v>
      </c>
      <c r="D16" s="10"/>
      <c r="E16" s="109">
        <v>32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8" customHeight="1">
      <c r="A17" s="4">
        <v>7</v>
      </c>
      <c r="B17" s="83">
        <v>170101170019</v>
      </c>
      <c r="C17" s="109">
        <v>37</v>
      </c>
      <c r="D17" s="10"/>
      <c r="E17" s="109">
        <v>30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34</v>
      </c>
      <c r="D18" s="10"/>
      <c r="E18" s="109">
        <v>35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35</v>
      </c>
      <c r="D19" s="10"/>
      <c r="E19" s="109">
        <v>32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33</v>
      </c>
      <c r="D20" s="10"/>
      <c r="E20" s="109">
        <v>34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32</v>
      </c>
      <c r="D21" s="10"/>
      <c r="E21" s="109">
        <v>32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36</v>
      </c>
      <c r="D22" s="10"/>
      <c r="E22" s="109">
        <v>31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34</v>
      </c>
      <c r="D23" s="10"/>
      <c r="E23" s="109">
        <v>38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32</v>
      </c>
      <c r="D24" s="10"/>
      <c r="E24" s="109">
        <v>40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39</v>
      </c>
      <c r="D25" s="15"/>
      <c r="E25" s="109">
        <v>42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37</v>
      </c>
      <c r="D26" s="10"/>
      <c r="E26" s="109">
        <v>35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34</v>
      </c>
      <c r="D27" s="10"/>
      <c r="E27" s="109">
        <v>31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38</v>
      </c>
      <c r="D28" s="10"/>
      <c r="E28" s="109">
        <v>46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35</v>
      </c>
      <c r="D29" s="10"/>
      <c r="E29" s="109">
        <v>30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35</v>
      </c>
      <c r="D30" s="10"/>
      <c r="E30" s="109">
        <v>32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32</v>
      </c>
      <c r="D31" s="10"/>
      <c r="E31" s="109">
        <v>30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33</v>
      </c>
      <c r="D32" s="10"/>
      <c r="E32" s="109">
        <v>31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37</v>
      </c>
      <c r="D33" s="10"/>
      <c r="E33" s="109">
        <v>45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38</v>
      </c>
      <c r="D34" s="10"/>
      <c r="E34" s="109">
        <v>43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38</v>
      </c>
      <c r="D35" s="10"/>
      <c r="E35" s="109">
        <v>43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37</v>
      </c>
      <c r="D36" s="10"/>
      <c r="E36" s="109">
        <v>42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35</v>
      </c>
      <c r="D37" s="10"/>
      <c r="E37" s="109">
        <v>31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35</v>
      </c>
      <c r="D38" s="10"/>
      <c r="E38" s="109">
        <v>31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1"/>
  <sheetViews>
    <sheetView zoomScale="62" zoomScaleNormal="62" zoomScalePageLayoutView="0" workbookViewId="0" topLeftCell="A11">
      <selection activeCell="T15" sqref="T15:V15"/>
    </sheetView>
  </sheetViews>
  <sheetFormatPr defaultColWidth="9.140625" defaultRowHeight="15"/>
  <cols>
    <col min="2" max="2" width="18.14062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76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77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(23/29)*100</f>
        <v>79.3103448275862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(27/29)*100</f>
        <v>93.10344827586206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86.20689655172413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32</v>
      </c>
      <c r="D11" s="10">
        <f>COUNTIF(C11:C39,"&gt;="&amp;D10)</f>
        <v>23</v>
      </c>
      <c r="E11" s="109">
        <v>41</v>
      </c>
      <c r="F11" s="33">
        <f>COUNTIF(E11:E39,"&gt;="&amp;F10)</f>
        <v>27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35</v>
      </c>
      <c r="D12" s="70">
        <f>(23/29)*100</f>
        <v>79.3103448275862</v>
      </c>
      <c r="E12" s="109">
        <v>39</v>
      </c>
      <c r="F12" s="71">
        <f>(27/29)*100</f>
        <v>93.10344827586206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35</v>
      </c>
      <c r="D13" s="10"/>
      <c r="E13" s="109">
        <v>32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30</v>
      </c>
      <c r="D14" s="10"/>
      <c r="E14" s="109">
        <v>34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170101170015</v>
      </c>
      <c r="C15" s="109">
        <v>34</v>
      </c>
      <c r="D15" s="10"/>
      <c r="E15" s="109">
        <v>52</v>
      </c>
      <c r="F15" s="34"/>
      <c r="G15" s="57" t="s">
        <v>46</v>
      </c>
      <c r="H15" s="76">
        <f>(86.21*H14)/100</f>
        <v>2.5863</v>
      </c>
      <c r="I15" s="76">
        <f aca="true" t="shared" si="1" ref="I15:S15">(86.21*I14)/100</f>
        <v>1.29315</v>
      </c>
      <c r="J15" s="76">
        <f t="shared" si="1"/>
        <v>1.29315</v>
      </c>
      <c r="K15" s="76">
        <f t="shared" si="1"/>
        <v>1.29315</v>
      </c>
      <c r="L15" s="76">
        <f t="shared" si="1"/>
        <v>0.8621</v>
      </c>
      <c r="M15" s="76">
        <f t="shared" si="1"/>
        <v>1.4368333333333334</v>
      </c>
      <c r="N15" s="76">
        <f t="shared" si="1"/>
        <v>1.4368333333333334</v>
      </c>
      <c r="O15" s="76">
        <f t="shared" si="1"/>
        <v>1.29315</v>
      </c>
      <c r="P15" s="76">
        <f t="shared" si="1"/>
        <v>0</v>
      </c>
      <c r="Q15" s="76">
        <f t="shared" si="1"/>
        <v>1.1494666666666666</v>
      </c>
      <c r="R15" s="76">
        <f t="shared" si="1"/>
        <v>1.29315</v>
      </c>
      <c r="S15" s="76">
        <f t="shared" si="1"/>
        <v>0.8621</v>
      </c>
      <c r="T15" s="76"/>
      <c r="U15" s="76">
        <f>(86.21*U14)/100</f>
        <v>1.29315</v>
      </c>
      <c r="V15" s="76">
        <f>(86.21*V14)/100</f>
        <v>2.5863</v>
      </c>
      <c r="W15" s="1"/>
    </row>
    <row r="16" spans="1:23" ht="14.25">
      <c r="A16" s="4">
        <v>6</v>
      </c>
      <c r="B16" s="83">
        <v>170101170016</v>
      </c>
      <c r="C16" s="109">
        <v>27</v>
      </c>
      <c r="D16" s="10"/>
      <c r="E16" s="109">
        <v>39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9">
        <v>27</v>
      </c>
      <c r="D17" s="10"/>
      <c r="E17" s="109">
        <v>23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33</v>
      </c>
      <c r="D18" s="10"/>
      <c r="E18" s="109">
        <v>37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28</v>
      </c>
      <c r="D19" s="10"/>
      <c r="E19" s="109">
        <v>32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35</v>
      </c>
      <c r="D20" s="10"/>
      <c r="E20" s="109">
        <v>28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32</v>
      </c>
      <c r="D21" s="10"/>
      <c r="E21" s="109">
        <v>42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27</v>
      </c>
      <c r="D22" s="10"/>
      <c r="E22" s="109">
        <v>39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35</v>
      </c>
      <c r="D23" s="10"/>
      <c r="E23" s="109">
        <v>42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37</v>
      </c>
      <c r="D24" s="10"/>
      <c r="E24" s="109">
        <v>36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38</v>
      </c>
      <c r="D25" s="15"/>
      <c r="E25" s="109">
        <v>48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37</v>
      </c>
      <c r="D26" s="10"/>
      <c r="E26" s="109">
        <v>38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34</v>
      </c>
      <c r="D27" s="10"/>
      <c r="E27" s="109">
        <v>38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40</v>
      </c>
      <c r="D28" s="10"/>
      <c r="E28" s="109">
        <v>47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28</v>
      </c>
      <c r="D29" s="10"/>
      <c r="E29" s="109">
        <v>40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31</v>
      </c>
      <c r="D30" s="10"/>
      <c r="E30" s="109">
        <v>33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25</v>
      </c>
      <c r="D31" s="10"/>
      <c r="E31" s="109">
        <v>35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30</v>
      </c>
      <c r="D32" s="10"/>
      <c r="E32" s="109">
        <v>50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35</v>
      </c>
      <c r="D33" s="10"/>
      <c r="E33" s="109">
        <v>46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39</v>
      </c>
      <c r="D34" s="10"/>
      <c r="E34" s="109">
        <v>43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38</v>
      </c>
      <c r="D35" s="10"/>
      <c r="E35" s="109">
        <v>37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35</v>
      </c>
      <c r="D36" s="10"/>
      <c r="E36" s="109">
        <v>37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31</v>
      </c>
      <c r="D37" s="10"/>
      <c r="E37" s="109">
        <v>50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26</v>
      </c>
      <c r="D38" s="10"/>
      <c r="E38" s="109">
        <v>39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41"/>
  <sheetViews>
    <sheetView zoomScale="55" zoomScaleNormal="55" zoomScalePageLayoutView="0" workbookViewId="0" topLeftCell="A3">
      <selection activeCell="T15" sqref="T15:V15"/>
    </sheetView>
  </sheetViews>
  <sheetFormatPr defaultColWidth="9.140625" defaultRowHeight="15"/>
  <cols>
    <col min="2" max="2" width="20.2812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78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79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(24/29)*100</f>
        <v>82.75862068965517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(11/29)*100</f>
        <v>37.93103448275862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60.3448275862069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32</v>
      </c>
      <c r="D11" s="10">
        <f>COUNTIF(C11:C39,"&gt;="&amp;D10)</f>
        <v>24</v>
      </c>
      <c r="E11" s="109">
        <v>27</v>
      </c>
      <c r="F11" s="33">
        <f>COUNTIF(E11:E39,"&gt;="&amp;F10)</f>
        <v>11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30</v>
      </c>
      <c r="D12" s="70">
        <f>(24/29)*100</f>
        <v>82.75862068965517</v>
      </c>
      <c r="E12" s="109">
        <v>26</v>
      </c>
      <c r="F12" s="71">
        <f>(11/29)*100</f>
        <v>37.93103448275862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31</v>
      </c>
      <c r="D13" s="10"/>
      <c r="E13" s="109">
        <v>18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30</v>
      </c>
      <c r="D14" s="10"/>
      <c r="E14" s="109">
        <v>12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170101170015</v>
      </c>
      <c r="C15" s="109">
        <v>32</v>
      </c>
      <c r="D15" s="10"/>
      <c r="E15" s="109">
        <v>26</v>
      </c>
      <c r="F15" s="34"/>
      <c r="G15" s="57" t="s">
        <v>46</v>
      </c>
      <c r="H15" s="76">
        <f>(60.34*H14)/100</f>
        <v>1.8102</v>
      </c>
      <c r="I15" s="76">
        <f aca="true" t="shared" si="1" ref="I15:S15">(60.34*I14)/100</f>
        <v>0.9051</v>
      </c>
      <c r="J15" s="76">
        <f t="shared" si="1"/>
        <v>0.9051</v>
      </c>
      <c r="K15" s="76">
        <f t="shared" si="1"/>
        <v>0.9051</v>
      </c>
      <c r="L15" s="76">
        <f t="shared" si="1"/>
        <v>0.6034</v>
      </c>
      <c r="M15" s="76">
        <f t="shared" si="1"/>
        <v>1.0056666666666667</v>
      </c>
      <c r="N15" s="76">
        <f t="shared" si="1"/>
        <v>1.0056666666666667</v>
      </c>
      <c r="O15" s="76">
        <f t="shared" si="1"/>
        <v>0.9051</v>
      </c>
      <c r="P15" s="76">
        <f t="shared" si="1"/>
        <v>0</v>
      </c>
      <c r="Q15" s="76">
        <f t="shared" si="1"/>
        <v>0.8045333333333333</v>
      </c>
      <c r="R15" s="76">
        <f t="shared" si="1"/>
        <v>0.9051</v>
      </c>
      <c r="S15" s="76">
        <f t="shared" si="1"/>
        <v>0.6034</v>
      </c>
      <c r="T15" s="76"/>
      <c r="U15" s="76">
        <f>(60.34*U14)/100</f>
        <v>0.9051</v>
      </c>
      <c r="V15" s="76">
        <f>(60.34*V14)/100</f>
        <v>1.8102</v>
      </c>
      <c r="W15" s="1"/>
    </row>
    <row r="16" spans="1:23" ht="14.25">
      <c r="A16" s="4">
        <v>6</v>
      </c>
      <c r="B16" s="83">
        <v>170101170016</v>
      </c>
      <c r="C16" s="109">
        <v>28</v>
      </c>
      <c r="D16" s="10"/>
      <c r="E16" s="109">
        <v>35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9">
        <v>27</v>
      </c>
      <c r="D17" s="10"/>
      <c r="E17" s="109">
        <v>28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31</v>
      </c>
      <c r="D18" s="10"/>
      <c r="E18" s="109">
        <v>21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29</v>
      </c>
      <c r="D19" s="10"/>
      <c r="E19" s="109">
        <v>11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35</v>
      </c>
      <c r="D20" s="10"/>
      <c r="E20" s="109">
        <v>24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27</v>
      </c>
      <c r="D21" s="10"/>
      <c r="E21" s="109">
        <v>20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29</v>
      </c>
      <c r="D22" s="10"/>
      <c r="E22" s="109">
        <v>29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30</v>
      </c>
      <c r="D23" s="10"/>
      <c r="E23" s="109">
        <v>22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34</v>
      </c>
      <c r="D24" s="10"/>
      <c r="E24" s="109">
        <v>35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34</v>
      </c>
      <c r="D25" s="15"/>
      <c r="E25" s="109">
        <v>37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31</v>
      </c>
      <c r="D26" s="10"/>
      <c r="E26" s="109">
        <v>33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31</v>
      </c>
      <c r="D27" s="10"/>
      <c r="E27" s="109">
        <v>23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36</v>
      </c>
      <c r="D28" s="10"/>
      <c r="E28" s="109">
        <v>40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24</v>
      </c>
      <c r="D29" s="10"/>
      <c r="E29" s="109">
        <v>25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28</v>
      </c>
      <c r="D30" s="10"/>
      <c r="E30" s="109">
        <v>19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28</v>
      </c>
      <c r="D31" s="10"/>
      <c r="E31" s="109">
        <v>24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29</v>
      </c>
      <c r="D32" s="10"/>
      <c r="E32" s="109">
        <v>21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35</v>
      </c>
      <c r="D33" s="10"/>
      <c r="E33" s="109">
        <v>43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35</v>
      </c>
      <c r="D34" s="10"/>
      <c r="E34" s="109">
        <v>33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35</v>
      </c>
      <c r="D35" s="10"/>
      <c r="E35" s="109">
        <v>33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32</v>
      </c>
      <c r="D36" s="10"/>
      <c r="E36" s="109">
        <v>24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28</v>
      </c>
      <c r="D37" s="10"/>
      <c r="E37" s="109">
        <v>22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26</v>
      </c>
      <c r="D38" s="10"/>
      <c r="E38" s="109">
        <v>29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1"/>
  <sheetViews>
    <sheetView zoomScale="54" zoomScaleNormal="54" zoomScalePageLayoutView="0" workbookViewId="0" topLeftCell="A5">
      <selection activeCell="T15" sqref="T15:V15"/>
    </sheetView>
  </sheetViews>
  <sheetFormatPr defaultColWidth="9.140625" defaultRowHeight="15"/>
  <cols>
    <col min="2" max="2" width="19.851562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80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81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(23/29)*100</f>
        <v>79.3103448275862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(23/29)*100</f>
        <v>79.3103448275862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79.3103448275862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40</v>
      </c>
      <c r="D10" s="97">
        <f>(0.55*40)</f>
        <v>22</v>
      </c>
      <c r="E10" s="9">
        <v>60</v>
      </c>
      <c r="F10" s="37">
        <f>0.55*60</f>
        <v>33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170704150001</v>
      </c>
      <c r="C11" s="109">
        <v>33</v>
      </c>
      <c r="D11" s="10">
        <f>COUNTIF(C11:C39,"&gt;="&amp;D10)</f>
        <v>23</v>
      </c>
      <c r="E11" s="109">
        <v>40</v>
      </c>
      <c r="F11" s="33">
        <f>COUNTIF(E11:E39,"&gt;="&amp;F10)</f>
        <v>23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  <c r="X11" s="82"/>
    </row>
    <row r="12" spans="1:24" ht="15">
      <c r="A12" s="4">
        <v>2</v>
      </c>
      <c r="B12" s="83">
        <v>170704150002</v>
      </c>
      <c r="C12" s="109">
        <v>33</v>
      </c>
      <c r="D12" s="70">
        <f>(23/29)*100</f>
        <v>79.3103448275862</v>
      </c>
      <c r="E12" s="109">
        <v>47</v>
      </c>
      <c r="F12" s="71">
        <f>(23/29)*100</f>
        <v>79.3103448275862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170704150003</v>
      </c>
      <c r="C13" s="109">
        <v>32</v>
      </c>
      <c r="D13" s="10"/>
      <c r="E13" s="109">
        <v>35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  <c r="X13" s="82"/>
    </row>
    <row r="14" spans="1:24" ht="15">
      <c r="A14" s="4">
        <v>4</v>
      </c>
      <c r="B14" s="83">
        <v>170704150004</v>
      </c>
      <c r="C14" s="109">
        <v>27</v>
      </c>
      <c r="D14" s="10"/>
      <c r="E14" s="109">
        <v>20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170704150005</v>
      </c>
      <c r="C15" s="109">
        <v>33</v>
      </c>
      <c r="D15" s="10"/>
      <c r="E15" s="109">
        <v>57</v>
      </c>
      <c r="F15" s="34"/>
      <c r="G15" s="57" t="s">
        <v>46</v>
      </c>
      <c r="I15" s="76">
        <f aca="true" t="shared" si="1" ref="I15:T15">(79.31*H14)/100</f>
        <v>2.3793</v>
      </c>
      <c r="J15" s="76">
        <f t="shared" si="1"/>
        <v>1.18965</v>
      </c>
      <c r="K15" s="76">
        <f t="shared" si="1"/>
        <v>1.18965</v>
      </c>
      <c r="L15" s="76">
        <f t="shared" si="1"/>
        <v>1.18965</v>
      </c>
      <c r="M15" s="76">
        <f t="shared" si="1"/>
        <v>0.7931</v>
      </c>
      <c r="N15" s="76">
        <f t="shared" si="1"/>
        <v>1.3218333333333334</v>
      </c>
      <c r="O15" s="76">
        <f t="shared" si="1"/>
        <v>1.3218333333333334</v>
      </c>
      <c r="P15" s="76">
        <f t="shared" si="1"/>
        <v>1.18965</v>
      </c>
      <c r="Q15" s="76">
        <f t="shared" si="1"/>
        <v>0</v>
      </c>
      <c r="R15" s="76">
        <f t="shared" si="1"/>
        <v>1.0574666666666668</v>
      </c>
      <c r="S15" s="76">
        <f t="shared" si="1"/>
        <v>1.18965</v>
      </c>
      <c r="T15" s="76">
        <f t="shared" si="1"/>
        <v>0.7931</v>
      </c>
      <c r="U15" s="76">
        <f>(79.31*U14)/100</f>
        <v>1.18965</v>
      </c>
      <c r="V15" s="76">
        <f>(79.31*V14)/100</f>
        <v>2.3793</v>
      </c>
      <c r="W15" s="1"/>
      <c r="X15" s="82"/>
    </row>
    <row r="16" spans="1:24" ht="14.25">
      <c r="A16" s="4">
        <v>6</v>
      </c>
      <c r="B16" s="83">
        <v>170704150006</v>
      </c>
      <c r="C16" s="109">
        <v>29</v>
      </c>
      <c r="D16" s="10"/>
      <c r="E16" s="109">
        <v>30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170704150009</v>
      </c>
      <c r="C17" s="109">
        <v>20</v>
      </c>
      <c r="D17" s="10"/>
      <c r="E17" s="109">
        <v>31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170704150011</v>
      </c>
      <c r="C18" s="109">
        <v>29</v>
      </c>
      <c r="D18" s="10"/>
      <c r="E18" s="109">
        <v>37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170704150013</v>
      </c>
      <c r="C19" s="109">
        <v>21</v>
      </c>
      <c r="D19" s="10"/>
      <c r="E19" s="109">
        <v>47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170704150015</v>
      </c>
      <c r="C20" s="109">
        <v>29</v>
      </c>
      <c r="D20" s="10"/>
      <c r="E20" s="109">
        <v>38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170704150016</v>
      </c>
      <c r="C21" s="109">
        <v>19</v>
      </c>
      <c r="D21" s="10"/>
      <c r="E21" s="109">
        <v>53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170704150019</v>
      </c>
      <c r="C22" s="109">
        <v>22</v>
      </c>
      <c r="D22" s="10"/>
      <c r="E22" s="109">
        <v>31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170704150020</v>
      </c>
      <c r="C23" s="109">
        <v>31</v>
      </c>
      <c r="D23" s="10"/>
      <c r="E23" s="109">
        <v>48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170704150021</v>
      </c>
      <c r="C24" s="109">
        <v>33</v>
      </c>
      <c r="D24" s="10"/>
      <c r="E24" s="109">
        <v>33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170704150023</v>
      </c>
      <c r="C25" s="109">
        <v>36</v>
      </c>
      <c r="D25" s="15"/>
      <c r="E25" s="109">
        <v>45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170704150024</v>
      </c>
      <c r="C26" s="109">
        <v>33</v>
      </c>
      <c r="D26" s="10"/>
      <c r="E26" s="109">
        <v>32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170704150025</v>
      </c>
      <c r="C27" s="109">
        <v>32</v>
      </c>
      <c r="D27" s="10"/>
      <c r="E27" s="109">
        <v>47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170704150027</v>
      </c>
      <c r="C28" s="109">
        <v>37</v>
      </c>
      <c r="D28" s="10"/>
      <c r="E28" s="109">
        <v>58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170704150028</v>
      </c>
      <c r="C29" s="109">
        <v>23</v>
      </c>
      <c r="D29" s="10"/>
      <c r="E29" s="109">
        <v>42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170704150029</v>
      </c>
      <c r="C30" s="109">
        <v>23</v>
      </c>
      <c r="D30" s="10"/>
      <c r="E30" s="109">
        <v>35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170704150030</v>
      </c>
      <c r="C31" s="109">
        <v>27</v>
      </c>
      <c r="D31" s="10"/>
      <c r="E31" s="109">
        <v>37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170704150031</v>
      </c>
      <c r="C32" s="109">
        <v>22</v>
      </c>
      <c r="D32" s="10"/>
      <c r="E32" s="109">
        <v>59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170704150032</v>
      </c>
      <c r="C33" s="109">
        <v>35</v>
      </c>
      <c r="D33" s="10"/>
      <c r="E33" s="109">
        <v>53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170704150033</v>
      </c>
      <c r="C34" s="109">
        <v>38</v>
      </c>
      <c r="D34" s="10"/>
      <c r="E34" s="109">
        <v>45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170704150034</v>
      </c>
      <c r="C35" s="109">
        <v>30</v>
      </c>
      <c r="D35" s="10"/>
      <c r="E35" s="109">
        <v>39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170704150036</v>
      </c>
      <c r="C36" s="109">
        <v>36</v>
      </c>
      <c r="D36" s="10"/>
      <c r="E36" s="109">
        <v>43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170704150037</v>
      </c>
      <c r="C37" s="109">
        <v>16</v>
      </c>
      <c r="D37" s="10"/>
      <c r="E37" s="109">
        <v>55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170704150038</v>
      </c>
      <c r="C38" s="109">
        <v>21</v>
      </c>
      <c r="D38" s="10"/>
      <c r="E38" s="109">
        <v>34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  <c r="X41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1"/>
  <sheetViews>
    <sheetView zoomScale="59" zoomScaleNormal="59" zoomScalePageLayoutView="0" workbookViewId="0" topLeftCell="A6">
      <selection activeCell="T15" sqref="T15:V15"/>
    </sheetView>
  </sheetViews>
  <sheetFormatPr defaultColWidth="9.140625" defaultRowHeight="15"/>
  <cols>
    <col min="2" max="2" width="14.140625" style="0" customWidth="1"/>
    <col min="5" max="5" width="12.140625" style="0" customWidth="1"/>
    <col min="6" max="6" width="13.5742187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82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83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(28/29)*100</f>
        <v>96.55172413793103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(16/29)*100</f>
        <v>55.172413793103445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75.86206896551724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40</v>
      </c>
      <c r="D10" s="97">
        <f>(0.55*40)</f>
        <v>22</v>
      </c>
      <c r="E10" s="9">
        <v>60</v>
      </c>
      <c r="F10" s="37">
        <f>0.55*60</f>
        <v>33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170704150001</v>
      </c>
      <c r="C11" s="109">
        <v>35</v>
      </c>
      <c r="D11" s="10">
        <f>COUNTIF(C11:C39,"&gt;="&amp;D10)</f>
        <v>28</v>
      </c>
      <c r="E11" s="109">
        <v>42</v>
      </c>
      <c r="F11" s="33">
        <f>COUNTIF(E11:E39,"&gt;="&amp;F10)</f>
        <v>16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  <c r="X11" s="82"/>
    </row>
    <row r="12" spans="1:24" ht="15">
      <c r="A12" s="4">
        <v>2</v>
      </c>
      <c r="B12" s="83">
        <v>170704150002</v>
      </c>
      <c r="C12" s="109">
        <v>33</v>
      </c>
      <c r="D12" s="70">
        <f>(28/29)*100</f>
        <v>96.55172413793103</v>
      </c>
      <c r="E12" s="109">
        <v>24</v>
      </c>
      <c r="F12" s="71">
        <f>(16/29)*100</f>
        <v>55.172413793103445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170704150003</v>
      </c>
      <c r="C13" s="109">
        <v>32</v>
      </c>
      <c r="D13" s="10"/>
      <c r="E13" s="109">
        <v>25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  <c r="X13" s="82"/>
    </row>
    <row r="14" spans="1:24" ht="15">
      <c r="A14" s="4">
        <v>4</v>
      </c>
      <c r="B14" s="83">
        <v>170704150004</v>
      </c>
      <c r="C14" s="109">
        <v>29</v>
      </c>
      <c r="D14" s="10"/>
      <c r="E14" s="109">
        <v>23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170704150005</v>
      </c>
      <c r="C15" s="109">
        <v>35</v>
      </c>
      <c r="D15" s="10"/>
      <c r="E15" s="109">
        <v>49</v>
      </c>
      <c r="F15" s="34"/>
      <c r="G15" s="57" t="s">
        <v>46</v>
      </c>
      <c r="H15" s="76">
        <f>(75.86*H14)/100</f>
        <v>2.2758</v>
      </c>
      <c r="I15" s="76">
        <f aca="true" t="shared" si="1" ref="I15:V15">(75.86*I14)/100</f>
        <v>1.1379</v>
      </c>
      <c r="J15" s="76">
        <f t="shared" si="1"/>
        <v>1.1379</v>
      </c>
      <c r="K15" s="76">
        <f t="shared" si="1"/>
        <v>1.1379</v>
      </c>
      <c r="L15" s="76">
        <f t="shared" si="1"/>
        <v>0.7585999999999999</v>
      </c>
      <c r="M15" s="76">
        <f t="shared" si="1"/>
        <v>1.2643333333333333</v>
      </c>
      <c r="N15" s="76">
        <f t="shared" si="1"/>
        <v>1.2643333333333333</v>
      </c>
      <c r="O15" s="76">
        <f t="shared" si="1"/>
        <v>1.1379</v>
      </c>
      <c r="P15" s="76"/>
      <c r="Q15" s="76">
        <f t="shared" si="1"/>
        <v>1.0114666666666665</v>
      </c>
      <c r="R15" s="76">
        <f t="shared" si="1"/>
        <v>1.1379</v>
      </c>
      <c r="S15" s="76">
        <f t="shared" si="1"/>
        <v>0.7585999999999999</v>
      </c>
      <c r="T15" s="76"/>
      <c r="U15" s="76">
        <f t="shared" si="1"/>
        <v>1.1379</v>
      </c>
      <c r="V15" s="76">
        <f t="shared" si="1"/>
        <v>2.2758</v>
      </c>
      <c r="W15" s="1"/>
      <c r="X15" s="82"/>
    </row>
    <row r="16" spans="1:24" ht="14.25">
      <c r="A16" s="4">
        <v>6</v>
      </c>
      <c r="B16" s="83">
        <v>170704150006</v>
      </c>
      <c r="C16" s="109">
        <v>30</v>
      </c>
      <c r="D16" s="10"/>
      <c r="E16" s="109">
        <v>28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170704150009</v>
      </c>
      <c r="C17" s="109">
        <v>23</v>
      </c>
      <c r="D17" s="10"/>
      <c r="E17" s="109">
        <v>31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170704150011</v>
      </c>
      <c r="C18" s="109">
        <v>30</v>
      </c>
      <c r="D18" s="10"/>
      <c r="E18" s="109">
        <v>34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170704150013</v>
      </c>
      <c r="C19" s="109">
        <v>27</v>
      </c>
      <c r="D19" s="10"/>
      <c r="E19" s="109">
        <v>20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170704150015</v>
      </c>
      <c r="C20" s="109">
        <v>34</v>
      </c>
      <c r="D20" s="10"/>
      <c r="E20" s="109">
        <v>35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170704150016</v>
      </c>
      <c r="C21" s="109">
        <v>24</v>
      </c>
      <c r="D21" s="10"/>
      <c r="E21" s="109">
        <v>52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170704150019</v>
      </c>
      <c r="C22" s="109">
        <v>24</v>
      </c>
      <c r="D22" s="10"/>
      <c r="E22" s="109">
        <v>36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170704150020</v>
      </c>
      <c r="C23" s="109">
        <v>34</v>
      </c>
      <c r="D23" s="10"/>
      <c r="E23" s="109">
        <v>44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170704150021</v>
      </c>
      <c r="C24" s="109">
        <v>35</v>
      </c>
      <c r="D24" s="10"/>
      <c r="E24" s="109">
        <v>29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170704150023</v>
      </c>
      <c r="C25" s="109">
        <v>37</v>
      </c>
      <c r="D25" s="15"/>
      <c r="E25" s="109">
        <v>37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170704150024</v>
      </c>
      <c r="C26" s="109">
        <v>35</v>
      </c>
      <c r="D26" s="10"/>
      <c r="E26" s="109">
        <v>32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170704150025</v>
      </c>
      <c r="C27" s="109">
        <v>31</v>
      </c>
      <c r="D27" s="10"/>
      <c r="E27" s="109">
        <v>18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170704150027</v>
      </c>
      <c r="C28" s="109">
        <v>37</v>
      </c>
      <c r="D28" s="10"/>
      <c r="E28" s="109">
        <v>54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170704150028</v>
      </c>
      <c r="C29" s="109">
        <v>27</v>
      </c>
      <c r="D29" s="10"/>
      <c r="E29" s="109">
        <v>39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170704150029</v>
      </c>
      <c r="C30" s="109">
        <v>29</v>
      </c>
      <c r="D30" s="10"/>
      <c r="E30" s="109">
        <v>39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170704150030</v>
      </c>
      <c r="C31" s="109">
        <v>30</v>
      </c>
      <c r="D31" s="10"/>
      <c r="E31" s="109">
        <v>13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170704150031</v>
      </c>
      <c r="C32" s="109">
        <v>25</v>
      </c>
      <c r="D32" s="10"/>
      <c r="E32" s="109">
        <v>40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170704150032</v>
      </c>
      <c r="C33" s="109">
        <v>34</v>
      </c>
      <c r="D33" s="10"/>
      <c r="E33" s="109">
        <v>47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170704150033</v>
      </c>
      <c r="C34" s="109">
        <v>37</v>
      </c>
      <c r="D34" s="10"/>
      <c r="E34" s="109">
        <v>39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170704150034</v>
      </c>
      <c r="C35" s="109">
        <v>33</v>
      </c>
      <c r="D35" s="10"/>
      <c r="E35" s="109">
        <v>31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170704150036</v>
      </c>
      <c r="C36" s="109">
        <v>37</v>
      </c>
      <c r="D36" s="10"/>
      <c r="E36" s="109">
        <v>40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170704150037</v>
      </c>
      <c r="C37" s="109">
        <v>25</v>
      </c>
      <c r="D37" s="10"/>
      <c r="E37" s="109">
        <v>50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170704150038</v>
      </c>
      <c r="C38" s="109">
        <v>23</v>
      </c>
      <c r="D38" s="10"/>
      <c r="E38" s="109">
        <v>26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  <c r="X41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3"/>
  <sheetViews>
    <sheetView zoomScale="77" zoomScaleNormal="77" zoomScalePageLayoutView="0" workbookViewId="0" topLeftCell="A1">
      <selection activeCell="F3" sqref="F3"/>
    </sheetView>
  </sheetViews>
  <sheetFormatPr defaultColWidth="9.140625" defaultRowHeight="15"/>
  <cols>
    <col min="2" max="2" width="18.140625" style="0" customWidth="1"/>
    <col min="7" max="7" width="27.00390625" style="0" customWidth="1"/>
  </cols>
  <sheetData>
    <row r="1" spans="1:26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  <c r="Y1" s="82"/>
      <c r="Z1" s="82"/>
    </row>
    <row r="2" spans="1:26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  <c r="Y2" s="82"/>
      <c r="Z2" s="82"/>
    </row>
    <row r="3" spans="1:26" ht="72" customHeight="1">
      <c r="A3" s="117" t="s">
        <v>84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  <c r="Y3" s="82"/>
      <c r="Z3" s="82"/>
    </row>
    <row r="4" spans="1:26" ht="21">
      <c r="A4" s="117" t="s">
        <v>85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  <c r="Y4" s="82"/>
      <c r="Z4" s="82"/>
    </row>
    <row r="5" spans="1:26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(20/29)*100</f>
        <v>68.96551724137932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  <c r="Y5" s="82"/>
      <c r="Z5" s="82"/>
    </row>
    <row r="6" spans="1:26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(21/29)*100</f>
        <v>72.41379310344827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  <c r="Y6" s="82"/>
      <c r="Z6" s="82"/>
    </row>
    <row r="7" spans="1:26" ht="28.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70.6896551724138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  <c r="Y7" s="82"/>
      <c r="Z7" s="82"/>
    </row>
    <row r="8" spans="1:26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  <c r="Y8" s="82"/>
      <c r="Z8" s="82"/>
    </row>
    <row r="9" spans="1:26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  <c r="Y9" s="82"/>
      <c r="Z9" s="82"/>
    </row>
    <row r="10" spans="1:26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  <c r="Y10" s="82"/>
      <c r="Z10" s="82"/>
    </row>
    <row r="11" spans="1:26" ht="15">
      <c r="A11" s="4">
        <v>1</v>
      </c>
      <c r="B11" s="83">
        <v>170704150001</v>
      </c>
      <c r="C11" s="109">
        <v>35</v>
      </c>
      <c r="D11" s="10">
        <f>COUNTIF(C11:C39,"&gt;="&amp;D10)</f>
        <v>20</v>
      </c>
      <c r="E11" s="112">
        <v>28</v>
      </c>
      <c r="F11" s="33">
        <f>COUNTIF(E11:E39,"&gt;="&amp;F10)</f>
        <v>21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  <c r="X11" s="82"/>
      <c r="Y11" s="82"/>
      <c r="Z11" s="82"/>
    </row>
    <row r="12" spans="1:26" ht="15">
      <c r="A12" s="4">
        <v>2</v>
      </c>
      <c r="B12" s="83">
        <v>170704150002</v>
      </c>
      <c r="C12" s="109">
        <v>33</v>
      </c>
      <c r="D12" s="70">
        <f>(20/29)*100</f>
        <v>68.96551724137932</v>
      </c>
      <c r="E12" s="112">
        <v>30</v>
      </c>
      <c r="F12" s="71">
        <f>(21/29)*100</f>
        <v>72.41379310344827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  <c r="Y12" s="82"/>
      <c r="Z12" s="82"/>
    </row>
    <row r="13" spans="1:26" ht="15">
      <c r="A13" s="4">
        <v>3</v>
      </c>
      <c r="B13" s="83">
        <v>170704150003</v>
      </c>
      <c r="C13" s="109">
        <v>32</v>
      </c>
      <c r="D13" s="10"/>
      <c r="E13" s="112">
        <v>32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  <c r="X13" s="82"/>
      <c r="Y13" s="82"/>
      <c r="Z13" s="82"/>
    </row>
    <row r="14" spans="1:26" ht="15">
      <c r="A14" s="4">
        <v>4</v>
      </c>
      <c r="B14" s="83">
        <v>170704150004</v>
      </c>
      <c r="C14" s="109">
        <v>29</v>
      </c>
      <c r="D14" s="10"/>
      <c r="E14" s="112">
        <v>28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  <c r="X14" s="82"/>
      <c r="Y14" s="82"/>
      <c r="Z14" s="82"/>
    </row>
    <row r="15" spans="1:26" ht="15">
      <c r="A15" s="4">
        <v>5</v>
      </c>
      <c r="B15" s="83">
        <v>170704150005</v>
      </c>
      <c r="C15" s="109">
        <v>35</v>
      </c>
      <c r="D15" s="10"/>
      <c r="E15" s="112">
        <v>38</v>
      </c>
      <c r="F15" s="34"/>
      <c r="G15" s="57" t="s">
        <v>46</v>
      </c>
      <c r="H15" s="76">
        <f>(70.69*H14)/100</f>
        <v>2.1207</v>
      </c>
      <c r="I15" s="76">
        <f aca="true" t="shared" si="1" ref="I15:V15">(70.69*I14)/100</f>
        <v>1.06035</v>
      </c>
      <c r="J15" s="76">
        <f t="shared" si="1"/>
        <v>1.06035</v>
      </c>
      <c r="K15" s="76">
        <f t="shared" si="1"/>
        <v>1.06035</v>
      </c>
      <c r="L15" s="76">
        <f t="shared" si="1"/>
        <v>0.7069</v>
      </c>
      <c r="M15" s="76">
        <f t="shared" si="1"/>
        <v>1.1781666666666666</v>
      </c>
      <c r="N15" s="76">
        <f t="shared" si="1"/>
        <v>1.1781666666666666</v>
      </c>
      <c r="O15" s="76">
        <f t="shared" si="1"/>
        <v>1.06035</v>
      </c>
      <c r="P15" s="76"/>
      <c r="Q15" s="76">
        <f t="shared" si="1"/>
        <v>0.9425333333333333</v>
      </c>
      <c r="R15" s="76">
        <f t="shared" si="1"/>
        <v>1.06035</v>
      </c>
      <c r="S15" s="76">
        <f t="shared" si="1"/>
        <v>0.7069</v>
      </c>
      <c r="T15" s="76"/>
      <c r="U15" s="76">
        <f t="shared" si="1"/>
        <v>1.06035</v>
      </c>
      <c r="V15" s="76">
        <f t="shared" si="1"/>
        <v>2.1207</v>
      </c>
      <c r="W15" s="1"/>
      <c r="X15" s="82"/>
      <c r="Y15" s="82"/>
      <c r="Z15" s="82"/>
    </row>
    <row r="16" spans="1:26" ht="14.25">
      <c r="A16" s="4">
        <v>6</v>
      </c>
      <c r="B16" s="83">
        <v>170704150006</v>
      </c>
      <c r="C16" s="109">
        <v>30</v>
      </c>
      <c r="D16" s="10"/>
      <c r="E16" s="112">
        <v>30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  <c r="Y16" s="82"/>
      <c r="Z16" s="82"/>
    </row>
    <row r="17" spans="1:26" ht="14.25">
      <c r="A17" s="4">
        <v>7</v>
      </c>
      <c r="B17" s="83">
        <v>170704150009</v>
      </c>
      <c r="C17" s="109">
        <v>23</v>
      </c>
      <c r="D17" s="10"/>
      <c r="E17" s="112">
        <v>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  <c r="Y17" s="82"/>
      <c r="Z17" s="82"/>
    </row>
    <row r="18" spans="1:26" ht="14.25">
      <c r="A18" s="4">
        <v>8</v>
      </c>
      <c r="B18" s="83">
        <v>170704150011</v>
      </c>
      <c r="C18" s="109">
        <v>30</v>
      </c>
      <c r="D18" s="10"/>
      <c r="E18" s="112">
        <v>32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  <c r="Y18" s="82"/>
      <c r="Z18" s="82"/>
    </row>
    <row r="19" spans="1:26" ht="14.25">
      <c r="A19" s="4">
        <v>9</v>
      </c>
      <c r="B19" s="83">
        <v>170704150013</v>
      </c>
      <c r="C19" s="109">
        <v>27</v>
      </c>
      <c r="D19" s="10"/>
      <c r="E19" s="112">
        <v>33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  <c r="Y19" s="82"/>
      <c r="Z19" s="82"/>
    </row>
    <row r="20" spans="1:26" ht="14.25">
      <c r="A20" s="4">
        <v>10</v>
      </c>
      <c r="B20" s="83">
        <v>170704150015</v>
      </c>
      <c r="C20" s="109">
        <v>34</v>
      </c>
      <c r="D20" s="10"/>
      <c r="E20" s="112">
        <v>35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  <c r="Y20" s="82"/>
      <c r="Z20" s="82"/>
    </row>
    <row r="21" spans="1:26" ht="14.25">
      <c r="A21" s="4">
        <v>11</v>
      </c>
      <c r="B21" s="83">
        <v>170704150016</v>
      </c>
      <c r="C21" s="109">
        <v>24</v>
      </c>
      <c r="D21" s="10"/>
      <c r="E21" s="112">
        <v>35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  <c r="Y21" s="82"/>
      <c r="Z21" s="82"/>
    </row>
    <row r="22" spans="1:26" ht="14.25">
      <c r="A22" s="4">
        <v>12</v>
      </c>
      <c r="B22" s="83">
        <v>170704150019</v>
      </c>
      <c r="C22" s="109">
        <v>24</v>
      </c>
      <c r="D22" s="10"/>
      <c r="E22" s="112">
        <v>30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  <c r="Y22" s="82"/>
      <c r="Z22" s="82"/>
    </row>
    <row r="23" spans="1:26" ht="14.25">
      <c r="A23" s="4">
        <v>13</v>
      </c>
      <c r="B23" s="83">
        <v>170704150020</v>
      </c>
      <c r="C23" s="109">
        <v>34</v>
      </c>
      <c r="D23" s="10"/>
      <c r="E23" s="112">
        <v>0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  <c r="Y23" s="82"/>
      <c r="Z23" s="82"/>
    </row>
    <row r="24" spans="1:26" ht="14.25">
      <c r="A24" s="4">
        <v>14</v>
      </c>
      <c r="B24" s="83">
        <v>170704150021</v>
      </c>
      <c r="C24" s="109">
        <v>35</v>
      </c>
      <c r="D24" s="10"/>
      <c r="E24" s="112">
        <v>0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  <c r="Y24" s="82"/>
      <c r="Z24" s="82"/>
    </row>
    <row r="25" spans="1:26" ht="15">
      <c r="A25" s="4">
        <v>15</v>
      </c>
      <c r="B25" s="83">
        <v>170704150023</v>
      </c>
      <c r="C25" s="109">
        <v>37</v>
      </c>
      <c r="D25" s="15"/>
      <c r="E25" s="112">
        <v>25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  <c r="Y25" s="82"/>
      <c r="Z25" s="82"/>
    </row>
    <row r="26" spans="1:26" ht="15">
      <c r="A26" s="4">
        <v>16</v>
      </c>
      <c r="B26" s="83">
        <v>170704150024</v>
      </c>
      <c r="C26" s="109">
        <v>35</v>
      </c>
      <c r="D26" s="10"/>
      <c r="E26" s="112">
        <v>32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  <c r="Y26" s="82"/>
      <c r="Z26" s="82"/>
    </row>
    <row r="27" spans="1:26" ht="15">
      <c r="A27" s="4">
        <v>17</v>
      </c>
      <c r="B27" s="83">
        <v>170704150025</v>
      </c>
      <c r="C27" s="109">
        <v>31</v>
      </c>
      <c r="D27" s="10"/>
      <c r="E27" s="112">
        <v>37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  <c r="Y27" s="82"/>
      <c r="Z27" s="82"/>
    </row>
    <row r="28" spans="1:26" ht="15">
      <c r="A28" s="4">
        <v>18</v>
      </c>
      <c r="B28" s="83">
        <v>170704150027</v>
      </c>
      <c r="C28" s="109">
        <v>37</v>
      </c>
      <c r="D28" s="10"/>
      <c r="E28" s="112">
        <v>40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  <c r="Y28" s="82"/>
      <c r="Z28" s="82"/>
    </row>
    <row r="29" spans="1:26" ht="15">
      <c r="A29" s="4">
        <v>19</v>
      </c>
      <c r="B29" s="83">
        <v>170704150028</v>
      </c>
      <c r="C29" s="109">
        <v>27</v>
      </c>
      <c r="D29" s="10"/>
      <c r="E29" s="112">
        <v>27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  <c r="Y29" s="82"/>
      <c r="Z29" s="82"/>
    </row>
    <row r="30" spans="1:26" ht="15">
      <c r="A30" s="4">
        <v>20</v>
      </c>
      <c r="B30" s="83">
        <v>170704150029</v>
      </c>
      <c r="C30" s="109">
        <v>29</v>
      </c>
      <c r="D30" s="10"/>
      <c r="E30" s="112">
        <v>30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  <c r="Y30" s="82"/>
      <c r="Z30" s="82"/>
    </row>
    <row r="31" spans="1:26" ht="15">
      <c r="A31" s="4">
        <v>21</v>
      </c>
      <c r="B31" s="83">
        <v>170704150030</v>
      </c>
      <c r="C31" s="109">
        <v>30</v>
      </c>
      <c r="D31" s="10"/>
      <c r="E31" s="112">
        <v>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  <c r="Y31" s="82"/>
      <c r="Z31" s="82"/>
    </row>
    <row r="32" spans="1:26" ht="15">
      <c r="A32" s="4">
        <v>22</v>
      </c>
      <c r="B32" s="83">
        <v>170704150031</v>
      </c>
      <c r="C32" s="109">
        <v>25</v>
      </c>
      <c r="D32" s="10"/>
      <c r="E32" s="112">
        <v>42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  <c r="Y32" s="82"/>
      <c r="Z32" s="82"/>
    </row>
    <row r="33" spans="1:26" ht="15">
      <c r="A33" s="4">
        <v>23</v>
      </c>
      <c r="B33" s="83">
        <v>170704150032</v>
      </c>
      <c r="C33" s="109">
        <v>34</v>
      </c>
      <c r="D33" s="10"/>
      <c r="E33" s="112">
        <v>30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  <c r="Y33" s="82"/>
      <c r="Z33" s="82"/>
    </row>
    <row r="34" spans="1:26" ht="15">
      <c r="A34" s="4">
        <v>24</v>
      </c>
      <c r="B34" s="83">
        <v>170704150033</v>
      </c>
      <c r="C34" s="109">
        <v>37</v>
      </c>
      <c r="D34" s="10"/>
      <c r="E34" s="112">
        <v>28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  <c r="Y34" s="82"/>
      <c r="Z34" s="82"/>
    </row>
    <row r="35" spans="1:26" ht="14.25">
      <c r="A35" s="4">
        <v>25</v>
      </c>
      <c r="B35" s="83">
        <v>170704150034</v>
      </c>
      <c r="C35" s="109">
        <v>33</v>
      </c>
      <c r="D35" s="10"/>
      <c r="E35" s="112">
        <v>27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  <c r="Y35" s="82"/>
      <c r="Z35" s="82"/>
    </row>
    <row r="36" spans="1:26" ht="14.25">
      <c r="A36" s="4">
        <v>26</v>
      </c>
      <c r="B36" s="83">
        <v>170704150036</v>
      </c>
      <c r="C36" s="109">
        <v>37</v>
      </c>
      <c r="D36" s="10"/>
      <c r="E36" s="112">
        <v>27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  <c r="Y36" s="82"/>
      <c r="Z36" s="82"/>
    </row>
    <row r="37" spans="1:26" ht="14.25">
      <c r="A37" s="4">
        <v>27</v>
      </c>
      <c r="B37" s="83">
        <v>170704150037</v>
      </c>
      <c r="C37" s="109">
        <v>25</v>
      </c>
      <c r="D37" s="10"/>
      <c r="E37" s="112">
        <v>34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  <c r="Y37" s="82"/>
      <c r="Z37" s="82"/>
    </row>
    <row r="38" spans="1:26" ht="15">
      <c r="A38" s="4">
        <v>28</v>
      </c>
      <c r="B38" s="83">
        <v>170704150038</v>
      </c>
      <c r="C38" s="109">
        <v>23</v>
      </c>
      <c r="D38" s="10"/>
      <c r="E38" s="112">
        <v>38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  <c r="Y38" s="82"/>
      <c r="Z38" s="82"/>
    </row>
    <row r="39" spans="1:26" ht="15">
      <c r="A39" s="4">
        <v>29</v>
      </c>
      <c r="B39" s="83">
        <v>170101170049</v>
      </c>
      <c r="C39" s="109">
        <v>0</v>
      </c>
      <c r="D39" s="10"/>
      <c r="E39" s="112">
        <v>33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  <c r="Y39" s="82"/>
      <c r="Z39" s="82"/>
    </row>
    <row r="40" spans="1:26" ht="15">
      <c r="A40" s="4">
        <v>30</v>
      </c>
      <c r="B40" s="83"/>
      <c r="C40" s="109"/>
      <c r="D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  <c r="Y40" s="82"/>
      <c r="Z40" s="82"/>
    </row>
    <row r="41" spans="1:26" ht="15">
      <c r="A41" s="4">
        <v>31</v>
      </c>
      <c r="B41" s="83"/>
      <c r="C41" s="109"/>
      <c r="D41" s="10"/>
      <c r="E41" s="109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  <c r="X41" s="82"/>
      <c r="Y41" s="82"/>
      <c r="Z41" s="82"/>
    </row>
    <row r="42" spans="3:5" ht="14.25">
      <c r="C42" s="109"/>
      <c r="E42" s="109"/>
    </row>
    <row r="43" spans="3:5" ht="14.25">
      <c r="C43" s="109"/>
      <c r="E43" s="109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3"/>
  <sheetViews>
    <sheetView zoomScale="58" zoomScaleNormal="58" zoomScalePageLayoutView="0" workbookViewId="0" topLeftCell="A8">
      <selection activeCell="K29" sqref="K29"/>
    </sheetView>
  </sheetViews>
  <sheetFormatPr defaultColWidth="9.140625" defaultRowHeight="15"/>
  <cols>
    <col min="1" max="1" width="8.8515625" style="0" customWidth="1"/>
    <col min="2" max="2" width="14.0039062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86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87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(25/29)*100</f>
        <v>86.20689655172413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(15/29)*100</f>
        <v>51.724137931034484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68.9655172413793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170704150001</v>
      </c>
      <c r="C11" s="109">
        <v>37</v>
      </c>
      <c r="D11" s="10">
        <f>COUNTIF(C11:C39,"&gt;="&amp;D10)</f>
        <v>25</v>
      </c>
      <c r="E11" s="109">
        <v>30</v>
      </c>
      <c r="F11" s="33">
        <f>COUNTIF(E11:E39,"&gt;="&amp;F10)</f>
        <v>15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  <c r="X11" s="82"/>
    </row>
    <row r="12" spans="1:24" ht="15">
      <c r="A12" s="4">
        <v>2</v>
      </c>
      <c r="B12" s="83">
        <v>170704150002</v>
      </c>
      <c r="C12" s="109">
        <v>36</v>
      </c>
      <c r="D12" s="70">
        <f>(25/29)*100</f>
        <v>86.20689655172413</v>
      </c>
      <c r="E12" s="109">
        <v>33</v>
      </c>
      <c r="F12" s="71">
        <f>(15/29)*100</f>
        <v>51.724137931034484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170704150003</v>
      </c>
      <c r="C13" s="109">
        <v>43</v>
      </c>
      <c r="D13" s="10"/>
      <c r="E13" s="109">
        <v>35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  <c r="X13" s="82"/>
    </row>
    <row r="14" spans="1:24" ht="15">
      <c r="A14" s="4">
        <v>4</v>
      </c>
      <c r="B14" s="83">
        <v>170704150004</v>
      </c>
      <c r="C14" s="109">
        <v>35</v>
      </c>
      <c r="D14" s="10"/>
      <c r="E14" s="112">
        <v>30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170704150005</v>
      </c>
      <c r="C15" s="109">
        <v>45</v>
      </c>
      <c r="D15" s="10"/>
      <c r="E15" s="112">
        <v>39</v>
      </c>
      <c r="F15" s="34"/>
      <c r="G15" s="57" t="s">
        <v>46</v>
      </c>
      <c r="H15" s="76">
        <f>(68.97*H14)/100</f>
        <v>2.0691</v>
      </c>
      <c r="I15" s="76">
        <f aca="true" t="shared" si="1" ref="I15:V15">(68.97*I14)/100</f>
        <v>1.03455</v>
      </c>
      <c r="J15" s="76">
        <f t="shared" si="1"/>
        <v>1.03455</v>
      </c>
      <c r="K15" s="76">
        <f t="shared" si="1"/>
        <v>1.03455</v>
      </c>
      <c r="L15" s="76">
        <f t="shared" si="1"/>
        <v>0.6897</v>
      </c>
      <c r="M15" s="76">
        <f t="shared" si="1"/>
        <v>1.1495</v>
      </c>
      <c r="N15" s="76">
        <f t="shared" si="1"/>
        <v>1.1495</v>
      </c>
      <c r="O15" s="76">
        <f t="shared" si="1"/>
        <v>1.03455</v>
      </c>
      <c r="P15" s="76"/>
      <c r="Q15" s="76">
        <f t="shared" si="1"/>
        <v>0.9196</v>
      </c>
      <c r="R15" s="76">
        <f t="shared" si="1"/>
        <v>1.03455</v>
      </c>
      <c r="S15" s="76">
        <f t="shared" si="1"/>
        <v>0.6897</v>
      </c>
      <c r="T15" s="76"/>
      <c r="U15" s="76">
        <f t="shared" si="1"/>
        <v>1.03455</v>
      </c>
      <c r="V15" s="76">
        <f t="shared" si="1"/>
        <v>2.0691</v>
      </c>
      <c r="W15" s="1"/>
      <c r="X15" s="82"/>
    </row>
    <row r="16" spans="1:24" ht="14.25">
      <c r="A16" s="4">
        <v>6</v>
      </c>
      <c r="B16" s="83">
        <v>170704150006</v>
      </c>
      <c r="C16" s="109">
        <v>30</v>
      </c>
      <c r="D16" s="10"/>
      <c r="E16" s="112">
        <v>28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170704150009</v>
      </c>
      <c r="C17" s="109">
        <v>0</v>
      </c>
      <c r="D17" s="10"/>
      <c r="E17" s="112">
        <v>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170704150011</v>
      </c>
      <c r="C18" s="109">
        <v>32</v>
      </c>
      <c r="D18" s="10"/>
      <c r="E18" s="112">
        <v>25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170704150013</v>
      </c>
      <c r="C19" s="109">
        <v>34</v>
      </c>
      <c r="D19" s="10"/>
      <c r="E19" s="112">
        <v>30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170704150015</v>
      </c>
      <c r="C20" s="109">
        <v>32</v>
      </c>
      <c r="D20" s="10"/>
      <c r="E20" s="112">
        <v>28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170704150016</v>
      </c>
      <c r="C21" s="109">
        <v>33</v>
      </c>
      <c r="D21" s="10"/>
      <c r="E21" s="112">
        <v>27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170704150019</v>
      </c>
      <c r="C22" s="109">
        <v>40</v>
      </c>
      <c r="D22" s="10"/>
      <c r="E22" s="112">
        <v>29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170704150020</v>
      </c>
      <c r="C23" s="109">
        <v>0</v>
      </c>
      <c r="D23" s="10"/>
      <c r="E23" s="112">
        <v>0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170704150021</v>
      </c>
      <c r="C24" s="109">
        <v>0</v>
      </c>
      <c r="D24" s="10"/>
      <c r="E24" s="112">
        <v>0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170704150023</v>
      </c>
      <c r="C25" s="109">
        <v>35</v>
      </c>
      <c r="D25" s="15"/>
      <c r="E25" s="112">
        <v>25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170704150024</v>
      </c>
      <c r="C26" s="109">
        <v>33</v>
      </c>
      <c r="D26" s="10"/>
      <c r="E26" s="112">
        <v>28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170704150025</v>
      </c>
      <c r="C27" s="109">
        <v>39</v>
      </c>
      <c r="D27" s="10"/>
      <c r="E27" s="112">
        <v>29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170704150027</v>
      </c>
      <c r="C28" s="109">
        <v>45</v>
      </c>
      <c r="D28" s="10"/>
      <c r="E28" s="112">
        <v>35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170704150028</v>
      </c>
      <c r="C29" s="109">
        <v>42</v>
      </c>
      <c r="D29" s="10"/>
      <c r="E29" s="112">
        <v>25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170704150029</v>
      </c>
      <c r="C30" s="109">
        <v>32</v>
      </c>
      <c r="D30" s="10"/>
      <c r="E30" s="112">
        <v>28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170704150030</v>
      </c>
      <c r="C31" s="109">
        <v>0</v>
      </c>
      <c r="D31" s="10"/>
      <c r="E31" s="112">
        <v>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170704150031</v>
      </c>
      <c r="C32" s="109">
        <v>43</v>
      </c>
      <c r="D32" s="10"/>
      <c r="E32" s="112">
        <v>36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170704150032</v>
      </c>
      <c r="C33" s="109">
        <v>34</v>
      </c>
      <c r="D33" s="10"/>
      <c r="E33" s="112">
        <v>26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170704150033</v>
      </c>
      <c r="C34" s="109">
        <v>36</v>
      </c>
      <c r="D34" s="10"/>
      <c r="E34" s="112">
        <v>26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170704150034</v>
      </c>
      <c r="C35" s="109">
        <v>35</v>
      </c>
      <c r="D35" s="10"/>
      <c r="E35" s="112">
        <v>25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170704150036</v>
      </c>
      <c r="C36" s="109">
        <v>30</v>
      </c>
      <c r="D36" s="10"/>
      <c r="E36" s="112">
        <v>25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170704150037</v>
      </c>
      <c r="C37" s="109">
        <v>42</v>
      </c>
      <c r="D37" s="10"/>
      <c r="E37" s="112">
        <v>27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170704150038</v>
      </c>
      <c r="C38" s="109">
        <v>45</v>
      </c>
      <c r="D38" s="10"/>
      <c r="E38" s="112">
        <v>33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34</v>
      </c>
      <c r="D39" s="10"/>
      <c r="E39" s="112">
        <v>27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/>
      <c r="D40" s="10"/>
      <c r="E40" s="109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5">
      <c r="A41" s="4">
        <v>31</v>
      </c>
      <c r="B41" s="83"/>
      <c r="C41" s="109"/>
      <c r="D41" s="10"/>
      <c r="E41" s="109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  <c r="X41" s="82"/>
    </row>
    <row r="42" spans="3:5" ht="14.25">
      <c r="C42" s="109"/>
      <c r="E42" s="109"/>
    </row>
    <row r="43" spans="3:5" ht="14.25">
      <c r="C43" s="109"/>
      <c r="E43" s="109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1"/>
  <sheetViews>
    <sheetView zoomScale="66" zoomScaleNormal="66" zoomScalePageLayoutView="0" workbookViewId="0" topLeftCell="A4">
      <selection activeCell="T15" sqref="T15:V15"/>
    </sheetView>
  </sheetViews>
  <sheetFormatPr defaultColWidth="9.140625" defaultRowHeight="15"/>
  <cols>
    <col min="2" max="2" width="14.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88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89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(16/31)*100</f>
        <v>51.61290322580645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(21/31)*100</f>
        <v>67.74193548387096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59.677419354838705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170704150001</v>
      </c>
      <c r="C11" s="109">
        <v>27</v>
      </c>
      <c r="D11" s="10">
        <f>COUNTIF(C11:C41,"&gt;="&amp;D10)</f>
        <v>16</v>
      </c>
      <c r="E11" s="109">
        <v>37</v>
      </c>
      <c r="F11" s="33">
        <f>COUNTIF(E11:E41,"&gt;="&amp;F10)</f>
        <v>21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170704150002</v>
      </c>
      <c r="C12" s="109">
        <v>31</v>
      </c>
      <c r="D12" s="70">
        <f>(16/31)*100</f>
        <v>51.61290322580645</v>
      </c>
      <c r="E12" s="109">
        <v>28</v>
      </c>
      <c r="F12" s="71">
        <f>(21/31)*100</f>
        <v>67.74193548387096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170704150003</v>
      </c>
      <c r="C13" s="109">
        <v>34</v>
      </c>
      <c r="D13" s="10"/>
      <c r="E13" s="109">
        <v>49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170704150004</v>
      </c>
      <c r="C14" s="109">
        <v>25</v>
      </c>
      <c r="D14" s="10"/>
      <c r="E14" s="109">
        <v>30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170704150005</v>
      </c>
      <c r="C15" s="109">
        <v>32</v>
      </c>
      <c r="D15" s="10"/>
      <c r="E15" s="109">
        <v>56</v>
      </c>
      <c r="F15" s="34"/>
      <c r="G15" s="57" t="s">
        <v>46</v>
      </c>
      <c r="H15" s="76">
        <f>(59.68*H14)/100</f>
        <v>1.7904</v>
      </c>
      <c r="I15" s="76">
        <f aca="true" t="shared" si="1" ref="I15:S15">(59.68*I14)/100</f>
        <v>0.8952</v>
      </c>
      <c r="J15" s="76">
        <f t="shared" si="1"/>
        <v>0.8952</v>
      </c>
      <c r="K15" s="76">
        <f t="shared" si="1"/>
        <v>0.8952</v>
      </c>
      <c r="L15" s="76">
        <f t="shared" si="1"/>
        <v>0.5968</v>
      </c>
      <c r="M15" s="76">
        <f t="shared" si="1"/>
        <v>0.9946666666666667</v>
      </c>
      <c r="N15" s="76">
        <f t="shared" si="1"/>
        <v>0.9946666666666667</v>
      </c>
      <c r="O15" s="76">
        <f t="shared" si="1"/>
        <v>0.8952</v>
      </c>
      <c r="P15" s="76">
        <f t="shared" si="1"/>
        <v>0</v>
      </c>
      <c r="Q15" s="76">
        <f t="shared" si="1"/>
        <v>0.7957333333333332</v>
      </c>
      <c r="R15" s="76">
        <f t="shared" si="1"/>
        <v>0.8952</v>
      </c>
      <c r="S15" s="76">
        <f t="shared" si="1"/>
        <v>0.5968</v>
      </c>
      <c r="T15" s="76"/>
      <c r="U15" s="76">
        <f>(59.68*U14)/100</f>
        <v>0.8952</v>
      </c>
      <c r="V15" s="76">
        <f>(59.68*V14)/100</f>
        <v>1.7904</v>
      </c>
      <c r="W15" s="1"/>
    </row>
    <row r="16" spans="1:23" ht="14.25">
      <c r="A16" s="4">
        <v>6</v>
      </c>
      <c r="B16" s="83">
        <v>170704150006</v>
      </c>
      <c r="C16" s="109">
        <v>25</v>
      </c>
      <c r="D16" s="10"/>
      <c r="E16" s="109">
        <v>29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170704150009</v>
      </c>
      <c r="C17" s="109">
        <v>26</v>
      </c>
      <c r="D17" s="10"/>
      <c r="E17" s="109">
        <v>25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170704150011</v>
      </c>
      <c r="C18" s="109">
        <v>28</v>
      </c>
      <c r="D18" s="10"/>
      <c r="E18" s="109">
        <v>26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170704150013</v>
      </c>
      <c r="C19" s="109">
        <v>25</v>
      </c>
      <c r="D19" s="10"/>
      <c r="E19" s="109">
        <v>25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170704150015</v>
      </c>
      <c r="C20" s="109">
        <v>26</v>
      </c>
      <c r="D20" s="10"/>
      <c r="E20" s="109">
        <v>45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170704150016</v>
      </c>
      <c r="C21" s="109">
        <v>28</v>
      </c>
      <c r="D21" s="10"/>
      <c r="E21" s="109">
        <v>24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170704150019</v>
      </c>
      <c r="C22" s="109">
        <v>4</v>
      </c>
      <c r="D22" s="10"/>
      <c r="E22" s="109">
        <v>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170704150020</v>
      </c>
      <c r="C23" s="109">
        <v>26</v>
      </c>
      <c r="D23" s="10"/>
      <c r="E23" s="109">
        <v>39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170704150021</v>
      </c>
      <c r="C24" s="109">
        <v>30</v>
      </c>
      <c r="D24" s="10"/>
      <c r="E24" s="109">
        <v>41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170704150023</v>
      </c>
      <c r="C25" s="109">
        <v>29</v>
      </c>
      <c r="D25" s="15"/>
      <c r="E25" s="109">
        <v>51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170704150024</v>
      </c>
      <c r="C26" s="109">
        <v>36</v>
      </c>
      <c r="D26" s="10"/>
      <c r="E26" s="109">
        <v>56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170704150025</v>
      </c>
      <c r="C27" s="109">
        <v>34</v>
      </c>
      <c r="D27" s="10"/>
      <c r="E27" s="109">
        <v>47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170704150027</v>
      </c>
      <c r="C28" s="109">
        <v>26</v>
      </c>
      <c r="D28" s="10"/>
      <c r="E28" s="109">
        <v>40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170704150028</v>
      </c>
      <c r="C29" s="109">
        <v>4</v>
      </c>
      <c r="D29" s="10"/>
      <c r="E29" s="109">
        <v>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170704150029</v>
      </c>
      <c r="C30" s="109">
        <v>35</v>
      </c>
      <c r="D30" s="10"/>
      <c r="E30" s="109">
        <v>54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170704150030</v>
      </c>
      <c r="C31" s="109">
        <v>26</v>
      </c>
      <c r="D31" s="10"/>
      <c r="E31" s="109">
        <v>7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170704150031</v>
      </c>
      <c r="C32" s="109">
        <v>30</v>
      </c>
      <c r="D32" s="10"/>
      <c r="E32" s="109">
        <v>8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170704150032</v>
      </c>
      <c r="C33" s="109">
        <v>25</v>
      </c>
      <c r="D33" s="10"/>
      <c r="E33" s="109">
        <v>12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170704150033</v>
      </c>
      <c r="C34" s="109">
        <v>25</v>
      </c>
      <c r="D34" s="10"/>
      <c r="E34" s="109">
        <v>25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170704150034</v>
      </c>
      <c r="C35" s="109">
        <v>33</v>
      </c>
      <c r="D35" s="10"/>
      <c r="E35" s="109">
        <v>30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170704150036</v>
      </c>
      <c r="C36" s="109">
        <v>36</v>
      </c>
      <c r="D36" s="10"/>
      <c r="E36" s="109">
        <v>51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170704150037</v>
      </c>
      <c r="C37" s="109">
        <v>32</v>
      </c>
      <c r="D37" s="10"/>
      <c r="E37" s="109">
        <v>49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170704150038</v>
      </c>
      <c r="C38" s="109">
        <v>35</v>
      </c>
      <c r="D38" s="10"/>
      <c r="E38" s="109">
        <v>38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28</v>
      </c>
      <c r="D39" s="10"/>
      <c r="E39" s="109">
        <v>33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>
        <v>27</v>
      </c>
      <c r="D40" s="10"/>
      <c r="E40" s="109">
        <v>30</v>
      </c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3:5" ht="14.25">
      <c r="C41" s="109">
        <v>26</v>
      </c>
      <c r="E41" s="109">
        <v>38</v>
      </c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  <ignoredErrors>
    <ignoredError sqref="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82"/>
  <sheetViews>
    <sheetView zoomScale="60" zoomScaleNormal="60" zoomScalePageLayoutView="0" workbookViewId="0" topLeftCell="C1">
      <selection activeCell="T15" sqref="T15"/>
    </sheetView>
  </sheetViews>
  <sheetFormatPr defaultColWidth="9.140625" defaultRowHeight="15"/>
  <cols>
    <col min="1" max="1" width="12.57421875" style="82" customWidth="1"/>
    <col min="2" max="2" width="20.8515625" style="82" customWidth="1"/>
    <col min="3" max="3" width="17.140625" style="82" customWidth="1"/>
    <col min="4" max="4" width="13.8515625" style="82" customWidth="1"/>
    <col min="5" max="5" width="25.8515625" style="82" customWidth="1"/>
    <col min="6" max="6" width="13.57421875" style="82" customWidth="1"/>
    <col min="7" max="7" width="26.421875" style="82" customWidth="1"/>
    <col min="8" max="8" width="16.421875" style="82" customWidth="1"/>
    <col min="9" max="9" width="14.421875" style="82" customWidth="1"/>
    <col min="10" max="10" width="9.421875" style="82" customWidth="1"/>
    <col min="11" max="11" width="13.8515625" style="82" customWidth="1"/>
    <col min="12" max="12" width="12.421875" style="82" customWidth="1"/>
    <col min="13" max="13" width="9.57421875" style="82" customWidth="1"/>
    <col min="14" max="14" width="11.421875" style="82" customWidth="1"/>
    <col min="15" max="23" width="8.8515625" style="82" customWidth="1"/>
    <col min="24" max="16384" width="8.7109375" style="82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3.5">
      <c r="A3" s="117" t="s">
        <v>50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51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60" t="s">
        <v>29</v>
      </c>
      <c r="B5" s="60"/>
      <c r="C5" s="60"/>
      <c r="D5" s="60"/>
      <c r="E5" s="60"/>
      <c r="F5" s="85"/>
      <c r="G5" s="45" t="s">
        <v>31</v>
      </c>
      <c r="H5" s="39">
        <v>100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38">
        <v>100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28.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100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8">
        <v>42</v>
      </c>
      <c r="D11" s="10">
        <f>COUNTIF(C11:C68,"&gt;="&amp;D10)</f>
        <v>29</v>
      </c>
      <c r="E11" s="109">
        <v>42</v>
      </c>
      <c r="F11" s="33">
        <f>COUNTIF(E11:E82,"&gt;="&amp;F10)</f>
        <v>29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8">
        <v>40</v>
      </c>
      <c r="D12" s="70">
        <f>(29/29)*100</f>
        <v>100</v>
      </c>
      <c r="E12" s="109">
        <v>40</v>
      </c>
      <c r="F12" s="71">
        <f>(29/29)*100</f>
        <v>100</v>
      </c>
      <c r="G12" s="27" t="s">
        <v>7</v>
      </c>
      <c r="H12" s="21">
        <v>3</v>
      </c>
      <c r="I12" s="56">
        <v>2</v>
      </c>
      <c r="J12" s="26"/>
      <c r="K12" s="56">
        <v>2</v>
      </c>
      <c r="L12" s="26">
        <v>1</v>
      </c>
      <c r="M12" s="26">
        <v>2</v>
      </c>
      <c r="N12" s="26"/>
      <c r="O12" s="26"/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8">
        <v>42</v>
      </c>
      <c r="D13" s="10"/>
      <c r="E13" s="109">
        <v>41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26"/>
      <c r="S13" s="26"/>
      <c r="T13" s="26"/>
      <c r="U13" s="26"/>
      <c r="V13" s="26"/>
      <c r="W13" s="1"/>
    </row>
    <row r="14" spans="1:23" ht="15">
      <c r="A14" s="4">
        <v>4</v>
      </c>
      <c r="B14" s="83">
        <v>170101170014</v>
      </c>
      <c r="C14" s="108">
        <v>36</v>
      </c>
      <c r="D14" s="10"/>
      <c r="E14" s="109">
        <v>36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1.5</v>
      </c>
      <c r="O14" s="21">
        <f t="shared" si="0"/>
        <v>1</v>
      </c>
      <c r="P14" s="21"/>
      <c r="Q14" s="21">
        <f t="shared" si="0"/>
        <v>1.3333333333333333</v>
      </c>
      <c r="R14" s="21">
        <f t="shared" si="0"/>
        <v>1</v>
      </c>
      <c r="S14" s="21">
        <f t="shared" si="0"/>
        <v>1</v>
      </c>
      <c r="T14" s="21"/>
      <c r="U14" s="21">
        <f t="shared" si="0"/>
        <v>1</v>
      </c>
      <c r="V14" s="21">
        <f t="shared" si="0"/>
        <v>3</v>
      </c>
      <c r="W14" s="1"/>
    </row>
    <row r="15" spans="1:23" ht="15">
      <c r="A15" s="4">
        <v>5</v>
      </c>
      <c r="B15" s="83">
        <v>170101170015</v>
      </c>
      <c r="C15" s="108">
        <v>35</v>
      </c>
      <c r="D15" s="10"/>
      <c r="E15" s="109">
        <v>30</v>
      </c>
      <c r="F15" s="34"/>
      <c r="G15" s="57" t="s">
        <v>46</v>
      </c>
      <c r="H15" s="76">
        <f>(100*H14)/100</f>
        <v>3</v>
      </c>
      <c r="I15" s="76">
        <f aca="true" t="shared" si="1" ref="I15:V15">(100*I14)/100</f>
        <v>1.5</v>
      </c>
      <c r="J15" s="76">
        <f t="shared" si="1"/>
        <v>1</v>
      </c>
      <c r="K15" s="76">
        <f t="shared" si="1"/>
        <v>1.5</v>
      </c>
      <c r="L15" s="76">
        <f t="shared" si="1"/>
        <v>1</v>
      </c>
      <c r="M15" s="76">
        <f t="shared" si="1"/>
        <v>1.666666666666667</v>
      </c>
      <c r="N15" s="76">
        <f t="shared" si="1"/>
        <v>1.5</v>
      </c>
      <c r="O15" s="76">
        <f t="shared" si="1"/>
        <v>1</v>
      </c>
      <c r="P15" s="76"/>
      <c r="Q15" s="76">
        <f t="shared" si="1"/>
        <v>1.333333333333333</v>
      </c>
      <c r="R15" s="76">
        <f t="shared" si="1"/>
        <v>1</v>
      </c>
      <c r="S15" s="76">
        <f t="shared" si="1"/>
        <v>1</v>
      </c>
      <c r="T15" s="76"/>
      <c r="U15" s="76">
        <f t="shared" si="1"/>
        <v>1</v>
      </c>
      <c r="V15" s="76">
        <f t="shared" si="1"/>
        <v>3</v>
      </c>
      <c r="W15" s="1"/>
    </row>
    <row r="16" spans="1:23" ht="14.25">
      <c r="A16" s="4">
        <v>6</v>
      </c>
      <c r="B16" s="83">
        <v>170101170016</v>
      </c>
      <c r="C16" s="108">
        <v>34</v>
      </c>
      <c r="D16" s="10"/>
      <c r="E16" s="109">
        <v>32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8">
        <v>40</v>
      </c>
      <c r="D17" s="10"/>
      <c r="E17" s="109">
        <v>38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8">
        <v>33</v>
      </c>
      <c r="D18" s="10"/>
      <c r="E18" s="109">
        <v>30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8">
        <v>40</v>
      </c>
      <c r="D19" s="10"/>
      <c r="E19" s="109">
        <v>40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8">
        <v>36</v>
      </c>
      <c r="D20" s="10"/>
      <c r="E20" s="109">
        <v>37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8">
        <v>36</v>
      </c>
      <c r="D21" s="10"/>
      <c r="E21" s="109">
        <v>34</v>
      </c>
      <c r="F21" s="101"/>
      <c r="G21" s="4"/>
      <c r="H21" s="102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8">
        <v>40</v>
      </c>
      <c r="D22" s="10"/>
      <c r="E22" s="109">
        <v>36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8">
        <v>36</v>
      </c>
      <c r="D23" s="10"/>
      <c r="E23" s="109">
        <v>35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8">
        <v>39</v>
      </c>
      <c r="D24" s="10"/>
      <c r="E24" s="109">
        <v>38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8">
        <v>42</v>
      </c>
      <c r="D25" s="15"/>
      <c r="E25" s="109">
        <v>42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8">
        <v>42</v>
      </c>
      <c r="D26" s="10"/>
      <c r="E26" s="109">
        <v>40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8">
        <v>38</v>
      </c>
      <c r="D27" s="10"/>
      <c r="E27" s="109">
        <v>35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8">
        <v>35</v>
      </c>
      <c r="D28" s="10"/>
      <c r="E28" s="109">
        <v>30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8">
        <v>41</v>
      </c>
      <c r="D29" s="10"/>
      <c r="E29" s="109">
        <v>40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8">
        <v>38</v>
      </c>
      <c r="D30" s="10"/>
      <c r="E30" s="109">
        <v>34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8">
        <v>34</v>
      </c>
      <c r="D31" s="10"/>
      <c r="E31" s="109">
        <v>30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8">
        <v>34</v>
      </c>
      <c r="D32" s="10"/>
      <c r="E32" s="109">
        <v>32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8">
        <v>39</v>
      </c>
      <c r="D33" s="10"/>
      <c r="E33" s="109">
        <v>38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8">
        <v>42</v>
      </c>
      <c r="D34" s="10"/>
      <c r="E34" s="109">
        <v>44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8">
        <v>38</v>
      </c>
      <c r="D35" s="10"/>
      <c r="E35" s="109">
        <v>40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8">
        <v>34</v>
      </c>
      <c r="D36" s="10"/>
      <c r="E36" s="109">
        <v>36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8">
        <v>42</v>
      </c>
      <c r="D37" s="10"/>
      <c r="E37" s="109">
        <v>42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8">
        <v>36</v>
      </c>
      <c r="D38" s="10"/>
      <c r="E38" s="109">
        <v>33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8">
        <v>36</v>
      </c>
      <c r="D39" s="10"/>
      <c r="E39" s="109">
        <v>35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84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84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  <row r="42" spans="1:23" ht="15">
      <c r="A42" s="4">
        <v>32</v>
      </c>
      <c r="B42" s="83"/>
      <c r="C42" s="84"/>
      <c r="D42" s="10"/>
      <c r="E42" s="10"/>
      <c r="F42" s="101"/>
      <c r="G42" s="107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"/>
    </row>
    <row r="43" spans="1:23" ht="15">
      <c r="A43" s="4">
        <v>33</v>
      </c>
      <c r="B43" s="83"/>
      <c r="C43" s="84"/>
      <c r="D43" s="10"/>
      <c r="E43" s="10"/>
      <c r="F43" s="101"/>
      <c r="G43" s="107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"/>
    </row>
    <row r="44" spans="1:23" ht="15">
      <c r="A44" s="4">
        <v>34</v>
      </c>
      <c r="B44" s="83"/>
      <c r="C44" s="84"/>
      <c r="D44" s="10"/>
      <c r="E44" s="10"/>
      <c r="F44" s="101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"/>
    </row>
    <row r="45" spans="1:23" ht="15">
      <c r="A45" s="4">
        <v>35</v>
      </c>
      <c r="B45" s="83"/>
      <c r="C45" s="84"/>
      <c r="D45" s="10"/>
      <c r="E45" s="10"/>
      <c r="F45" s="101"/>
      <c r="G45" s="107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"/>
    </row>
    <row r="46" spans="1:23" ht="15">
      <c r="A46" s="4">
        <v>36</v>
      </c>
      <c r="B46" s="83"/>
      <c r="C46" s="84"/>
      <c r="D46" s="10"/>
      <c r="E46" s="10"/>
      <c r="F46" s="101"/>
      <c r="G46" s="107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"/>
    </row>
    <row r="47" spans="1:23" ht="15">
      <c r="A47" s="4">
        <v>37</v>
      </c>
      <c r="B47" s="83"/>
      <c r="C47" s="84"/>
      <c r="D47" s="10"/>
      <c r="E47" s="10"/>
      <c r="F47" s="101"/>
      <c r="G47" s="107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"/>
    </row>
    <row r="48" spans="1:23" ht="15">
      <c r="A48" s="4">
        <v>38</v>
      </c>
      <c r="B48" s="83"/>
      <c r="C48" s="84"/>
      <c r="D48" s="10"/>
      <c r="E48" s="10"/>
      <c r="F48" s="101"/>
      <c r="G48" s="107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"/>
    </row>
    <row r="49" spans="1:23" ht="14.25">
      <c r="A49" s="4">
        <v>39</v>
      </c>
      <c r="B49" s="83"/>
      <c r="C49" s="84"/>
      <c r="D49" s="10"/>
      <c r="E49" s="10"/>
      <c r="F49" s="101"/>
      <c r="G49" s="99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"/>
    </row>
    <row r="50" spans="1:23" ht="14.25">
      <c r="A50" s="4">
        <v>40</v>
      </c>
      <c r="B50" s="83"/>
      <c r="C50" s="84"/>
      <c r="D50" s="10"/>
      <c r="E50" s="10"/>
      <c r="F50" s="101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4.25">
      <c r="A51" s="4">
        <v>41</v>
      </c>
      <c r="B51" s="83"/>
      <c r="C51" s="84"/>
      <c r="D51" s="10"/>
      <c r="E51" s="10"/>
      <c r="F51" s="10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>
      <c r="A52" s="4">
        <v>42</v>
      </c>
      <c r="B52" s="83"/>
      <c r="C52" s="84"/>
      <c r="D52" s="15"/>
      <c r="E52" s="15"/>
      <c r="F52" s="106"/>
      <c r="G52" s="107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"/>
    </row>
    <row r="53" spans="1:23" ht="15">
      <c r="A53" s="4">
        <v>43</v>
      </c>
      <c r="B53" s="83"/>
      <c r="C53" s="84"/>
      <c r="D53" s="15"/>
      <c r="E53" s="15"/>
      <c r="F53" s="106"/>
      <c r="G53" s="107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"/>
    </row>
    <row r="54" spans="1:23" ht="15">
      <c r="A54" s="4">
        <v>44</v>
      </c>
      <c r="B54" s="83"/>
      <c r="C54" s="84"/>
      <c r="D54" s="10"/>
      <c r="E54" s="10"/>
      <c r="F54" s="101"/>
      <c r="G54" s="107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"/>
    </row>
    <row r="55" spans="1:23" ht="15">
      <c r="A55" s="4">
        <v>45</v>
      </c>
      <c r="B55" s="83"/>
      <c r="C55" s="84"/>
      <c r="D55" s="10"/>
      <c r="E55" s="10"/>
      <c r="F55" s="101"/>
      <c r="G55" s="107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"/>
    </row>
    <row r="56" spans="1:23" ht="15">
      <c r="A56" s="4">
        <v>46</v>
      </c>
      <c r="B56" s="83"/>
      <c r="C56" s="84"/>
      <c r="D56" s="10"/>
      <c r="E56" s="10"/>
      <c r="F56" s="101"/>
      <c r="G56" s="107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"/>
    </row>
    <row r="57" spans="1:23" ht="15">
      <c r="A57" s="4">
        <v>47</v>
      </c>
      <c r="B57" s="83"/>
      <c r="C57" s="84"/>
      <c r="D57" s="10"/>
      <c r="E57" s="10"/>
      <c r="F57" s="101"/>
      <c r="G57" s="107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"/>
    </row>
    <row r="58" spans="1:23" ht="15">
      <c r="A58" s="4">
        <v>48</v>
      </c>
      <c r="B58" s="83"/>
      <c r="C58" s="84"/>
      <c r="D58" s="10"/>
      <c r="E58" s="10"/>
      <c r="F58" s="101"/>
      <c r="G58" s="107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"/>
    </row>
    <row r="59" spans="1:23" ht="15">
      <c r="A59" s="4">
        <v>49</v>
      </c>
      <c r="B59" s="83"/>
      <c r="C59" s="84"/>
      <c r="D59" s="10"/>
      <c r="E59" s="10"/>
      <c r="F59" s="101"/>
      <c r="G59" s="107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"/>
    </row>
    <row r="60" spans="1:23" ht="15">
      <c r="A60" s="4">
        <v>50</v>
      </c>
      <c r="B60" s="83"/>
      <c r="C60" s="84"/>
      <c r="D60" s="10"/>
      <c r="E60" s="10"/>
      <c r="F60" s="101"/>
      <c r="G60" s="107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"/>
    </row>
    <row r="61" spans="1:23" ht="15">
      <c r="A61" s="4">
        <v>51</v>
      </c>
      <c r="B61" s="83"/>
      <c r="C61" s="84"/>
      <c r="D61" s="10"/>
      <c r="E61" s="10"/>
      <c r="F61" s="101"/>
      <c r="G61" s="107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"/>
    </row>
    <row r="62" spans="1:23" ht="15">
      <c r="A62" s="4">
        <v>52</v>
      </c>
      <c r="B62" s="83"/>
      <c r="C62" s="84"/>
      <c r="D62" s="10"/>
      <c r="E62" s="10"/>
      <c r="F62" s="101"/>
      <c r="G62" s="107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"/>
    </row>
    <row r="63" spans="1:23" ht="14.25">
      <c r="A63" s="4">
        <v>53</v>
      </c>
      <c r="B63" s="83"/>
      <c r="C63" s="84"/>
      <c r="D63" s="10"/>
      <c r="E63" s="10"/>
      <c r="F63" s="10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83"/>
      <c r="C64" s="84"/>
      <c r="D64" s="10"/>
      <c r="E64" s="10"/>
      <c r="F64" s="10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83"/>
      <c r="C65" s="84"/>
      <c r="D65" s="10"/>
      <c r="E65" s="10"/>
      <c r="F65" s="10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25">
      <c r="A66" s="4">
        <v>56</v>
      </c>
      <c r="B66" s="83"/>
      <c r="C66" s="84"/>
      <c r="D66" s="10"/>
      <c r="E66" s="10"/>
      <c r="F66" s="10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25">
      <c r="A67" s="4">
        <v>57</v>
      </c>
      <c r="B67" s="83"/>
      <c r="C67" s="84"/>
      <c r="D67" s="10"/>
      <c r="E67" s="10"/>
      <c r="F67" s="10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4">
        <v>58</v>
      </c>
      <c r="B68" s="83"/>
      <c r="C68" s="84"/>
      <c r="D68" s="10"/>
      <c r="E68" s="10"/>
      <c r="F68" s="10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83"/>
      <c r="C69" s="10"/>
      <c r="D69" s="10"/>
      <c r="E69" s="10"/>
      <c r="F69" s="10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83"/>
      <c r="C70" s="10"/>
      <c r="D70" s="10"/>
      <c r="E70" s="10"/>
      <c r="F70" s="10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83"/>
      <c r="C71" s="10"/>
      <c r="D71" s="10"/>
      <c r="E71" s="10"/>
      <c r="F71" s="10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83"/>
      <c r="C72" s="10"/>
      <c r="D72" s="10"/>
      <c r="E72" s="10"/>
      <c r="F72" s="10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83"/>
      <c r="C73" s="10"/>
      <c r="D73" s="10"/>
      <c r="E73" s="10"/>
      <c r="F73" s="10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25">
      <c r="A74" s="4">
        <v>64</v>
      </c>
      <c r="B74" s="83"/>
      <c r="C74" s="10"/>
      <c r="D74" s="10"/>
      <c r="E74" s="10"/>
      <c r="F74" s="10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25">
      <c r="A75" s="4">
        <v>65</v>
      </c>
      <c r="B75" s="83"/>
      <c r="C75" s="10"/>
      <c r="D75" s="10"/>
      <c r="E75" s="10"/>
      <c r="F75" s="10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25">
      <c r="A76" s="4">
        <v>66</v>
      </c>
      <c r="B76" s="83"/>
      <c r="C76" s="10"/>
      <c r="D76" s="10"/>
      <c r="E76" s="10"/>
      <c r="F76" s="10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83"/>
      <c r="C77" s="10"/>
      <c r="D77" s="10"/>
      <c r="E77" s="10"/>
      <c r="F77" s="10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4">
        <v>68</v>
      </c>
      <c r="B78" s="83"/>
      <c r="C78" s="10"/>
      <c r="D78" s="10"/>
      <c r="E78" s="10"/>
      <c r="F78" s="10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4">
        <v>69</v>
      </c>
      <c r="B79" s="83"/>
      <c r="C79" s="10"/>
      <c r="D79" s="10"/>
      <c r="E79" s="10"/>
      <c r="F79" s="101"/>
      <c r="G79" s="1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4">
        <v>70</v>
      </c>
      <c r="B80" s="83"/>
      <c r="C80" s="15"/>
      <c r="D80" s="15"/>
      <c r="E80" s="15"/>
      <c r="F80" s="106"/>
      <c r="G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4">
        <v>71</v>
      </c>
      <c r="B81" s="83"/>
      <c r="C81" s="15"/>
      <c r="D81" s="15"/>
      <c r="E81" s="15"/>
      <c r="F81" s="106"/>
      <c r="G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4">
        <v>72</v>
      </c>
      <c r="B82" s="83"/>
      <c r="C82" s="10"/>
      <c r="D82" s="10"/>
      <c r="E82" s="10"/>
      <c r="F82" s="101"/>
      <c r="G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2"/>
  <sheetViews>
    <sheetView zoomScale="43" zoomScaleNormal="43" zoomScalePageLayoutView="0" workbookViewId="0" topLeftCell="A4">
      <selection activeCell="T15" sqref="T15:V15"/>
    </sheetView>
  </sheetViews>
  <sheetFormatPr defaultColWidth="9.140625" defaultRowHeight="15"/>
  <cols>
    <col min="2" max="2" width="16.57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90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91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71</v>
      </c>
      <c r="B5" s="78"/>
      <c r="C5" s="78"/>
      <c r="D5" s="78"/>
      <c r="E5" s="78"/>
      <c r="F5" s="85"/>
      <c r="G5" s="45" t="s">
        <v>31</v>
      </c>
      <c r="H5" s="70">
        <f>(16/29)*100</f>
        <v>55.172413793103445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(21/29)*100</f>
        <v>72.41379310344827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63.79310344827586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170704150001</v>
      </c>
      <c r="C11" s="109">
        <v>36</v>
      </c>
      <c r="D11" s="10">
        <f>COUNTIF(C11:C39,"&gt;="&amp;D10)</f>
        <v>14</v>
      </c>
      <c r="E11" s="109">
        <v>41</v>
      </c>
      <c r="F11" s="33">
        <f>COUNTIF(E11:E39,"&gt;="&amp;F10)</f>
        <v>24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170704150002</v>
      </c>
      <c r="C12" s="109">
        <v>35</v>
      </c>
      <c r="D12" s="70">
        <f>(16/29)*100</f>
        <v>55.172413793103445</v>
      </c>
      <c r="E12" s="109">
        <v>37</v>
      </c>
      <c r="F12" s="71">
        <f>(21/29)*100</f>
        <v>72.41379310344827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170704150003</v>
      </c>
      <c r="C13" s="109">
        <v>33</v>
      </c>
      <c r="D13" s="10"/>
      <c r="E13" s="109">
        <v>48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170704150004</v>
      </c>
      <c r="C14" s="109">
        <v>23</v>
      </c>
      <c r="D14" s="10"/>
      <c r="E14" s="109">
        <v>27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170704150005</v>
      </c>
      <c r="C15" s="109">
        <v>34</v>
      </c>
      <c r="D15" s="10"/>
      <c r="E15" s="109">
        <v>40</v>
      </c>
      <c r="F15" s="34"/>
      <c r="G15" s="57" t="s">
        <v>46</v>
      </c>
      <c r="H15" s="76">
        <f>(63.79*H14)/100</f>
        <v>1.9137</v>
      </c>
      <c r="I15" s="76">
        <f aca="true" t="shared" si="1" ref="I15:S15">(63.79*I14)/100</f>
        <v>0.95685</v>
      </c>
      <c r="J15" s="76">
        <f t="shared" si="1"/>
        <v>0.95685</v>
      </c>
      <c r="K15" s="76">
        <f t="shared" si="1"/>
        <v>0.95685</v>
      </c>
      <c r="L15" s="76">
        <f t="shared" si="1"/>
        <v>0.6379</v>
      </c>
      <c r="M15" s="76">
        <f t="shared" si="1"/>
        <v>1.0631666666666666</v>
      </c>
      <c r="N15" s="76">
        <f t="shared" si="1"/>
        <v>1.0631666666666666</v>
      </c>
      <c r="O15" s="76">
        <f t="shared" si="1"/>
        <v>0.95685</v>
      </c>
      <c r="P15" s="76">
        <f t="shared" si="1"/>
        <v>0</v>
      </c>
      <c r="Q15" s="76">
        <f t="shared" si="1"/>
        <v>0.8505333333333333</v>
      </c>
      <c r="R15" s="76">
        <f t="shared" si="1"/>
        <v>0.95685</v>
      </c>
      <c r="S15" s="76">
        <f t="shared" si="1"/>
        <v>0.6379</v>
      </c>
      <c r="T15" s="76"/>
      <c r="U15" s="76">
        <f>(63.79*U14)/100</f>
        <v>0.95685</v>
      </c>
      <c r="V15" s="76">
        <f>(63.79*V14)/100</f>
        <v>1.9137</v>
      </c>
      <c r="W15" s="1"/>
    </row>
    <row r="16" spans="1:23" ht="14.25">
      <c r="A16" s="4">
        <v>6</v>
      </c>
      <c r="B16" s="83">
        <v>170704150006</v>
      </c>
      <c r="C16" s="109">
        <v>25</v>
      </c>
      <c r="D16" s="10"/>
      <c r="E16" s="109">
        <v>36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170704150009</v>
      </c>
      <c r="C17" s="109">
        <v>19</v>
      </c>
      <c r="D17" s="10"/>
      <c r="E17" s="109">
        <v>27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170704150011</v>
      </c>
      <c r="C18" s="109">
        <v>26</v>
      </c>
      <c r="D18" s="10"/>
      <c r="E18" s="109">
        <v>31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170704150013</v>
      </c>
      <c r="C19" s="109">
        <v>21</v>
      </c>
      <c r="D19" s="10"/>
      <c r="E19" s="109">
        <v>34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170704150015</v>
      </c>
      <c r="C20" s="109">
        <v>27</v>
      </c>
      <c r="D20" s="10"/>
      <c r="E20" s="109">
        <v>45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170704150016</v>
      </c>
      <c r="C21" s="109">
        <v>18</v>
      </c>
      <c r="D21" s="10"/>
      <c r="E21" s="109">
        <v>29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170704150019</v>
      </c>
      <c r="C22" s="109">
        <v>13</v>
      </c>
      <c r="D22" s="10"/>
      <c r="E22" s="109">
        <v>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170704150020</v>
      </c>
      <c r="C23" s="109">
        <v>25</v>
      </c>
      <c r="D23" s="10"/>
      <c r="E23" s="109">
        <v>34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170704150021</v>
      </c>
      <c r="C24" s="109">
        <v>30</v>
      </c>
      <c r="D24" s="10"/>
      <c r="E24" s="109">
        <v>40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170704150023</v>
      </c>
      <c r="C25" s="109">
        <v>28</v>
      </c>
      <c r="D25" s="15"/>
      <c r="E25" s="109">
        <v>40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170704150024</v>
      </c>
      <c r="C26" s="109">
        <v>38</v>
      </c>
      <c r="D26" s="10"/>
      <c r="E26" s="109">
        <v>50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170704150025</v>
      </c>
      <c r="C27" s="109">
        <v>33</v>
      </c>
      <c r="D27" s="10"/>
      <c r="E27" s="109">
        <v>48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170704150027</v>
      </c>
      <c r="C28" s="109">
        <v>28</v>
      </c>
      <c r="D28" s="10"/>
      <c r="E28" s="109">
        <v>39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170704150028</v>
      </c>
      <c r="C29" s="109">
        <v>5</v>
      </c>
      <c r="D29" s="10"/>
      <c r="E29" s="109">
        <v>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170704150029</v>
      </c>
      <c r="C30" s="109">
        <v>38</v>
      </c>
      <c r="D30" s="10"/>
      <c r="E30" s="109">
        <v>46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170704150030</v>
      </c>
      <c r="C31" s="109">
        <v>17</v>
      </c>
      <c r="D31" s="10"/>
      <c r="E31" s="109">
        <v>27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170704150031</v>
      </c>
      <c r="C32" s="109">
        <v>27</v>
      </c>
      <c r="D32" s="10"/>
      <c r="E32" s="109">
        <v>29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170704150032</v>
      </c>
      <c r="C33" s="109">
        <v>19</v>
      </c>
      <c r="D33" s="10"/>
      <c r="E33" s="109">
        <v>35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170704150033</v>
      </c>
      <c r="C34" s="109">
        <v>22</v>
      </c>
      <c r="D34" s="10"/>
      <c r="E34" s="109">
        <v>34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170704150034</v>
      </c>
      <c r="C35" s="109">
        <v>30</v>
      </c>
      <c r="D35" s="10"/>
      <c r="E35" s="109">
        <v>37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170704150036</v>
      </c>
      <c r="C36" s="109">
        <v>38</v>
      </c>
      <c r="D36" s="10"/>
      <c r="E36" s="109">
        <v>50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170704150037</v>
      </c>
      <c r="C37" s="109">
        <v>35</v>
      </c>
      <c r="D37" s="10"/>
      <c r="E37" s="109">
        <v>48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170704150038</v>
      </c>
      <c r="C38" s="109">
        <v>38</v>
      </c>
      <c r="D38" s="10"/>
      <c r="E38" s="109">
        <v>48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26</v>
      </c>
      <c r="D39" s="10"/>
      <c r="E39" s="109">
        <v>41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9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4.25">
      <c r="A41" s="82"/>
      <c r="B41" s="82"/>
      <c r="C41" s="109"/>
      <c r="D41" s="82"/>
      <c r="E41" s="109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23" ht="14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2"/>
  <sheetViews>
    <sheetView zoomScale="47" zoomScaleNormal="47" zoomScalePageLayoutView="0" workbookViewId="0" topLeftCell="A1">
      <selection activeCell="J30" sqref="J30"/>
    </sheetView>
  </sheetViews>
  <sheetFormatPr defaultColWidth="9.140625" defaultRowHeight="15"/>
  <cols>
    <col min="2" max="2" width="13.421875" style="0" customWidth="1"/>
    <col min="4" max="4" width="10.5742187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92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93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110" t="s">
        <v>71</v>
      </c>
      <c r="B5" s="110"/>
      <c r="C5" s="110"/>
      <c r="D5" s="110"/>
      <c r="E5" s="110"/>
      <c r="F5" s="85"/>
      <c r="G5" s="45" t="s">
        <v>31</v>
      </c>
      <c r="H5" s="70">
        <f>(26/30)*100</f>
        <v>86.66666666666667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(27/30)*100</f>
        <v>90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88.33333333333334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40</v>
      </c>
      <c r="D10" s="97">
        <f>(0.55*40)</f>
        <v>22</v>
      </c>
      <c r="E10" s="9">
        <v>60</v>
      </c>
      <c r="F10" s="37">
        <f>0.55*60</f>
        <v>33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170704150001</v>
      </c>
      <c r="C11" s="109">
        <v>32</v>
      </c>
      <c r="D11" s="10">
        <f>COUNTIF(C11:C39,"&gt;="&amp;D10)</f>
        <v>26</v>
      </c>
      <c r="E11" s="109">
        <v>52</v>
      </c>
      <c r="F11" s="33">
        <f>COUNTIF(E11:E39,"&gt;="&amp;F10)</f>
        <v>27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>
        <v>2</v>
      </c>
      <c r="Q11" s="56">
        <v>1</v>
      </c>
      <c r="R11" s="56"/>
      <c r="S11" s="56"/>
      <c r="T11" s="56">
        <v>2</v>
      </c>
      <c r="U11" s="56"/>
      <c r="V11" s="56">
        <v>3</v>
      </c>
      <c r="W11" s="1"/>
      <c r="X11" s="82"/>
    </row>
    <row r="12" spans="1:24" ht="15">
      <c r="A12" s="4">
        <v>2</v>
      </c>
      <c r="B12" s="83">
        <v>170704150002</v>
      </c>
      <c r="C12" s="109">
        <v>34</v>
      </c>
      <c r="D12" s="70">
        <f>(26/30)*100</f>
        <v>86.66666666666667</v>
      </c>
      <c r="E12" s="109">
        <v>50</v>
      </c>
      <c r="F12" s="71">
        <f>(27/30)*100</f>
        <v>90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56">
        <v>2</v>
      </c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170704150003</v>
      </c>
      <c r="C13" s="109">
        <v>31</v>
      </c>
      <c r="D13" s="10"/>
      <c r="E13" s="109">
        <v>56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56">
        <v>2</v>
      </c>
      <c r="U13" s="56">
        <v>2</v>
      </c>
      <c r="V13" s="26"/>
      <c r="W13" s="1"/>
      <c r="X13" s="82"/>
    </row>
    <row r="14" spans="1:24" ht="15">
      <c r="A14" s="4">
        <v>4</v>
      </c>
      <c r="B14" s="83">
        <v>170704150004</v>
      </c>
      <c r="C14" s="109">
        <v>29</v>
      </c>
      <c r="D14" s="10"/>
      <c r="E14" s="109">
        <v>43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>
        <v>2</v>
      </c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170704150005</v>
      </c>
      <c r="C15" s="109">
        <v>37</v>
      </c>
      <c r="D15" s="10"/>
      <c r="E15" s="109">
        <v>54</v>
      </c>
      <c r="F15" s="34"/>
      <c r="G15" s="57" t="s">
        <v>46</v>
      </c>
      <c r="H15" s="76">
        <f>(88.33*H14)/100</f>
        <v>2.6499</v>
      </c>
      <c r="I15" s="76">
        <f aca="true" t="shared" si="1" ref="I15:V15">(88.33*I14)/100</f>
        <v>1.32495</v>
      </c>
      <c r="J15" s="76">
        <f t="shared" si="1"/>
        <v>1.32495</v>
      </c>
      <c r="K15" s="76">
        <f t="shared" si="1"/>
        <v>1.32495</v>
      </c>
      <c r="L15" s="76">
        <f t="shared" si="1"/>
        <v>0.8833</v>
      </c>
      <c r="M15" s="76">
        <f t="shared" si="1"/>
        <v>1.4721666666666666</v>
      </c>
      <c r="N15" s="76">
        <f t="shared" si="1"/>
        <v>1.4721666666666666</v>
      </c>
      <c r="O15" s="76">
        <f t="shared" si="1"/>
        <v>1.32495</v>
      </c>
      <c r="P15" s="76">
        <f t="shared" si="1"/>
        <v>0</v>
      </c>
      <c r="Q15" s="76">
        <f t="shared" si="1"/>
        <v>1.1777333333333333</v>
      </c>
      <c r="R15" s="76">
        <f t="shared" si="1"/>
        <v>1.32495</v>
      </c>
      <c r="S15" s="76">
        <f t="shared" si="1"/>
        <v>0.8833</v>
      </c>
      <c r="T15" s="76">
        <f t="shared" si="1"/>
        <v>1.7666</v>
      </c>
      <c r="U15" s="76">
        <f t="shared" si="1"/>
        <v>1.32495</v>
      </c>
      <c r="V15" s="76">
        <f t="shared" si="1"/>
        <v>2.6499</v>
      </c>
      <c r="W15" s="1"/>
      <c r="X15" s="82"/>
    </row>
    <row r="16" spans="1:24" ht="14.25">
      <c r="A16" s="4">
        <v>6</v>
      </c>
      <c r="B16" s="83">
        <v>170704150006</v>
      </c>
      <c r="C16" s="109">
        <v>29</v>
      </c>
      <c r="D16" s="10"/>
      <c r="E16" s="109">
        <v>49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170704150009</v>
      </c>
      <c r="C17" s="109">
        <v>19</v>
      </c>
      <c r="D17" s="10"/>
      <c r="E17" s="109">
        <v>50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170704150011</v>
      </c>
      <c r="C18" s="109">
        <v>21</v>
      </c>
      <c r="D18" s="10"/>
      <c r="E18" s="109">
        <v>46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170704150013</v>
      </c>
      <c r="C19" s="109">
        <v>22</v>
      </c>
      <c r="D19" s="10"/>
      <c r="E19" s="109">
        <v>35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170704150015</v>
      </c>
      <c r="C20" s="109">
        <v>28</v>
      </c>
      <c r="D20" s="10"/>
      <c r="E20" s="109">
        <v>47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170704150016</v>
      </c>
      <c r="C21" s="109">
        <v>28</v>
      </c>
      <c r="D21" s="10"/>
      <c r="E21" s="109">
        <v>43</v>
      </c>
      <c r="F21" s="101"/>
      <c r="G21" s="4"/>
      <c r="H21" s="111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170704150019</v>
      </c>
      <c r="C22" s="109">
        <v>3</v>
      </c>
      <c r="D22" s="10"/>
      <c r="E22" s="109">
        <v>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170704150020</v>
      </c>
      <c r="C23" s="109">
        <v>23</v>
      </c>
      <c r="D23" s="10"/>
      <c r="E23" s="109">
        <v>49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170704150021</v>
      </c>
      <c r="C24" s="109">
        <v>31</v>
      </c>
      <c r="D24" s="10"/>
      <c r="E24" s="109">
        <v>54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170704150023</v>
      </c>
      <c r="C25" s="109">
        <v>31</v>
      </c>
      <c r="D25" s="15"/>
      <c r="E25" s="109">
        <v>54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170704150024</v>
      </c>
      <c r="C26" s="109">
        <v>38</v>
      </c>
      <c r="D26" s="10"/>
      <c r="E26" s="109">
        <v>54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170704150025</v>
      </c>
      <c r="C27" s="109">
        <v>34</v>
      </c>
      <c r="D27" s="10"/>
      <c r="E27" s="109">
        <v>54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170704150027</v>
      </c>
      <c r="C28" s="109">
        <v>24</v>
      </c>
      <c r="D28" s="10"/>
      <c r="E28" s="109">
        <v>52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170704150028</v>
      </c>
      <c r="C29" s="109">
        <v>32</v>
      </c>
      <c r="D29" s="10"/>
      <c r="E29" s="109">
        <v>51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170704150029</v>
      </c>
      <c r="C30" s="109">
        <v>23</v>
      </c>
      <c r="D30" s="10"/>
      <c r="E30" s="109">
        <v>32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170704150030</v>
      </c>
      <c r="C31" s="109">
        <v>29</v>
      </c>
      <c r="D31" s="10"/>
      <c r="E31" s="109">
        <v>46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170704150031</v>
      </c>
      <c r="C32" s="109">
        <v>26</v>
      </c>
      <c r="D32" s="10"/>
      <c r="E32" s="109">
        <v>37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170704150032</v>
      </c>
      <c r="C33" s="109">
        <v>22</v>
      </c>
      <c r="D33" s="10"/>
      <c r="E33" s="109">
        <v>41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170704150033</v>
      </c>
      <c r="C34" s="109">
        <v>31</v>
      </c>
      <c r="D34" s="10"/>
      <c r="E34" s="109">
        <v>40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170704150034</v>
      </c>
      <c r="C35" s="109">
        <v>39</v>
      </c>
      <c r="D35" s="10"/>
      <c r="E35" s="109">
        <v>56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170704150036</v>
      </c>
      <c r="C36" s="109">
        <v>33</v>
      </c>
      <c r="D36" s="10"/>
      <c r="E36" s="109">
        <v>54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170704150037</v>
      </c>
      <c r="C37" s="109">
        <v>38</v>
      </c>
      <c r="D37" s="10"/>
      <c r="E37" s="109">
        <v>56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170704150038</v>
      </c>
      <c r="C38" s="109">
        <v>30</v>
      </c>
      <c r="D38" s="10"/>
      <c r="E38" s="109">
        <v>54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24</v>
      </c>
      <c r="D39" s="10"/>
      <c r="E39" s="109">
        <v>51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>
        <v>19</v>
      </c>
      <c r="D40" s="10"/>
      <c r="E40" s="109">
        <v>40</v>
      </c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4.25">
      <c r="A41" s="82"/>
      <c r="B41" s="82"/>
      <c r="C41" s="109"/>
      <c r="D41" s="82"/>
      <c r="E41" s="109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4" ht="14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41"/>
  <sheetViews>
    <sheetView zoomScale="60" zoomScaleNormal="60" zoomScalePageLayoutView="0" workbookViewId="0" topLeftCell="A9">
      <selection activeCell="L27" sqref="L27"/>
    </sheetView>
  </sheetViews>
  <sheetFormatPr defaultColWidth="9.140625" defaultRowHeight="15"/>
  <cols>
    <col min="2" max="2" width="15.421875" style="0" customWidth="1"/>
    <col min="6" max="6" width="10.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94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95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110" t="s">
        <v>71</v>
      </c>
      <c r="B5" s="110"/>
      <c r="C5" s="110"/>
      <c r="D5" s="110"/>
      <c r="E5" s="110"/>
      <c r="F5" s="85"/>
      <c r="G5" s="45" t="s">
        <v>31</v>
      </c>
      <c r="H5" s="70">
        <f>(20/30)*100</f>
        <v>66.66666666666666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(17/30)*100</f>
        <v>56.666666666666664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61.66666666666666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170704150001</v>
      </c>
      <c r="C11" s="109">
        <v>35</v>
      </c>
      <c r="D11" s="10">
        <f>COUNTIF(C11:C40,"&gt;="&amp;D10)</f>
        <v>13</v>
      </c>
      <c r="E11" s="109">
        <v>41</v>
      </c>
      <c r="F11" s="33">
        <f>COUNTIF(E11:E40,"&gt;="&amp;F10)</f>
        <v>17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>
        <v>2</v>
      </c>
      <c r="Q11" s="56">
        <v>1</v>
      </c>
      <c r="R11" s="56"/>
      <c r="S11" s="56"/>
      <c r="T11" s="56">
        <v>2</v>
      </c>
      <c r="U11" s="56"/>
      <c r="V11" s="56">
        <v>3</v>
      </c>
      <c r="W11" s="1"/>
    </row>
    <row r="12" spans="1:23" ht="15">
      <c r="A12" s="4">
        <v>2</v>
      </c>
      <c r="B12" s="83">
        <v>170704150002</v>
      </c>
      <c r="C12" s="109">
        <v>30</v>
      </c>
      <c r="D12" s="70">
        <f>(20/30)*100</f>
        <v>66.66666666666666</v>
      </c>
      <c r="E12" s="109">
        <v>33</v>
      </c>
      <c r="F12" s="71">
        <f>(17/30)*100</f>
        <v>56.666666666666664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56">
        <v>2</v>
      </c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170704150003</v>
      </c>
      <c r="C13" s="109">
        <v>25</v>
      </c>
      <c r="D13" s="10"/>
      <c r="E13" s="109">
        <v>27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56">
        <v>2</v>
      </c>
      <c r="U13" s="56">
        <v>2</v>
      </c>
      <c r="V13" s="26"/>
      <c r="W13" s="1"/>
    </row>
    <row r="14" spans="1:23" ht="15">
      <c r="A14" s="4">
        <v>4</v>
      </c>
      <c r="B14" s="83">
        <v>170704150004</v>
      </c>
      <c r="C14" s="109">
        <v>20</v>
      </c>
      <c r="D14" s="10"/>
      <c r="E14" s="109">
        <v>22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>
        <v>2</v>
      </c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>
        <v>2</v>
      </c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170704150005</v>
      </c>
      <c r="C15" s="109">
        <v>35</v>
      </c>
      <c r="D15" s="10"/>
      <c r="E15" s="109">
        <v>39</v>
      </c>
      <c r="F15" s="34"/>
      <c r="G15" s="57" t="s">
        <v>46</v>
      </c>
      <c r="H15" s="76">
        <f>(61.67*H14)/100</f>
        <v>1.8500999999999999</v>
      </c>
      <c r="I15" s="76">
        <f aca="true" t="shared" si="1" ref="I15:V15">(61.67*I14)/100</f>
        <v>0.9250499999999999</v>
      </c>
      <c r="J15" s="76">
        <f t="shared" si="1"/>
        <v>0.9250499999999999</v>
      </c>
      <c r="K15" s="76">
        <f t="shared" si="1"/>
        <v>0.9250499999999999</v>
      </c>
      <c r="L15" s="76">
        <f t="shared" si="1"/>
        <v>0.6167</v>
      </c>
      <c r="M15" s="76">
        <f t="shared" si="1"/>
        <v>1.0278333333333334</v>
      </c>
      <c r="N15" s="76">
        <f t="shared" si="1"/>
        <v>1.0278333333333334</v>
      </c>
      <c r="O15" s="76">
        <f t="shared" si="1"/>
        <v>0.9250499999999999</v>
      </c>
      <c r="P15" s="76">
        <f t="shared" si="1"/>
        <v>1.2334</v>
      </c>
      <c r="Q15" s="76">
        <f t="shared" si="1"/>
        <v>0.8222666666666666</v>
      </c>
      <c r="R15" s="76">
        <f t="shared" si="1"/>
        <v>0.9250499999999999</v>
      </c>
      <c r="S15" s="76">
        <f t="shared" si="1"/>
        <v>0.6167</v>
      </c>
      <c r="T15" s="76">
        <f t="shared" si="1"/>
        <v>1.2334</v>
      </c>
      <c r="U15" s="76">
        <f t="shared" si="1"/>
        <v>0.9250499999999999</v>
      </c>
      <c r="V15" s="76">
        <f t="shared" si="1"/>
        <v>1.8500999999999999</v>
      </c>
      <c r="W15" s="1"/>
    </row>
    <row r="16" spans="1:23" ht="14.25">
      <c r="A16" s="4">
        <v>6</v>
      </c>
      <c r="B16" s="83">
        <v>170704150006</v>
      </c>
      <c r="C16" s="109">
        <v>22</v>
      </c>
      <c r="D16" s="10"/>
      <c r="E16" s="109">
        <v>31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170704150009</v>
      </c>
      <c r="C17" s="109">
        <v>0</v>
      </c>
      <c r="D17" s="10"/>
      <c r="E17" s="109">
        <v>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170704150011</v>
      </c>
      <c r="C18" s="109">
        <v>0</v>
      </c>
      <c r="D18" s="10"/>
      <c r="E18" s="109">
        <v>0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170704150013</v>
      </c>
      <c r="C19" s="109">
        <v>0</v>
      </c>
      <c r="D19" s="10"/>
      <c r="E19" s="109">
        <v>0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170704150015</v>
      </c>
      <c r="C20" s="109">
        <v>29</v>
      </c>
      <c r="D20" s="10"/>
      <c r="E20" s="109">
        <v>40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170704150016</v>
      </c>
      <c r="C21" s="109">
        <v>30</v>
      </c>
      <c r="D21" s="10"/>
      <c r="E21" s="109">
        <v>40</v>
      </c>
      <c r="F21" s="101"/>
      <c r="G21" s="4"/>
      <c r="H21" s="111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170704150019</v>
      </c>
      <c r="C22" s="109">
        <v>0</v>
      </c>
      <c r="D22" s="10"/>
      <c r="E22" s="109">
        <v>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170704150020</v>
      </c>
      <c r="C23" s="109">
        <v>29</v>
      </c>
      <c r="D23" s="10"/>
      <c r="E23" s="109">
        <v>37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170704150021</v>
      </c>
      <c r="C24" s="109">
        <v>28</v>
      </c>
      <c r="D24" s="10"/>
      <c r="E24" s="109">
        <v>38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170704150023</v>
      </c>
      <c r="C25" s="109">
        <v>37</v>
      </c>
      <c r="D25" s="15"/>
      <c r="E25" s="109">
        <v>45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170704150024</v>
      </c>
      <c r="C26" s="109">
        <v>28</v>
      </c>
      <c r="D26" s="10"/>
      <c r="E26" s="109">
        <v>30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170704150025</v>
      </c>
      <c r="C27" s="109">
        <v>0</v>
      </c>
      <c r="D27" s="10"/>
      <c r="E27" s="109">
        <v>0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170704150027</v>
      </c>
      <c r="C28" s="109">
        <v>39</v>
      </c>
      <c r="D28" s="10"/>
      <c r="E28" s="109">
        <v>45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170704150028</v>
      </c>
      <c r="C29" s="109">
        <v>0</v>
      </c>
      <c r="D29" s="10"/>
      <c r="E29" s="109">
        <v>0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170704150029</v>
      </c>
      <c r="C30" s="109">
        <v>0</v>
      </c>
      <c r="D30" s="10"/>
      <c r="E30" s="109">
        <v>0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170704150030</v>
      </c>
      <c r="C31" s="109">
        <v>0</v>
      </c>
      <c r="D31" s="10"/>
      <c r="E31" s="109">
        <v>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170704150031</v>
      </c>
      <c r="C32" s="109">
        <v>22</v>
      </c>
      <c r="D32" s="10"/>
      <c r="E32" s="109">
        <v>27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170704150032</v>
      </c>
      <c r="C33" s="109">
        <v>31</v>
      </c>
      <c r="D33" s="10"/>
      <c r="E33" s="109">
        <v>40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170704150033</v>
      </c>
      <c r="C34" s="109">
        <v>33</v>
      </c>
      <c r="D34" s="10"/>
      <c r="E34" s="109">
        <v>44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170704150034</v>
      </c>
      <c r="C35" s="109">
        <v>27</v>
      </c>
      <c r="D35" s="10"/>
      <c r="E35" s="109">
        <v>36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170704150036</v>
      </c>
      <c r="C36" s="109">
        <v>32</v>
      </c>
      <c r="D36" s="10"/>
      <c r="E36" s="109">
        <v>44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170704150037</v>
      </c>
      <c r="C37" s="109">
        <v>25</v>
      </c>
      <c r="D37" s="10"/>
      <c r="E37" s="109">
        <v>27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170704150038</v>
      </c>
      <c r="C38" s="109">
        <v>27</v>
      </c>
      <c r="D38" s="10"/>
      <c r="E38" s="109">
        <v>33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>
        <v>19</v>
      </c>
      <c r="D40" s="10"/>
      <c r="E40" s="109">
        <v>40</v>
      </c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4.25">
      <c r="A41" s="82"/>
      <c r="B41" s="82"/>
      <c r="C41" s="109"/>
      <c r="D41" s="82"/>
      <c r="E41" s="109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3"/>
  <sheetViews>
    <sheetView zoomScale="46" zoomScaleNormal="46" zoomScalePageLayoutView="0" workbookViewId="0" topLeftCell="A1">
      <selection activeCell="T15" sqref="T15:V15"/>
    </sheetView>
  </sheetViews>
  <sheetFormatPr defaultColWidth="9.140625" defaultRowHeight="15"/>
  <cols>
    <col min="2" max="2" width="19.57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96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97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110" t="s">
        <v>71</v>
      </c>
      <c r="B5" s="110"/>
      <c r="C5" s="110"/>
      <c r="D5" s="110"/>
      <c r="E5" s="110"/>
      <c r="F5" s="85"/>
      <c r="G5" s="45" t="s">
        <v>31</v>
      </c>
      <c r="H5" s="70">
        <f>(27/29)*100</f>
        <v>93.10344827586206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(19/29)*100</f>
        <v>65.51724137931035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79.3103448275862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170704150001</v>
      </c>
      <c r="C11" s="109">
        <v>39</v>
      </c>
      <c r="D11" s="10">
        <f>COUNTIF(C11:C39,"&gt;="&amp;D10)</f>
        <v>27</v>
      </c>
      <c r="E11" s="109">
        <v>34</v>
      </c>
      <c r="F11" s="33">
        <f>COUNTIF(E11:E39,"&gt;="&amp;F10)</f>
        <v>19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>
        <v>2</v>
      </c>
      <c r="Q11" s="56">
        <v>1</v>
      </c>
      <c r="R11" s="56"/>
      <c r="S11" s="56"/>
      <c r="T11" s="56">
        <v>2</v>
      </c>
      <c r="U11" s="56"/>
      <c r="V11" s="56">
        <v>3</v>
      </c>
      <c r="W11" s="1"/>
    </row>
    <row r="12" spans="1:23" ht="15">
      <c r="A12" s="4">
        <v>2</v>
      </c>
      <c r="B12" s="83">
        <v>170704150002</v>
      </c>
      <c r="C12" s="109">
        <v>39</v>
      </c>
      <c r="D12" s="70">
        <f>(27/29)*100</f>
        <v>93.10344827586206</v>
      </c>
      <c r="E12" s="109">
        <v>34</v>
      </c>
      <c r="F12" s="71">
        <f>(19/29)*100</f>
        <v>65.51724137931035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56">
        <v>2</v>
      </c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170704150003</v>
      </c>
      <c r="C13" s="109">
        <v>38</v>
      </c>
      <c r="D13" s="10"/>
      <c r="E13" s="109">
        <v>45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56">
        <v>2</v>
      </c>
      <c r="U13" s="56">
        <v>2</v>
      </c>
      <c r="V13" s="26"/>
      <c r="W13" s="1"/>
    </row>
    <row r="14" spans="1:23" ht="15">
      <c r="A14" s="4">
        <v>4</v>
      </c>
      <c r="B14" s="83">
        <v>170704150004</v>
      </c>
      <c r="C14" s="109">
        <v>36</v>
      </c>
      <c r="D14" s="10"/>
      <c r="E14" s="109">
        <v>42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>
        <v>2</v>
      </c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>
        <v>2</v>
      </c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170704150005</v>
      </c>
      <c r="C15" s="109">
        <v>40</v>
      </c>
      <c r="D15" s="10"/>
      <c r="E15" s="109">
        <v>47</v>
      </c>
      <c r="F15" s="34"/>
      <c r="G15" s="57" t="s">
        <v>46</v>
      </c>
      <c r="H15" s="76">
        <f>(79.31*H14)/100</f>
        <v>2.3793</v>
      </c>
      <c r="I15" s="76">
        <f aca="true" t="shared" si="1" ref="I15:V15">(79.31*I14)/100</f>
        <v>1.18965</v>
      </c>
      <c r="J15" s="76">
        <f t="shared" si="1"/>
        <v>1.18965</v>
      </c>
      <c r="K15" s="76">
        <f t="shared" si="1"/>
        <v>1.18965</v>
      </c>
      <c r="L15" s="76">
        <f t="shared" si="1"/>
        <v>0.7931</v>
      </c>
      <c r="M15" s="76">
        <f t="shared" si="1"/>
        <v>1.3218333333333334</v>
      </c>
      <c r="N15" s="76">
        <f t="shared" si="1"/>
        <v>1.3218333333333334</v>
      </c>
      <c r="O15" s="76">
        <f t="shared" si="1"/>
        <v>1.18965</v>
      </c>
      <c r="P15" s="76">
        <f t="shared" si="1"/>
        <v>1.5862</v>
      </c>
      <c r="Q15" s="76">
        <f t="shared" si="1"/>
        <v>1.0574666666666668</v>
      </c>
      <c r="R15" s="76">
        <f t="shared" si="1"/>
        <v>1.18965</v>
      </c>
      <c r="S15" s="76">
        <f t="shared" si="1"/>
        <v>0.7931</v>
      </c>
      <c r="T15" s="76">
        <f t="shared" si="1"/>
        <v>1.5862</v>
      </c>
      <c r="U15" s="76">
        <f t="shared" si="1"/>
        <v>1.18965</v>
      </c>
      <c r="V15" s="76">
        <f t="shared" si="1"/>
        <v>2.3793</v>
      </c>
      <c r="W15" s="1"/>
    </row>
    <row r="16" spans="1:23" ht="14.25">
      <c r="A16" s="4">
        <v>6</v>
      </c>
      <c r="B16" s="83">
        <v>170704150006</v>
      </c>
      <c r="C16" s="109">
        <v>38</v>
      </c>
      <c r="D16" s="10"/>
      <c r="E16" s="109">
        <v>37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170704150009</v>
      </c>
      <c r="C17" s="109">
        <v>0</v>
      </c>
      <c r="D17" s="10"/>
      <c r="E17" s="109">
        <v>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170704150011</v>
      </c>
      <c r="C18" s="109">
        <v>37</v>
      </c>
      <c r="D18" s="10"/>
      <c r="E18" s="109">
        <v>23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170704150013</v>
      </c>
      <c r="C19" s="109">
        <v>35</v>
      </c>
      <c r="D19" s="10"/>
      <c r="E19" s="109">
        <v>35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170704150015</v>
      </c>
      <c r="C20" s="109">
        <v>36</v>
      </c>
      <c r="D20" s="10"/>
      <c r="E20" s="109">
        <v>21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170704150016</v>
      </c>
      <c r="C21" s="109">
        <v>36</v>
      </c>
      <c r="D21" s="10"/>
      <c r="E21" s="109">
        <v>40</v>
      </c>
      <c r="F21" s="101"/>
      <c r="G21" s="4"/>
      <c r="H21" s="111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170704150019</v>
      </c>
      <c r="C22" s="109">
        <v>39</v>
      </c>
      <c r="D22" s="10"/>
      <c r="E22" s="109">
        <v>26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170704150020</v>
      </c>
      <c r="C23" s="109">
        <v>0</v>
      </c>
      <c r="D23" s="10"/>
      <c r="E23" s="109">
        <v>0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170704150021</v>
      </c>
      <c r="C24" s="109">
        <v>35</v>
      </c>
      <c r="D24" s="10"/>
      <c r="E24" s="109">
        <v>25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170704150023</v>
      </c>
      <c r="C25" s="109">
        <v>37</v>
      </c>
      <c r="D25" s="15"/>
      <c r="E25" s="109">
        <v>26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170704150024</v>
      </c>
      <c r="C26" s="109">
        <v>37</v>
      </c>
      <c r="D26" s="10"/>
      <c r="E26" s="109">
        <v>30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170704150025</v>
      </c>
      <c r="C27" s="109">
        <v>39</v>
      </c>
      <c r="D27" s="10"/>
      <c r="E27" s="109">
        <v>43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170704150027</v>
      </c>
      <c r="C28" s="109">
        <v>40</v>
      </c>
      <c r="D28" s="10"/>
      <c r="E28" s="109">
        <v>42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170704150028</v>
      </c>
      <c r="C29" s="109">
        <v>38</v>
      </c>
      <c r="D29" s="10"/>
      <c r="E29" s="109">
        <v>35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170704150029</v>
      </c>
      <c r="C30" s="109">
        <v>37</v>
      </c>
      <c r="D30" s="10"/>
      <c r="E30" s="109">
        <v>44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170704150030</v>
      </c>
      <c r="C31" s="109">
        <v>35</v>
      </c>
      <c r="D31" s="10"/>
      <c r="E31" s="109">
        <v>36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170704150031</v>
      </c>
      <c r="C32" s="109">
        <v>40</v>
      </c>
      <c r="D32" s="10"/>
      <c r="E32" s="109">
        <v>53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170704150032</v>
      </c>
      <c r="C33" s="109">
        <v>35</v>
      </c>
      <c r="D33" s="10"/>
      <c r="E33" s="109">
        <v>21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170704150033</v>
      </c>
      <c r="C34" s="109">
        <v>35</v>
      </c>
      <c r="D34" s="10"/>
      <c r="E34" s="109">
        <v>32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170704150034</v>
      </c>
      <c r="C35" s="109">
        <v>37</v>
      </c>
      <c r="D35" s="10"/>
      <c r="E35" s="109">
        <v>18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170704150036</v>
      </c>
      <c r="C36" s="109">
        <v>38</v>
      </c>
      <c r="D36" s="10"/>
      <c r="E36" s="109">
        <v>28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170704150037</v>
      </c>
      <c r="C37" s="109">
        <v>40</v>
      </c>
      <c r="D37" s="10"/>
      <c r="E37" s="109">
        <v>23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170704150038</v>
      </c>
      <c r="C38" s="109">
        <v>39</v>
      </c>
      <c r="D38" s="10"/>
      <c r="E38" s="109">
        <v>47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37</v>
      </c>
      <c r="D39" s="10"/>
      <c r="E39" s="109">
        <v>31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9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4.25">
      <c r="A41" s="82"/>
      <c r="B41" s="82"/>
      <c r="C41" s="109"/>
      <c r="D41" s="82"/>
      <c r="E41" s="109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3:5" ht="14.25">
      <c r="C42" s="109"/>
      <c r="E42" s="109"/>
    </row>
    <row r="43" spans="3:5" ht="14.25">
      <c r="C43" s="109"/>
      <c r="E43" s="109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43"/>
  <sheetViews>
    <sheetView zoomScale="68" zoomScaleNormal="68" zoomScalePageLayoutView="0" workbookViewId="0" topLeftCell="A1">
      <selection activeCell="T15" sqref="T15:V15"/>
    </sheetView>
  </sheetViews>
  <sheetFormatPr defaultColWidth="9.140625" defaultRowHeight="15"/>
  <cols>
    <col min="2" max="2" width="15.14062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98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99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110" t="s">
        <v>71</v>
      </c>
      <c r="B5" s="110"/>
      <c r="C5" s="110"/>
      <c r="D5" s="110"/>
      <c r="E5" s="110"/>
      <c r="F5" s="85"/>
      <c r="G5" s="45" t="s">
        <v>31</v>
      </c>
      <c r="H5" s="70">
        <f>(20/29)*100</f>
        <v>68.96551724137932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(17/29)*100</f>
        <v>58.620689655172406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63.79310344827586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170704150001</v>
      </c>
      <c r="C11" s="109">
        <v>28</v>
      </c>
      <c r="D11" s="10">
        <f>COUNTIF(C11:C39,"&gt;="&amp;D10)</f>
        <v>20</v>
      </c>
      <c r="E11" s="109">
        <v>41</v>
      </c>
      <c r="F11" s="33">
        <f>COUNTIF(E11:E39,"&gt;="&amp;F10)</f>
        <v>17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>
        <v>2</v>
      </c>
      <c r="Q11" s="56">
        <v>1</v>
      </c>
      <c r="R11" s="56"/>
      <c r="S11" s="56"/>
      <c r="T11" s="56">
        <v>2</v>
      </c>
      <c r="U11" s="56"/>
      <c r="V11" s="56">
        <v>3</v>
      </c>
      <c r="W11" s="1"/>
      <c r="X11" s="82"/>
    </row>
    <row r="12" spans="1:24" ht="15">
      <c r="A12" s="4">
        <v>2</v>
      </c>
      <c r="B12" s="83">
        <v>170704150002</v>
      </c>
      <c r="C12" s="109">
        <v>28</v>
      </c>
      <c r="D12" s="70">
        <f>(20/29)*100</f>
        <v>68.96551724137932</v>
      </c>
      <c r="E12" s="109">
        <v>35</v>
      </c>
      <c r="F12" s="71">
        <f>(17/29)*100</f>
        <v>58.620689655172406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56">
        <v>2</v>
      </c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170704150003</v>
      </c>
      <c r="C13" s="109">
        <v>32</v>
      </c>
      <c r="D13" s="10"/>
      <c r="E13" s="109">
        <v>46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56">
        <v>2</v>
      </c>
      <c r="U13" s="56">
        <v>2</v>
      </c>
      <c r="V13" s="26"/>
      <c r="W13" s="1"/>
      <c r="X13" s="82"/>
    </row>
    <row r="14" spans="1:24" ht="15">
      <c r="A14" s="4">
        <v>4</v>
      </c>
      <c r="B14" s="83">
        <v>170704150004</v>
      </c>
      <c r="C14" s="109">
        <v>28</v>
      </c>
      <c r="D14" s="10"/>
      <c r="E14" s="109">
        <v>5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>
        <v>2</v>
      </c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>
        <v>2</v>
      </c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170704150005</v>
      </c>
      <c r="C15" s="109">
        <v>34</v>
      </c>
      <c r="D15" s="10"/>
      <c r="E15" s="109">
        <v>47</v>
      </c>
      <c r="F15" s="34"/>
      <c r="G15" s="57" t="s">
        <v>46</v>
      </c>
      <c r="H15" s="76">
        <f>(63.79*H14)/100</f>
        <v>1.9137</v>
      </c>
      <c r="I15" s="76">
        <f aca="true" t="shared" si="1" ref="I15:S15">(63.79*I14)/100</f>
        <v>0.95685</v>
      </c>
      <c r="J15" s="76">
        <f t="shared" si="1"/>
        <v>0.95685</v>
      </c>
      <c r="K15" s="76">
        <f t="shared" si="1"/>
        <v>0.95685</v>
      </c>
      <c r="L15" s="76">
        <f t="shared" si="1"/>
        <v>0.6379</v>
      </c>
      <c r="M15" s="76">
        <f t="shared" si="1"/>
        <v>1.0631666666666666</v>
      </c>
      <c r="N15" s="76">
        <f t="shared" si="1"/>
        <v>1.0631666666666666</v>
      </c>
      <c r="O15" s="76">
        <f t="shared" si="1"/>
        <v>0.95685</v>
      </c>
      <c r="P15" s="76">
        <f t="shared" si="1"/>
        <v>1.2758</v>
      </c>
      <c r="Q15" s="76">
        <f t="shared" si="1"/>
        <v>0.8505333333333333</v>
      </c>
      <c r="R15" s="76">
        <f t="shared" si="1"/>
        <v>0.95685</v>
      </c>
      <c r="S15" s="76">
        <f t="shared" si="1"/>
        <v>0.6379</v>
      </c>
      <c r="T15" s="76">
        <f>(63.79*T14)/100</f>
        <v>1.2758</v>
      </c>
      <c r="U15" s="76">
        <f>(63.79*U14)/100</f>
        <v>0.95685</v>
      </c>
      <c r="V15" s="76">
        <f>(63.79*V14)/100</f>
        <v>1.9137</v>
      </c>
      <c r="W15" s="1"/>
      <c r="X15" s="82"/>
    </row>
    <row r="16" spans="1:24" ht="14.25">
      <c r="A16" s="4">
        <v>6</v>
      </c>
      <c r="B16" s="83">
        <v>170704150006</v>
      </c>
      <c r="C16" s="109">
        <v>30</v>
      </c>
      <c r="D16" s="10"/>
      <c r="E16" s="109">
        <v>32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170704150009</v>
      </c>
      <c r="C17" s="109">
        <v>0</v>
      </c>
      <c r="D17" s="10"/>
      <c r="E17" s="109">
        <v>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170704150011</v>
      </c>
      <c r="C18" s="109">
        <v>26</v>
      </c>
      <c r="D18" s="10"/>
      <c r="E18" s="109">
        <v>10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170704150013</v>
      </c>
      <c r="C19" s="109">
        <v>29</v>
      </c>
      <c r="D19" s="10"/>
      <c r="E19" s="109">
        <v>19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170704150015</v>
      </c>
      <c r="C20" s="109">
        <v>27</v>
      </c>
      <c r="D20" s="10"/>
      <c r="E20" s="109">
        <v>10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170704150016</v>
      </c>
      <c r="C21" s="109">
        <v>31</v>
      </c>
      <c r="D21" s="10"/>
      <c r="E21" s="109">
        <v>30</v>
      </c>
      <c r="F21" s="101"/>
      <c r="G21" s="4"/>
      <c r="H21" s="111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170704150019</v>
      </c>
      <c r="C22" s="109">
        <v>28</v>
      </c>
      <c r="D22" s="10"/>
      <c r="E22" s="109">
        <v>19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170704150020</v>
      </c>
      <c r="C23" s="109">
        <v>0</v>
      </c>
      <c r="D23" s="10"/>
      <c r="E23" s="109">
        <v>0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170704150021</v>
      </c>
      <c r="C24" s="109">
        <v>25</v>
      </c>
      <c r="D24" s="10"/>
      <c r="E24" s="109">
        <v>19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170704150023</v>
      </c>
      <c r="C25" s="109">
        <v>27</v>
      </c>
      <c r="D25" s="15"/>
      <c r="E25" s="109">
        <v>32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170704150024</v>
      </c>
      <c r="C26" s="109">
        <v>28</v>
      </c>
      <c r="D26" s="10"/>
      <c r="E26" s="109">
        <v>33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170704150025</v>
      </c>
      <c r="C27" s="109">
        <v>31</v>
      </c>
      <c r="D27" s="10"/>
      <c r="E27" s="109">
        <v>41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170704150027</v>
      </c>
      <c r="C28" s="109">
        <v>37</v>
      </c>
      <c r="D28" s="10"/>
      <c r="E28" s="109">
        <v>49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170704150028</v>
      </c>
      <c r="C29" s="109">
        <v>29</v>
      </c>
      <c r="D29" s="10"/>
      <c r="E29" s="109">
        <v>46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170704150029</v>
      </c>
      <c r="C30" s="109">
        <v>28</v>
      </c>
      <c r="D30" s="10"/>
      <c r="E30" s="109">
        <v>42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170704150030</v>
      </c>
      <c r="C31" s="109">
        <v>17</v>
      </c>
      <c r="D31" s="10"/>
      <c r="E31" s="109">
        <v>21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170704150031</v>
      </c>
      <c r="C32" s="109">
        <v>34</v>
      </c>
      <c r="D32" s="10"/>
      <c r="E32" s="109">
        <v>47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170704150032</v>
      </c>
      <c r="C33" s="109">
        <v>27</v>
      </c>
      <c r="D33" s="10"/>
      <c r="E33" s="109">
        <v>22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170704150033</v>
      </c>
      <c r="C34" s="109">
        <v>28</v>
      </c>
      <c r="D34" s="10"/>
      <c r="E34" s="109">
        <v>35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170704150034</v>
      </c>
      <c r="C35" s="109">
        <v>27</v>
      </c>
      <c r="D35" s="10"/>
      <c r="E35" s="109">
        <v>17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170704150036</v>
      </c>
      <c r="C36" s="109">
        <v>30</v>
      </c>
      <c r="D36" s="10"/>
      <c r="E36" s="109">
        <v>25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170704150037</v>
      </c>
      <c r="C37" s="109">
        <v>31</v>
      </c>
      <c r="D37" s="10"/>
      <c r="E37" s="109">
        <v>38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170704150038</v>
      </c>
      <c r="C38" s="109">
        <v>35</v>
      </c>
      <c r="D38" s="10"/>
      <c r="E38" s="109">
        <v>48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33</v>
      </c>
      <c r="D39" s="10"/>
      <c r="E39" s="109">
        <v>38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/>
      <c r="D40" s="10"/>
      <c r="E40" s="109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4.25">
      <c r="A41" s="82"/>
      <c r="B41" s="82"/>
      <c r="C41" s="109"/>
      <c r="D41" s="82"/>
      <c r="E41" s="109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4" ht="14.25">
      <c r="A42" s="82"/>
      <c r="B42" s="82"/>
      <c r="C42" s="109"/>
      <c r="D42" s="82"/>
      <c r="E42" s="109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ht="14.25">
      <c r="A43" s="82"/>
      <c r="B43" s="82"/>
      <c r="C43" s="109"/>
      <c r="D43" s="82"/>
      <c r="E43" s="109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43"/>
  <sheetViews>
    <sheetView zoomScale="50" zoomScaleNormal="50" zoomScalePageLayoutView="0" workbookViewId="0" topLeftCell="A1">
      <selection activeCell="T15" sqref="T15:V15"/>
    </sheetView>
  </sheetViews>
  <sheetFormatPr defaultColWidth="9.140625" defaultRowHeight="15"/>
  <cols>
    <col min="2" max="2" width="16.8515625" style="0" customWidth="1"/>
    <col min="3" max="3" width="10.7109375" style="0" customWidth="1"/>
    <col min="4" max="4" width="11.28125" style="0" customWidth="1"/>
    <col min="5" max="5" width="14.421875" style="0" customWidth="1"/>
    <col min="6" max="6" width="13.57421875" style="0" customWidth="1"/>
    <col min="9" max="9" width="11.421875" style="0" customWidth="1"/>
  </cols>
  <sheetData>
    <row r="1" spans="1:24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  <c r="X1" s="82"/>
    </row>
    <row r="2" spans="1:24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2"/>
    </row>
    <row r="3" spans="1:24" ht="72">
      <c r="A3" s="117" t="s">
        <v>100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  <c r="X3" s="82"/>
    </row>
    <row r="4" spans="1:24" ht="21">
      <c r="A4" s="117" t="s">
        <v>101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  <c r="X4" s="82"/>
    </row>
    <row r="5" spans="1:24" ht="21">
      <c r="A5" s="110" t="s">
        <v>71</v>
      </c>
      <c r="B5" s="110"/>
      <c r="C5" s="110"/>
      <c r="D5" s="110"/>
      <c r="E5" s="110"/>
      <c r="F5" s="85"/>
      <c r="G5" s="45" t="s">
        <v>31</v>
      </c>
      <c r="H5" s="70">
        <f>(26/29)*100</f>
        <v>89.65517241379311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  <c r="X5" s="82"/>
    </row>
    <row r="6" spans="1:24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(17/29)*100</f>
        <v>58.620689655172406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  <c r="X6" s="82"/>
    </row>
    <row r="7" spans="1:24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74.13793103448276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  <c r="X7" s="82"/>
    </row>
    <row r="8" spans="1:24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82"/>
    </row>
    <row r="9" spans="1:24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82"/>
    </row>
    <row r="10" spans="1:24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  <c r="X10" s="82"/>
    </row>
    <row r="11" spans="1:24" ht="15">
      <c r="A11" s="4">
        <v>1</v>
      </c>
      <c r="B11" s="83">
        <v>170704150001</v>
      </c>
      <c r="C11" s="109">
        <v>31</v>
      </c>
      <c r="D11" s="10">
        <f>COUNTIF(C11:C39,"&gt;="&amp;D10)</f>
        <v>26</v>
      </c>
      <c r="E11" s="109">
        <v>36</v>
      </c>
      <c r="F11" s="33">
        <f>COUNTIF(E11:E39,"&gt;="&amp;F10)</f>
        <v>15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>
        <v>2</v>
      </c>
      <c r="Q11" s="56">
        <v>1</v>
      </c>
      <c r="R11" s="56"/>
      <c r="S11" s="56"/>
      <c r="T11" s="56">
        <v>2</v>
      </c>
      <c r="U11" s="56"/>
      <c r="V11" s="56">
        <v>3</v>
      </c>
      <c r="W11" s="1"/>
      <c r="X11" s="82"/>
    </row>
    <row r="12" spans="1:24" ht="15">
      <c r="A12" s="4">
        <v>2</v>
      </c>
      <c r="B12" s="83">
        <v>170704150002</v>
      </c>
      <c r="C12" s="109">
        <v>32</v>
      </c>
      <c r="D12" s="70">
        <f>(26/29)*100</f>
        <v>89.65517241379311</v>
      </c>
      <c r="E12" s="109">
        <v>30</v>
      </c>
      <c r="F12" s="71">
        <f>(17/29)*100</f>
        <v>58.620689655172406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56">
        <v>2</v>
      </c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  <c r="X12" s="82"/>
    </row>
    <row r="13" spans="1:24" ht="15">
      <c r="A13" s="4">
        <v>3</v>
      </c>
      <c r="B13" s="83">
        <v>170704150003</v>
      </c>
      <c r="C13" s="109">
        <v>32</v>
      </c>
      <c r="D13" s="10"/>
      <c r="E13" s="109">
        <v>51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56">
        <v>2</v>
      </c>
      <c r="U13" s="56">
        <v>2</v>
      </c>
      <c r="V13" s="26"/>
      <c r="W13" s="1"/>
      <c r="X13" s="82"/>
    </row>
    <row r="14" spans="1:24" ht="15">
      <c r="A14" s="4">
        <v>4</v>
      </c>
      <c r="B14" s="83">
        <v>170704150004</v>
      </c>
      <c r="C14" s="109">
        <v>28</v>
      </c>
      <c r="D14" s="10"/>
      <c r="E14" s="109">
        <v>26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>
        <v>2</v>
      </c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>
        <v>2</v>
      </c>
      <c r="U14" s="21">
        <f t="shared" si="0"/>
        <v>1.5</v>
      </c>
      <c r="V14" s="21">
        <f t="shared" si="0"/>
        <v>3</v>
      </c>
      <c r="W14" s="1"/>
      <c r="X14" s="82"/>
    </row>
    <row r="15" spans="1:24" ht="15">
      <c r="A15" s="4">
        <v>5</v>
      </c>
      <c r="B15" s="83">
        <v>170704150005</v>
      </c>
      <c r="C15" s="109">
        <v>35</v>
      </c>
      <c r="D15" s="10"/>
      <c r="E15" s="109">
        <v>41</v>
      </c>
      <c r="F15" s="34"/>
      <c r="G15" s="57" t="s">
        <v>46</v>
      </c>
      <c r="H15" s="76">
        <f>(74.14*H14)/100</f>
        <v>2.2242</v>
      </c>
      <c r="I15" s="76">
        <f aca="true" t="shared" si="1" ref="I15:S15">(74.14*I14)/100</f>
        <v>1.1121</v>
      </c>
      <c r="J15" s="76">
        <f t="shared" si="1"/>
        <v>1.1121</v>
      </c>
      <c r="K15" s="76">
        <f t="shared" si="1"/>
        <v>1.1121</v>
      </c>
      <c r="L15" s="76">
        <f t="shared" si="1"/>
        <v>0.7414000000000001</v>
      </c>
      <c r="M15" s="76">
        <f t="shared" si="1"/>
        <v>1.2356666666666667</v>
      </c>
      <c r="N15" s="76">
        <f t="shared" si="1"/>
        <v>1.2356666666666667</v>
      </c>
      <c r="O15" s="76">
        <f t="shared" si="1"/>
        <v>1.1121</v>
      </c>
      <c r="P15" s="76">
        <f t="shared" si="1"/>
        <v>1.4828000000000001</v>
      </c>
      <c r="Q15" s="76">
        <f t="shared" si="1"/>
        <v>0.9885333333333333</v>
      </c>
      <c r="R15" s="76">
        <f t="shared" si="1"/>
        <v>1.1121</v>
      </c>
      <c r="S15" s="76">
        <f t="shared" si="1"/>
        <v>0.7414000000000001</v>
      </c>
      <c r="T15" s="76">
        <f>(74.14*T14)/100</f>
        <v>1.4828000000000001</v>
      </c>
      <c r="U15" s="76">
        <f>(74.14*U14)/100</f>
        <v>1.1121</v>
      </c>
      <c r="V15" s="76">
        <f>(74.14*V14)/100</f>
        <v>2.2242</v>
      </c>
      <c r="W15" s="1"/>
      <c r="X15" s="82"/>
    </row>
    <row r="16" spans="1:24" ht="14.25">
      <c r="A16" s="4">
        <v>6</v>
      </c>
      <c r="B16" s="83">
        <v>170704150006</v>
      </c>
      <c r="C16" s="109">
        <v>35</v>
      </c>
      <c r="D16" s="10"/>
      <c r="E16" s="109">
        <v>33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  <c r="X16" s="82"/>
    </row>
    <row r="17" spans="1:24" ht="14.25">
      <c r="A17" s="4">
        <v>7</v>
      </c>
      <c r="B17" s="83">
        <v>170704150009</v>
      </c>
      <c r="C17" s="109">
        <v>0</v>
      </c>
      <c r="D17" s="10"/>
      <c r="E17" s="109">
        <v>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</row>
    <row r="18" spans="1:24" ht="14.25">
      <c r="A18" s="4">
        <v>8</v>
      </c>
      <c r="B18" s="83">
        <v>170704150011</v>
      </c>
      <c r="C18" s="109">
        <v>32</v>
      </c>
      <c r="D18" s="10"/>
      <c r="E18" s="109">
        <v>23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</row>
    <row r="19" spans="1:24" ht="14.25">
      <c r="A19" s="4">
        <v>9</v>
      </c>
      <c r="B19" s="83">
        <v>170704150013</v>
      </c>
      <c r="C19" s="109">
        <v>29</v>
      </c>
      <c r="D19" s="10"/>
      <c r="E19" s="109">
        <v>16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2"/>
    </row>
    <row r="20" spans="1:24" ht="14.25">
      <c r="A20" s="4">
        <v>10</v>
      </c>
      <c r="B20" s="83">
        <v>170704150015</v>
      </c>
      <c r="C20" s="109">
        <v>29</v>
      </c>
      <c r="D20" s="10"/>
      <c r="E20" s="109">
        <v>15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82"/>
    </row>
    <row r="21" spans="1:24" ht="14.25">
      <c r="A21" s="4">
        <v>11</v>
      </c>
      <c r="B21" s="83">
        <v>170704150016</v>
      </c>
      <c r="C21" s="109">
        <v>34</v>
      </c>
      <c r="D21" s="10"/>
      <c r="E21" s="109">
        <v>34</v>
      </c>
      <c r="F21" s="101"/>
      <c r="G21" s="4"/>
      <c r="H21" s="111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  <c r="X21" s="82"/>
    </row>
    <row r="22" spans="1:24" ht="14.25">
      <c r="A22" s="4">
        <v>12</v>
      </c>
      <c r="B22" s="83">
        <v>170704150019</v>
      </c>
      <c r="C22" s="109">
        <v>31</v>
      </c>
      <c r="D22" s="10"/>
      <c r="E22" s="109">
        <v>22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  <c r="X22" s="82"/>
    </row>
    <row r="23" spans="1:24" ht="14.25">
      <c r="A23" s="4">
        <v>13</v>
      </c>
      <c r="B23" s="83">
        <v>170704150020</v>
      </c>
      <c r="C23" s="109">
        <v>0</v>
      </c>
      <c r="D23" s="10"/>
      <c r="E23" s="109">
        <v>0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  <c r="X23" s="82"/>
    </row>
    <row r="24" spans="1:24" ht="14.25">
      <c r="A24" s="4">
        <v>14</v>
      </c>
      <c r="B24" s="83">
        <v>170704150021</v>
      </c>
      <c r="C24" s="109">
        <v>28</v>
      </c>
      <c r="D24" s="10"/>
      <c r="E24" s="109">
        <v>11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</row>
    <row r="25" spans="1:24" ht="15">
      <c r="A25" s="4">
        <v>15</v>
      </c>
      <c r="B25" s="83">
        <v>170704150023</v>
      </c>
      <c r="C25" s="109">
        <v>32</v>
      </c>
      <c r="D25" s="15"/>
      <c r="E25" s="109">
        <v>19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</row>
    <row r="26" spans="1:24" ht="15">
      <c r="A26" s="4">
        <v>16</v>
      </c>
      <c r="B26" s="83">
        <v>170704150024</v>
      </c>
      <c r="C26" s="109">
        <v>30</v>
      </c>
      <c r="D26" s="10"/>
      <c r="E26" s="109">
        <v>31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</row>
    <row r="27" spans="1:24" ht="15">
      <c r="A27" s="4">
        <v>17</v>
      </c>
      <c r="B27" s="83">
        <v>170704150025</v>
      </c>
      <c r="C27" s="109">
        <v>33</v>
      </c>
      <c r="D27" s="10"/>
      <c r="E27" s="109">
        <v>29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</row>
    <row r="28" spans="1:24" ht="15">
      <c r="A28" s="4">
        <v>18</v>
      </c>
      <c r="B28" s="83">
        <v>170704150027</v>
      </c>
      <c r="C28" s="109">
        <v>39</v>
      </c>
      <c r="D28" s="10"/>
      <c r="E28" s="109">
        <v>51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</row>
    <row r="29" spans="1:24" ht="15">
      <c r="A29" s="4">
        <v>19</v>
      </c>
      <c r="B29" s="83">
        <v>170704150028</v>
      </c>
      <c r="C29" s="109">
        <v>32</v>
      </c>
      <c r="D29" s="10"/>
      <c r="E29" s="109">
        <v>45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</row>
    <row r="30" spans="1:24" ht="15">
      <c r="A30" s="4">
        <v>20</v>
      </c>
      <c r="B30" s="83">
        <v>170704150029</v>
      </c>
      <c r="C30" s="109">
        <v>31</v>
      </c>
      <c r="D30" s="10"/>
      <c r="E30" s="109">
        <v>29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</row>
    <row r="31" spans="1:24" ht="15">
      <c r="A31" s="4">
        <v>21</v>
      </c>
      <c r="B31" s="83">
        <v>170704150030</v>
      </c>
      <c r="C31" s="109">
        <v>17</v>
      </c>
      <c r="D31" s="10"/>
      <c r="E31" s="109">
        <v>13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</row>
    <row r="32" spans="1:24" ht="15">
      <c r="A32" s="4">
        <v>22</v>
      </c>
      <c r="B32" s="83">
        <v>170704150031</v>
      </c>
      <c r="C32" s="109">
        <v>32</v>
      </c>
      <c r="D32" s="10"/>
      <c r="E32" s="109">
        <v>51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  <c r="X32" s="82"/>
    </row>
    <row r="33" spans="1:24" ht="15">
      <c r="A33" s="4">
        <v>23</v>
      </c>
      <c r="B33" s="83">
        <v>170704150032</v>
      </c>
      <c r="C33" s="109">
        <v>30</v>
      </c>
      <c r="D33" s="10"/>
      <c r="E33" s="109">
        <v>20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  <c r="X33" s="82"/>
    </row>
    <row r="34" spans="1:24" ht="15">
      <c r="A34" s="4">
        <v>24</v>
      </c>
      <c r="B34" s="83">
        <v>170704150033</v>
      </c>
      <c r="C34" s="109">
        <v>32</v>
      </c>
      <c r="D34" s="10"/>
      <c r="E34" s="109">
        <v>23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82"/>
    </row>
    <row r="35" spans="1:24" ht="14.25">
      <c r="A35" s="4">
        <v>25</v>
      </c>
      <c r="B35" s="83">
        <v>170704150034</v>
      </c>
      <c r="C35" s="109">
        <v>32</v>
      </c>
      <c r="D35" s="10"/>
      <c r="E35" s="109">
        <v>21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  <c r="X35" s="82"/>
    </row>
    <row r="36" spans="1:24" ht="14.25">
      <c r="A36" s="4">
        <v>26</v>
      </c>
      <c r="B36" s="83">
        <v>170704150036</v>
      </c>
      <c r="C36" s="109">
        <v>32</v>
      </c>
      <c r="D36" s="10"/>
      <c r="E36" s="109">
        <v>26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82"/>
    </row>
    <row r="37" spans="1:24" ht="14.25">
      <c r="A37" s="4">
        <v>27</v>
      </c>
      <c r="B37" s="83">
        <v>170704150037</v>
      </c>
      <c r="C37" s="109">
        <v>33</v>
      </c>
      <c r="D37" s="10"/>
      <c r="E37" s="109">
        <v>28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82"/>
    </row>
    <row r="38" spans="1:24" ht="15">
      <c r="A38" s="4">
        <v>28</v>
      </c>
      <c r="B38" s="83">
        <v>170704150038</v>
      </c>
      <c r="C38" s="109">
        <v>36</v>
      </c>
      <c r="D38" s="10"/>
      <c r="E38" s="109">
        <v>53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</row>
    <row r="39" spans="1:24" ht="15">
      <c r="A39" s="4">
        <v>29</v>
      </c>
      <c r="B39" s="83">
        <v>170101170049</v>
      </c>
      <c r="C39" s="109">
        <v>32</v>
      </c>
      <c r="D39" s="10"/>
      <c r="E39" s="109">
        <v>37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</row>
    <row r="40" spans="1:24" ht="15">
      <c r="A40" s="4">
        <v>30</v>
      </c>
      <c r="B40" s="83"/>
      <c r="C40" s="109"/>
      <c r="D40" s="10"/>
      <c r="E40" s="109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  <c r="X40" s="82"/>
    </row>
    <row r="41" spans="1:24" ht="14.25">
      <c r="A41" s="82"/>
      <c r="B41" s="82"/>
      <c r="C41" s="109"/>
      <c r="D41" s="82"/>
      <c r="E41" s="109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3:5" ht="14.25">
      <c r="C42" s="109"/>
      <c r="E42" s="109"/>
    </row>
    <row r="43" spans="3:5" ht="14.25">
      <c r="C43" s="109"/>
      <c r="E43" s="109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zoomScale="49" zoomScaleNormal="49" zoomScalePageLayoutView="0" workbookViewId="0" topLeftCell="A1">
      <selection activeCell="I19" sqref="I19"/>
    </sheetView>
  </sheetViews>
  <sheetFormatPr defaultColWidth="9.140625" defaultRowHeight="15"/>
  <cols>
    <col min="2" max="2" width="23.8515625" style="0" customWidth="1"/>
    <col min="3" max="3" width="15.00390625" style="0" customWidth="1"/>
    <col min="5" max="5" width="17.421875" style="0" customWidth="1"/>
    <col min="6" max="6" width="18.57421875" style="0" customWidth="1"/>
    <col min="7" max="7" width="14.140625" style="0" customWidth="1"/>
    <col min="9" max="9" width="12.2812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54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55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29</v>
      </c>
      <c r="B5" s="78"/>
      <c r="C5" s="78"/>
      <c r="D5" s="78"/>
      <c r="E5" s="78"/>
      <c r="F5" s="85"/>
      <c r="G5" s="45" t="s">
        <v>31</v>
      </c>
      <c r="H5" s="39">
        <v>65.52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38">
        <v>96.552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43.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81.036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40</v>
      </c>
      <c r="D10" s="97">
        <f>(0.29*40)</f>
        <v>11.6</v>
      </c>
      <c r="E10" s="9">
        <v>60</v>
      </c>
      <c r="F10" s="37">
        <f>0.29*60</f>
        <v>17.4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20</v>
      </c>
      <c r="D11" s="10">
        <f>COUNTIF(C11:C29,"&gt;="&amp;D10)</f>
        <v>19</v>
      </c>
      <c r="E11" s="109">
        <v>47</v>
      </c>
      <c r="F11" s="33">
        <f>COUNTIF(E11:E82,"&gt;="&amp;F10)</f>
        <v>28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22</v>
      </c>
      <c r="D12" s="70">
        <f>(19/29)*100</f>
        <v>65.51724137931035</v>
      </c>
      <c r="E12" s="109">
        <v>36</v>
      </c>
      <c r="F12" s="71">
        <f>(28/29)*100</f>
        <v>96.55172413793103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20</v>
      </c>
      <c r="D13" s="10"/>
      <c r="E13" s="109">
        <v>36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21</v>
      </c>
      <c r="D14" s="10"/>
      <c r="E14" s="109">
        <v>32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V14">AVERAGE(I11:I13)</f>
        <v>1.5</v>
      </c>
      <c r="J14" s="21">
        <f t="shared" si="0"/>
        <v>1.5</v>
      </c>
      <c r="K14" s="21">
        <f t="shared" si="0"/>
        <v>1.5</v>
      </c>
      <c r="L14" s="21">
        <f t="shared" si="0"/>
        <v>1</v>
      </c>
      <c r="M14" s="21">
        <f t="shared" si="0"/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 t="shared" si="0"/>
        <v>1.3333333333333333</v>
      </c>
      <c r="R14" s="21">
        <f t="shared" si="0"/>
        <v>1.5</v>
      </c>
      <c r="S14" s="21">
        <f t="shared" si="0"/>
        <v>1</v>
      </c>
      <c r="T14" s="21"/>
      <c r="U14" s="21">
        <f t="shared" si="0"/>
        <v>1.5</v>
      </c>
      <c r="V14" s="21">
        <f t="shared" si="0"/>
        <v>3</v>
      </c>
      <c r="W14" s="1"/>
    </row>
    <row r="15" spans="1:23" ht="15">
      <c r="A15" s="4">
        <v>5</v>
      </c>
      <c r="B15" s="83">
        <v>170101170015</v>
      </c>
      <c r="C15" s="109">
        <v>27</v>
      </c>
      <c r="D15" s="10"/>
      <c r="E15" s="109">
        <v>44</v>
      </c>
      <c r="F15" s="34"/>
      <c r="G15" s="57" t="s">
        <v>46</v>
      </c>
      <c r="H15" s="76">
        <f>(81.04*H14)/100</f>
        <v>2.4312</v>
      </c>
      <c r="I15" s="76">
        <f aca="true" t="shared" si="1" ref="I15:S15">(81.04*I14)/100</f>
        <v>1.2156</v>
      </c>
      <c r="J15" s="76">
        <f t="shared" si="1"/>
        <v>1.2156</v>
      </c>
      <c r="K15" s="76">
        <f t="shared" si="1"/>
        <v>1.2156</v>
      </c>
      <c r="L15" s="76">
        <f t="shared" si="1"/>
        <v>0.8104</v>
      </c>
      <c r="M15" s="76">
        <f t="shared" si="1"/>
        <v>1.350666666666667</v>
      </c>
      <c r="N15" s="76">
        <f t="shared" si="1"/>
        <v>1.350666666666667</v>
      </c>
      <c r="O15" s="76">
        <f t="shared" si="1"/>
        <v>1.2156</v>
      </c>
      <c r="P15" s="76"/>
      <c r="Q15" s="76">
        <f t="shared" si="1"/>
        <v>1.0805333333333333</v>
      </c>
      <c r="R15" s="76">
        <f t="shared" si="1"/>
        <v>1.2156</v>
      </c>
      <c r="S15" s="76">
        <f t="shared" si="1"/>
        <v>0.8104</v>
      </c>
      <c r="T15" s="76"/>
      <c r="U15" s="76">
        <f>(81.04*U14)/100</f>
        <v>1.2156</v>
      </c>
      <c r="V15" s="76">
        <f>(81.04*V14)/100</f>
        <v>2.4312</v>
      </c>
      <c r="W15" s="1"/>
    </row>
    <row r="16" spans="1:23" ht="14.25">
      <c r="A16" s="4">
        <v>6</v>
      </c>
      <c r="B16" s="83">
        <v>170101170016</v>
      </c>
      <c r="C16" s="109">
        <v>24</v>
      </c>
      <c r="D16" s="10"/>
      <c r="E16" s="109">
        <v>39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9">
        <v>17</v>
      </c>
      <c r="D17" s="10"/>
      <c r="E17" s="109">
        <v>30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17</v>
      </c>
      <c r="D18" s="10"/>
      <c r="E18" s="109">
        <v>36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15</v>
      </c>
      <c r="D19" s="10"/>
      <c r="E19" s="109">
        <v>30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22</v>
      </c>
      <c r="D20" s="10"/>
      <c r="E20" s="109">
        <v>41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22</v>
      </c>
      <c r="D21" s="10"/>
      <c r="E21" s="109">
        <v>28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17</v>
      </c>
      <c r="D22" s="10"/>
      <c r="E22" s="109">
        <v>23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19</v>
      </c>
      <c r="D23" s="10"/>
      <c r="E23" s="109">
        <v>27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30</v>
      </c>
      <c r="D24" s="10"/>
      <c r="E24" s="109">
        <v>39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36</v>
      </c>
      <c r="D25" s="15"/>
      <c r="E25" s="109">
        <v>51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21</v>
      </c>
      <c r="D26" s="10"/>
      <c r="E26" s="109">
        <v>37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22</v>
      </c>
      <c r="D27" s="10"/>
      <c r="E27" s="109">
        <v>48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36</v>
      </c>
      <c r="D28" s="10"/>
      <c r="E28" s="109">
        <v>54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20</v>
      </c>
      <c r="D29" s="10"/>
      <c r="E29" s="109">
        <v>35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19</v>
      </c>
      <c r="D30" s="10"/>
      <c r="E30" s="109">
        <v>36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20</v>
      </c>
      <c r="D31" s="10"/>
      <c r="E31" s="109">
        <v>29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23</v>
      </c>
      <c r="D32" s="10"/>
      <c r="E32" s="109">
        <v>41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31</v>
      </c>
      <c r="D33" s="10"/>
      <c r="E33" s="109">
        <v>44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28</v>
      </c>
      <c r="D34" s="10"/>
      <c r="E34" s="109">
        <v>47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27</v>
      </c>
      <c r="D35" s="10"/>
      <c r="E35" s="109">
        <v>40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25</v>
      </c>
      <c r="D36" s="10"/>
      <c r="E36" s="109">
        <v>45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21</v>
      </c>
      <c r="D37" s="10"/>
      <c r="E37" s="109">
        <v>35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18</v>
      </c>
      <c r="D38" s="10"/>
      <c r="E38" s="109">
        <v>34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  <row r="42" spans="1:23" ht="15">
      <c r="A42" s="4">
        <v>32</v>
      </c>
      <c r="B42" s="83"/>
      <c r="C42" s="109"/>
      <c r="D42" s="10"/>
      <c r="E42" s="10"/>
      <c r="F42" s="101"/>
      <c r="G42" s="107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"/>
    </row>
    <row r="43" spans="1:23" ht="15">
      <c r="A43" s="4">
        <v>33</v>
      </c>
      <c r="B43" s="83"/>
      <c r="C43" s="109"/>
      <c r="D43" s="10"/>
      <c r="E43" s="10"/>
      <c r="F43" s="101"/>
      <c r="G43" s="107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"/>
    </row>
    <row r="44" spans="1:23" ht="15">
      <c r="A44" s="4">
        <v>34</v>
      </c>
      <c r="B44" s="83"/>
      <c r="C44" s="109"/>
      <c r="D44" s="10"/>
      <c r="E44" s="10"/>
      <c r="F44" s="101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"/>
    </row>
    <row r="45" spans="1:23" ht="15">
      <c r="A45" s="4">
        <v>35</v>
      </c>
      <c r="B45" s="83"/>
      <c r="C45" s="109"/>
      <c r="D45" s="10"/>
      <c r="E45" s="10"/>
      <c r="F45" s="101"/>
      <c r="G45" s="107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50" zoomScaleNormal="50" zoomScalePageLayoutView="0" workbookViewId="0" topLeftCell="A1">
      <selection activeCell="V15" sqref="V15"/>
    </sheetView>
  </sheetViews>
  <sheetFormatPr defaultColWidth="9.140625" defaultRowHeight="15"/>
  <cols>
    <col min="2" max="2" width="17.421875" style="0" customWidth="1"/>
    <col min="4" max="4" width="18.00390625" style="0" customWidth="1"/>
    <col min="5" max="5" width="12.57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56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57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29</v>
      </c>
      <c r="B5" s="78"/>
      <c r="C5" s="78"/>
      <c r="D5" s="78"/>
      <c r="E5" s="78"/>
      <c r="F5" s="85"/>
      <c r="G5" s="45" t="s">
        <v>31</v>
      </c>
      <c r="H5" s="39">
        <v>65.52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(20/29)*100</f>
        <v>68.96551724137932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67.24275862068966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40</v>
      </c>
      <c r="D10" s="97">
        <f>(0.29*40)</f>
        <v>11.6</v>
      </c>
      <c r="E10" s="9">
        <v>60</v>
      </c>
      <c r="F10" s="37">
        <f>0.29*60</f>
        <v>17.4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24</v>
      </c>
      <c r="D11" s="10">
        <f>COUNTIF(C11:C29,"&gt;="&amp;D10)</f>
        <v>19</v>
      </c>
      <c r="E11" s="109">
        <v>41</v>
      </c>
      <c r="F11" s="33">
        <f>COUNTIF(E11:E29,"&gt;="&amp;F10)</f>
        <v>14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25</v>
      </c>
      <c r="D12" s="70">
        <f>(19/29)*100</f>
        <v>65.51724137931035</v>
      </c>
      <c r="E12" s="109">
        <v>31</v>
      </c>
      <c r="F12" s="71">
        <f>(20/29)*100</f>
        <v>68.96551724137932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27</v>
      </c>
      <c r="D13" s="10"/>
      <c r="E13" s="109">
        <v>38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21</v>
      </c>
      <c r="D14" s="10"/>
      <c r="E14" s="109">
        <v>22</v>
      </c>
      <c r="F14" s="34" t="s">
        <v>1</v>
      </c>
      <c r="G14" s="28" t="s">
        <v>44</v>
      </c>
      <c r="H14" s="21">
        <f>AVERAGE(H11:H13)</f>
        <v>3</v>
      </c>
      <c r="I14" s="21">
        <f>AVERAGE(I11:I13)</f>
        <v>1.5</v>
      </c>
      <c r="J14" s="21">
        <f>AVERAGE(J11:J12)</f>
        <v>1.5</v>
      </c>
      <c r="K14" s="21">
        <f>AVERAGE(K12:K13)</f>
        <v>1.5</v>
      </c>
      <c r="L14" s="21">
        <f>AVERAGE(L11:L13)</f>
        <v>1</v>
      </c>
      <c r="M14" s="21">
        <f>AVERAGE(M11:M13:M12)</f>
        <v>1.6666666666666667</v>
      </c>
      <c r="N14" s="21">
        <f>AVERAGE(N11:N13)</f>
        <v>1.6666666666666667</v>
      </c>
      <c r="O14" s="21">
        <f>AVERAGE(O11:O13)</f>
        <v>1.5</v>
      </c>
      <c r="P14" s="21"/>
      <c r="Q14" s="21">
        <f>AVERAGE(Q11:Q13:Q12)</f>
        <v>1.3333333333333333</v>
      </c>
      <c r="R14" s="21">
        <f>AVERAGE(R11:R13:R12)</f>
        <v>1.5</v>
      </c>
      <c r="S14" s="21">
        <f>AVERAGE(S11:S13:S12)</f>
        <v>1</v>
      </c>
      <c r="T14" s="21"/>
      <c r="U14" s="21">
        <f>AVERAGE(U11:U13:U12)</f>
        <v>1.5</v>
      </c>
      <c r="V14" s="21">
        <f>AVERAGE(V11:V13:V12)</f>
        <v>3</v>
      </c>
      <c r="W14" s="1"/>
    </row>
    <row r="15" spans="1:23" ht="15">
      <c r="A15" s="4">
        <v>5</v>
      </c>
      <c r="B15" s="83">
        <v>170101170015</v>
      </c>
      <c r="C15" s="109">
        <v>32</v>
      </c>
      <c r="D15" s="10"/>
      <c r="E15" s="109">
        <v>40</v>
      </c>
      <c r="F15" s="34"/>
      <c r="G15" s="57" t="s">
        <v>46</v>
      </c>
      <c r="H15" s="76">
        <f>(67.24*H14)/100</f>
        <v>2.0172</v>
      </c>
      <c r="I15" s="76">
        <f aca="true" t="shared" si="0" ref="I15:V15">(67.24*I14)/100</f>
        <v>1.0086</v>
      </c>
      <c r="J15" s="76">
        <f t="shared" si="0"/>
        <v>1.0086</v>
      </c>
      <c r="K15" s="76">
        <f t="shared" si="0"/>
        <v>1.0086</v>
      </c>
      <c r="L15" s="76">
        <f t="shared" si="0"/>
        <v>0.6724</v>
      </c>
      <c r="M15" s="76">
        <f t="shared" si="0"/>
        <v>1.1206666666666667</v>
      </c>
      <c r="N15" s="76">
        <f t="shared" si="0"/>
        <v>1.1206666666666667</v>
      </c>
      <c r="O15" s="76">
        <f t="shared" si="0"/>
        <v>1.0086</v>
      </c>
      <c r="P15" s="76"/>
      <c r="Q15" s="76">
        <f t="shared" si="0"/>
        <v>0.8965333333333332</v>
      </c>
      <c r="R15" s="76">
        <f t="shared" si="0"/>
        <v>1.0086</v>
      </c>
      <c r="S15" s="76">
        <f t="shared" si="0"/>
        <v>0.6724</v>
      </c>
      <c r="T15" s="76"/>
      <c r="U15" s="76">
        <f t="shared" si="0"/>
        <v>1.0086</v>
      </c>
      <c r="V15" s="76">
        <f t="shared" si="0"/>
        <v>2.0172</v>
      </c>
      <c r="W15" s="1"/>
    </row>
    <row r="16" spans="1:23" ht="14.25">
      <c r="A16" s="4">
        <v>6</v>
      </c>
      <c r="B16" s="83">
        <v>170101170016</v>
      </c>
      <c r="C16" s="109">
        <v>24</v>
      </c>
      <c r="D16" s="10"/>
      <c r="E16" s="109">
        <v>28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9">
        <v>16</v>
      </c>
      <c r="D17" s="10"/>
      <c r="E17" s="109">
        <v>7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24</v>
      </c>
      <c r="D18" s="10"/>
      <c r="E18" s="109">
        <v>18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20</v>
      </c>
      <c r="D19" s="10"/>
      <c r="E19" s="109">
        <v>8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24</v>
      </c>
      <c r="D20" s="10"/>
      <c r="E20" s="109">
        <v>29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18</v>
      </c>
      <c r="D21" s="10"/>
      <c r="E21" s="109">
        <v>11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18</v>
      </c>
      <c r="D22" s="10"/>
      <c r="E22" s="109">
        <v>0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26</v>
      </c>
      <c r="D23" s="10"/>
      <c r="E23" s="109">
        <v>26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24</v>
      </c>
      <c r="D24" s="10"/>
      <c r="E24" s="109">
        <v>39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37</v>
      </c>
      <c r="D25" s="15"/>
      <c r="E25" s="109">
        <v>47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25</v>
      </c>
      <c r="D26" s="10"/>
      <c r="E26" s="109">
        <v>40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20</v>
      </c>
      <c r="D27" s="10"/>
      <c r="E27" s="109">
        <v>20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37</v>
      </c>
      <c r="D28" s="10"/>
      <c r="E28" s="109">
        <v>51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17</v>
      </c>
      <c r="D29" s="10"/>
      <c r="E29" s="109">
        <v>13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20</v>
      </c>
      <c r="D30" s="10"/>
      <c r="E30" s="109">
        <v>20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18</v>
      </c>
      <c r="D31" s="10"/>
      <c r="E31" s="109">
        <v>22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13</v>
      </c>
      <c r="D32" s="10"/>
      <c r="E32" s="109">
        <v>27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32</v>
      </c>
      <c r="D33" s="10"/>
      <c r="E33" s="109">
        <v>37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36</v>
      </c>
      <c r="D34" s="10"/>
      <c r="E34" s="109">
        <v>51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28</v>
      </c>
      <c r="D35" s="10"/>
      <c r="E35" s="109">
        <v>32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33</v>
      </c>
      <c r="D36" s="10"/>
      <c r="E36" s="109">
        <v>46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16</v>
      </c>
      <c r="D37" s="10"/>
      <c r="E37" s="109">
        <v>17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20</v>
      </c>
      <c r="D38" s="10"/>
      <c r="E38" s="109">
        <v>15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  <row r="42" spans="1:23" ht="15">
      <c r="A42" s="4">
        <v>32</v>
      </c>
      <c r="B42" s="83"/>
      <c r="C42" s="109"/>
      <c r="D42" s="10"/>
      <c r="E42" s="10"/>
      <c r="F42" s="101"/>
      <c r="G42" s="107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"/>
    </row>
    <row r="43" spans="1:23" ht="15">
      <c r="A43" s="4">
        <v>33</v>
      </c>
      <c r="B43" s="83"/>
      <c r="C43" s="109"/>
      <c r="D43" s="10"/>
      <c r="E43" s="10"/>
      <c r="F43" s="101"/>
      <c r="G43" s="107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"/>
    </row>
    <row r="44" spans="1:23" ht="15">
      <c r="A44" s="4">
        <v>34</v>
      </c>
      <c r="B44" s="83"/>
      <c r="C44" s="109"/>
      <c r="D44" s="10"/>
      <c r="E44" s="10"/>
      <c r="F44" s="101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="50" zoomScaleNormal="50" zoomScalePageLayoutView="0" workbookViewId="0" topLeftCell="A1">
      <selection activeCell="T13" sqref="T13:V13"/>
    </sheetView>
  </sheetViews>
  <sheetFormatPr defaultColWidth="9.140625" defaultRowHeight="15"/>
  <cols>
    <col min="2" max="2" width="17.8515625" style="0" customWidth="1"/>
    <col min="5" max="5" width="20.8515625" style="0" customWidth="1"/>
    <col min="6" max="6" width="15.140625" style="0" customWidth="1"/>
  </cols>
  <sheetData>
    <row r="1" spans="1:23" ht="72">
      <c r="A1" s="117" t="s">
        <v>58</v>
      </c>
      <c r="B1" s="117"/>
      <c r="C1" s="117"/>
      <c r="D1" s="117"/>
      <c r="E1" s="117"/>
      <c r="F1" s="85"/>
      <c r="G1" s="45" t="s">
        <v>39</v>
      </c>
      <c r="H1" s="46"/>
      <c r="I1" s="59" t="s">
        <v>47</v>
      </c>
      <c r="J1" s="1"/>
      <c r="K1" s="49" t="s">
        <v>42</v>
      </c>
      <c r="L1" s="49" t="s">
        <v>48</v>
      </c>
      <c r="M1" s="1"/>
      <c r="N1" s="49" t="s">
        <v>43</v>
      </c>
      <c r="O1" s="113" t="s">
        <v>53</v>
      </c>
      <c r="P1" s="113"/>
      <c r="Q1" s="113"/>
      <c r="R1" s="113"/>
      <c r="S1" s="113"/>
      <c r="T1" s="113"/>
      <c r="U1" s="113"/>
      <c r="V1" s="113"/>
      <c r="W1" s="113"/>
    </row>
    <row r="2" spans="1:23" ht="21">
      <c r="A2" s="117" t="s">
        <v>59</v>
      </c>
      <c r="B2" s="117"/>
      <c r="C2" s="117"/>
      <c r="D2" s="117"/>
      <c r="E2" s="117"/>
      <c r="F2" s="85"/>
      <c r="G2" s="45" t="s">
        <v>38</v>
      </c>
      <c r="H2" s="46"/>
      <c r="I2" s="42"/>
      <c r="J2" s="1"/>
      <c r="K2" s="86" t="s">
        <v>33</v>
      </c>
      <c r="L2" s="86">
        <v>3</v>
      </c>
      <c r="M2" s="1"/>
      <c r="N2" s="87">
        <v>3</v>
      </c>
      <c r="O2" s="113"/>
      <c r="P2" s="113"/>
      <c r="Q2" s="113"/>
      <c r="R2" s="113"/>
      <c r="S2" s="113"/>
      <c r="T2" s="113"/>
      <c r="U2" s="113"/>
      <c r="V2" s="113"/>
      <c r="W2" s="113"/>
    </row>
    <row r="3" spans="1:23" ht="21">
      <c r="A3" s="78" t="s">
        <v>60</v>
      </c>
      <c r="B3" s="78"/>
      <c r="C3" s="78"/>
      <c r="D3" s="78"/>
      <c r="E3" s="78"/>
      <c r="F3" s="85"/>
      <c r="G3" s="45" t="s">
        <v>31</v>
      </c>
      <c r="H3" s="70">
        <f>(18/29)*100</f>
        <v>62.06896551724138</v>
      </c>
      <c r="I3" s="42"/>
      <c r="J3" s="1"/>
      <c r="K3" s="88" t="s">
        <v>34</v>
      </c>
      <c r="L3" s="88">
        <v>2</v>
      </c>
      <c r="M3" s="1"/>
      <c r="N3" s="89">
        <v>2</v>
      </c>
      <c r="O3" s="113"/>
      <c r="P3" s="113"/>
      <c r="Q3" s="113"/>
      <c r="R3" s="113"/>
      <c r="S3" s="113"/>
      <c r="T3" s="113"/>
      <c r="U3" s="113"/>
      <c r="V3" s="113"/>
      <c r="W3" s="113"/>
    </row>
    <row r="4" spans="1:23" ht="21">
      <c r="A4" s="4"/>
      <c r="B4" s="90" t="s">
        <v>1</v>
      </c>
      <c r="C4" s="6" t="s">
        <v>49</v>
      </c>
      <c r="D4" s="6" t="s">
        <v>41</v>
      </c>
      <c r="E4" s="6" t="s">
        <v>32</v>
      </c>
      <c r="F4" s="6" t="s">
        <v>41</v>
      </c>
      <c r="G4" s="45" t="s">
        <v>32</v>
      </c>
      <c r="H4" s="71">
        <f>(18/29)*100</f>
        <v>62.06896551724138</v>
      </c>
      <c r="I4" s="42"/>
      <c r="J4" s="1"/>
      <c r="K4" s="91" t="s">
        <v>35</v>
      </c>
      <c r="L4" s="91">
        <v>1</v>
      </c>
      <c r="M4" s="1"/>
      <c r="N4" s="92">
        <v>1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57.75">
      <c r="A5" s="4"/>
      <c r="B5" s="93" t="s">
        <v>2</v>
      </c>
      <c r="C5" s="94" t="s">
        <v>10</v>
      </c>
      <c r="D5" s="94"/>
      <c r="E5" s="17" t="s">
        <v>10</v>
      </c>
      <c r="F5" s="17"/>
      <c r="G5" s="44" t="s">
        <v>45</v>
      </c>
      <c r="H5" s="58">
        <f>AVERAGE(H3:H4)</f>
        <v>62.06896551724138</v>
      </c>
      <c r="I5" s="48">
        <v>0.6</v>
      </c>
      <c r="J5" s="1"/>
      <c r="K5" s="95" t="s">
        <v>36</v>
      </c>
      <c r="L5" s="95">
        <v>0</v>
      </c>
      <c r="M5" s="1"/>
      <c r="N5" s="96"/>
      <c r="O5" s="113"/>
      <c r="P5" s="113"/>
      <c r="Q5" s="113"/>
      <c r="R5" s="113"/>
      <c r="S5" s="113"/>
      <c r="T5" s="113"/>
      <c r="U5" s="113"/>
      <c r="V5" s="113"/>
      <c r="W5" s="113"/>
    </row>
    <row r="6" spans="1:23" ht="14.25">
      <c r="A6" s="4"/>
      <c r="B6" s="93" t="s">
        <v>3</v>
      </c>
      <c r="C6" s="17" t="s">
        <v>4</v>
      </c>
      <c r="D6" s="17"/>
      <c r="E6" s="17" t="s">
        <v>12</v>
      </c>
      <c r="F6" s="17"/>
      <c r="G6" s="44" t="s">
        <v>40</v>
      </c>
      <c r="H6" s="45" t="s">
        <v>52</v>
      </c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4"/>
      <c r="B7" s="93" t="s">
        <v>5</v>
      </c>
      <c r="C7" s="17" t="s">
        <v>30</v>
      </c>
      <c r="D7" s="17"/>
      <c r="E7" s="17" t="s">
        <v>30</v>
      </c>
      <c r="F7" s="32"/>
      <c r="G7" s="4"/>
      <c r="H7" s="40"/>
      <c r="I7" s="4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4"/>
      <c r="B8" s="93" t="s">
        <v>8</v>
      </c>
      <c r="C8" s="17">
        <v>50</v>
      </c>
      <c r="D8" s="97">
        <f>(0.55*50)</f>
        <v>27.500000000000004</v>
      </c>
      <c r="E8" s="9">
        <v>50</v>
      </c>
      <c r="F8" s="37">
        <f>0.55*50</f>
        <v>27.500000000000004</v>
      </c>
      <c r="G8" s="23"/>
      <c r="H8" s="98" t="s">
        <v>11</v>
      </c>
      <c r="I8" s="98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26</v>
      </c>
      <c r="S8" s="13" t="s">
        <v>22</v>
      </c>
      <c r="T8" s="13" t="s">
        <v>23</v>
      </c>
      <c r="U8" s="13" t="s">
        <v>24</v>
      </c>
      <c r="V8" s="13" t="s">
        <v>25</v>
      </c>
      <c r="W8" s="1"/>
    </row>
    <row r="9" spans="1:23" ht="15">
      <c r="A9" s="4">
        <v>1</v>
      </c>
      <c r="B9" s="83">
        <v>170101170007</v>
      </c>
      <c r="C9" s="109">
        <v>30</v>
      </c>
      <c r="D9" s="10">
        <f>COUNTIF(C9:C29,"&gt;="&amp;D8)</f>
        <v>8</v>
      </c>
      <c r="E9" s="109">
        <v>44</v>
      </c>
      <c r="F9" s="33">
        <f>COUNTIF(E9:E29,"&gt;="&amp;F8)</f>
        <v>12</v>
      </c>
      <c r="G9" s="27" t="s">
        <v>6</v>
      </c>
      <c r="H9" s="54">
        <v>3</v>
      </c>
      <c r="I9" s="55"/>
      <c r="J9" s="56">
        <v>1</v>
      </c>
      <c r="K9" s="1"/>
      <c r="L9" s="56"/>
      <c r="M9" s="56">
        <v>2</v>
      </c>
      <c r="N9" s="56">
        <v>2</v>
      </c>
      <c r="O9" s="56">
        <v>1</v>
      </c>
      <c r="P9" s="56"/>
      <c r="Q9" s="56">
        <v>1</v>
      </c>
      <c r="R9" s="56">
        <v>2</v>
      </c>
      <c r="S9" s="56">
        <v>2</v>
      </c>
      <c r="T9" s="56"/>
      <c r="U9" s="56">
        <v>2</v>
      </c>
      <c r="V9" s="56">
        <v>3</v>
      </c>
      <c r="W9" s="1"/>
    </row>
    <row r="10" spans="1:23" ht="15">
      <c r="A10" s="4">
        <v>2</v>
      </c>
      <c r="B10" s="83">
        <v>170101170011</v>
      </c>
      <c r="C10" s="109">
        <v>26</v>
      </c>
      <c r="D10" s="70">
        <f>(18/29)*100</f>
        <v>62.06896551724138</v>
      </c>
      <c r="E10" s="109">
        <v>36</v>
      </c>
      <c r="F10" s="71">
        <f>(18/29)*100</f>
        <v>62.06896551724138</v>
      </c>
      <c r="G10" s="27" t="s">
        <v>7</v>
      </c>
      <c r="H10" s="21">
        <v>3</v>
      </c>
      <c r="I10" s="56">
        <v>2</v>
      </c>
      <c r="J10" s="56">
        <v>2</v>
      </c>
      <c r="K10" s="56">
        <v>2</v>
      </c>
      <c r="L10" s="26">
        <v>1</v>
      </c>
      <c r="M10" s="26">
        <v>2</v>
      </c>
      <c r="N10" s="56">
        <v>2</v>
      </c>
      <c r="O10" s="56">
        <v>2</v>
      </c>
      <c r="P10" s="26"/>
      <c r="Q10" s="56">
        <v>2</v>
      </c>
      <c r="R10" s="26">
        <v>1</v>
      </c>
      <c r="S10" s="26">
        <v>1</v>
      </c>
      <c r="T10" s="26"/>
      <c r="U10" s="26">
        <v>1</v>
      </c>
      <c r="V10" s="26">
        <v>3</v>
      </c>
      <c r="W10" s="1"/>
    </row>
    <row r="11" spans="1:23" ht="15">
      <c r="A11" s="4">
        <v>3</v>
      </c>
      <c r="B11" s="83">
        <v>170101170013</v>
      </c>
      <c r="C11" s="109">
        <v>33</v>
      </c>
      <c r="D11" s="10"/>
      <c r="E11" s="109">
        <v>43</v>
      </c>
      <c r="F11" s="34"/>
      <c r="G11" s="27" t="s">
        <v>9</v>
      </c>
      <c r="H11" s="21">
        <v>3</v>
      </c>
      <c r="I11" s="20">
        <v>1</v>
      </c>
      <c r="J11" s="26"/>
      <c r="K11" s="26">
        <v>1</v>
      </c>
      <c r="L11" s="26"/>
      <c r="M11" s="26">
        <v>1</v>
      </c>
      <c r="N11" s="26">
        <v>1</v>
      </c>
      <c r="O11" s="26"/>
      <c r="P11" s="26"/>
      <c r="Q11" s="26">
        <v>1</v>
      </c>
      <c r="R11" s="56">
        <v>2</v>
      </c>
      <c r="S11" s="26"/>
      <c r="T11" s="26"/>
      <c r="U11" s="56">
        <v>2</v>
      </c>
      <c r="V11" s="26"/>
      <c r="W11" s="1"/>
    </row>
    <row r="12" spans="1:23" ht="15">
      <c r="A12" s="4">
        <v>4</v>
      </c>
      <c r="B12" s="83">
        <v>170101170014</v>
      </c>
      <c r="C12" s="109">
        <v>23</v>
      </c>
      <c r="D12" s="10"/>
      <c r="E12" s="109">
        <v>17</v>
      </c>
      <c r="F12" s="34" t="s">
        <v>1</v>
      </c>
      <c r="G12" s="28" t="s">
        <v>44</v>
      </c>
      <c r="H12" s="21">
        <f>AVERAGE(H9:H11)</f>
        <v>3</v>
      </c>
      <c r="I12" s="21">
        <f aca="true" t="shared" si="0" ref="I12:O12">AVERAGE(I9:I11)</f>
        <v>1.5</v>
      </c>
      <c r="J12" s="21">
        <f>AVERAGE(J9:J10)</f>
        <v>1.5</v>
      </c>
      <c r="K12" s="21">
        <f>AVERAGE(K10:K11)</f>
        <v>1.5</v>
      </c>
      <c r="L12" s="21">
        <f t="shared" si="0"/>
        <v>1</v>
      </c>
      <c r="M12" s="21">
        <f>AVERAGE(M9:M11:M10)</f>
        <v>1.6666666666666667</v>
      </c>
      <c r="N12" s="21">
        <f t="shared" si="0"/>
        <v>1.6666666666666667</v>
      </c>
      <c r="O12" s="21">
        <f t="shared" si="0"/>
        <v>1.5</v>
      </c>
      <c r="P12" s="21"/>
      <c r="Q12" s="21">
        <f>AVERAGE(Q9:Q11:Q10)</f>
        <v>1.3333333333333333</v>
      </c>
      <c r="R12" s="21">
        <f>AVERAGE(R9:R11:R10)</f>
        <v>1.6666666666666667</v>
      </c>
      <c r="S12" s="21">
        <f>AVERAGE(S9:S11:S10)</f>
        <v>1.5</v>
      </c>
      <c r="T12" s="21"/>
      <c r="U12" s="21">
        <f>AVERAGE(U9:U11:U10)</f>
        <v>1.6666666666666667</v>
      </c>
      <c r="V12" s="21">
        <f>AVERAGE(V9:V11:V10)</f>
        <v>3</v>
      </c>
      <c r="W12" s="1"/>
    </row>
    <row r="13" spans="1:23" ht="15">
      <c r="A13" s="4">
        <v>5</v>
      </c>
      <c r="B13" s="83">
        <v>170101170015</v>
      </c>
      <c r="C13" s="109">
        <v>36</v>
      </c>
      <c r="D13" s="10"/>
      <c r="E13" s="109">
        <v>49</v>
      </c>
      <c r="F13" s="34"/>
      <c r="G13" s="57" t="s">
        <v>46</v>
      </c>
      <c r="H13" s="76">
        <f>(62.07*H12)/100</f>
        <v>1.8621</v>
      </c>
      <c r="I13" s="76">
        <f aca="true" t="shared" si="1" ref="I13:V13">(62.07*I12)/100</f>
        <v>0.93105</v>
      </c>
      <c r="J13" s="76">
        <f t="shared" si="1"/>
        <v>0.93105</v>
      </c>
      <c r="K13" s="76">
        <f t="shared" si="1"/>
        <v>0.93105</v>
      </c>
      <c r="L13" s="76">
        <f t="shared" si="1"/>
        <v>0.6207</v>
      </c>
      <c r="M13" s="76">
        <f t="shared" si="1"/>
        <v>1.0345</v>
      </c>
      <c r="N13" s="76">
        <f t="shared" si="1"/>
        <v>1.0345</v>
      </c>
      <c r="O13" s="76">
        <f t="shared" si="1"/>
        <v>0.93105</v>
      </c>
      <c r="P13" s="76">
        <f t="shared" si="1"/>
        <v>0</v>
      </c>
      <c r="Q13" s="76">
        <f t="shared" si="1"/>
        <v>0.8275999999999999</v>
      </c>
      <c r="R13" s="76">
        <f t="shared" si="1"/>
        <v>1.0345</v>
      </c>
      <c r="S13" s="76">
        <f t="shared" si="1"/>
        <v>0.93105</v>
      </c>
      <c r="T13" s="76">
        <f t="shared" si="1"/>
        <v>0</v>
      </c>
      <c r="U13" s="76">
        <f t="shared" si="1"/>
        <v>1.0345</v>
      </c>
      <c r="V13" s="76">
        <f t="shared" si="1"/>
        <v>1.8621</v>
      </c>
      <c r="W13" s="1"/>
    </row>
    <row r="14" spans="1:23" ht="14.25">
      <c r="A14" s="4">
        <v>6</v>
      </c>
      <c r="B14" s="83">
        <v>170101170016</v>
      </c>
      <c r="C14" s="109">
        <v>23</v>
      </c>
      <c r="D14" s="10"/>
      <c r="E14" s="109">
        <v>29</v>
      </c>
      <c r="F14" s="34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"/>
    </row>
    <row r="15" spans="1:23" ht="14.25">
      <c r="A15" s="4">
        <v>7</v>
      </c>
      <c r="B15" s="83">
        <v>170101170019</v>
      </c>
      <c r="C15" s="109">
        <v>14</v>
      </c>
      <c r="D15" s="10"/>
      <c r="E15" s="109">
        <v>13</v>
      </c>
      <c r="F15" s="10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4">
        <v>8</v>
      </c>
      <c r="B16" s="83">
        <v>170101170020</v>
      </c>
      <c r="C16" s="109">
        <v>22</v>
      </c>
      <c r="D16" s="10"/>
      <c r="E16" s="109">
        <v>18</v>
      </c>
      <c r="F16" s="10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4">
        <v>9</v>
      </c>
      <c r="B17" s="83">
        <v>170101170021</v>
      </c>
      <c r="C17" s="109">
        <v>13</v>
      </c>
      <c r="D17" s="10"/>
      <c r="E17" s="109">
        <v>10</v>
      </c>
      <c r="F17" s="10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10</v>
      </c>
      <c r="B18" s="83">
        <v>170101170023</v>
      </c>
      <c r="C18" s="109">
        <v>28</v>
      </c>
      <c r="D18" s="10"/>
      <c r="E18" s="109">
        <v>45</v>
      </c>
      <c r="F18" s="101"/>
      <c r="G18" s="4"/>
      <c r="H18" s="1"/>
      <c r="I18" s="1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11</v>
      </c>
      <c r="B19" s="83">
        <v>170101170024</v>
      </c>
      <c r="C19" s="109">
        <v>21</v>
      </c>
      <c r="D19" s="10"/>
      <c r="E19" s="109">
        <v>19</v>
      </c>
      <c r="F19" s="101"/>
      <c r="G19" s="4"/>
      <c r="H19" s="103"/>
      <c r="I19" s="121"/>
      <c r="J19" s="121"/>
      <c r="K19" s="1"/>
      <c r="L19" s="1"/>
      <c r="M19" s="40"/>
      <c r="N19" s="40"/>
      <c r="O19" s="40"/>
      <c r="P19" s="40"/>
      <c r="Q19" s="40"/>
      <c r="R19" s="1"/>
      <c r="S19" s="1"/>
      <c r="T19" s="1"/>
      <c r="U19" s="1"/>
      <c r="V19" s="1"/>
      <c r="W19" s="1"/>
    </row>
    <row r="20" spans="1:23" ht="14.25">
      <c r="A20" s="4">
        <v>12</v>
      </c>
      <c r="B20" s="83">
        <v>170101170025</v>
      </c>
      <c r="C20" s="109">
        <v>9</v>
      </c>
      <c r="D20" s="10"/>
      <c r="E20" s="109">
        <v>0</v>
      </c>
      <c r="F20" s="101"/>
      <c r="G20" s="4"/>
      <c r="H20" s="104"/>
      <c r="I20" s="105"/>
      <c r="J20" s="105"/>
      <c r="K20" s="1"/>
      <c r="L20" s="1"/>
      <c r="M20" s="40"/>
      <c r="N20" s="40"/>
      <c r="O20" s="40"/>
      <c r="P20" s="40"/>
      <c r="Q20" s="40"/>
      <c r="R20" s="1"/>
      <c r="S20" s="1"/>
      <c r="T20" s="1"/>
      <c r="U20" s="1"/>
      <c r="V20" s="1"/>
      <c r="W20" s="1"/>
    </row>
    <row r="21" spans="1:23" ht="14.25">
      <c r="A21" s="4">
        <v>13</v>
      </c>
      <c r="B21" s="83">
        <v>170101170027</v>
      </c>
      <c r="C21" s="109">
        <v>27</v>
      </c>
      <c r="D21" s="10"/>
      <c r="E21" s="109">
        <v>37</v>
      </c>
      <c r="F21" s="101"/>
      <c r="G21" s="4"/>
      <c r="H21" s="4"/>
      <c r="I21" s="1"/>
      <c r="J21" s="1"/>
      <c r="K21" s="1"/>
      <c r="L21" s="1"/>
      <c r="M21" s="1"/>
      <c r="N21" s="40"/>
      <c r="O21" s="40"/>
      <c r="P21" s="40"/>
      <c r="Q21" s="40"/>
      <c r="R21" s="40"/>
      <c r="S21" s="1"/>
      <c r="T21" s="1"/>
      <c r="U21" s="1"/>
      <c r="V21" s="1"/>
      <c r="W21" s="1"/>
    </row>
    <row r="22" spans="1:23" ht="14.25">
      <c r="A22" s="4">
        <v>14</v>
      </c>
      <c r="B22" s="83">
        <v>170101170029</v>
      </c>
      <c r="C22" s="109">
        <v>28</v>
      </c>
      <c r="D22" s="10"/>
      <c r="E22" s="109">
        <v>33</v>
      </c>
      <c r="F22" s="101"/>
      <c r="G22" s="4"/>
      <c r="H22" s="1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"/>
    </row>
    <row r="23" spans="1:23" ht="15">
      <c r="A23" s="4">
        <v>15</v>
      </c>
      <c r="B23" s="83">
        <v>170101170030</v>
      </c>
      <c r="C23" s="109">
        <v>37</v>
      </c>
      <c r="D23" s="15"/>
      <c r="E23" s="109">
        <v>49</v>
      </c>
      <c r="F23" s="106"/>
      <c r="G23" s="107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"/>
    </row>
    <row r="24" spans="1:23" ht="15">
      <c r="A24" s="4">
        <v>16</v>
      </c>
      <c r="B24" s="83">
        <v>170101170031</v>
      </c>
      <c r="C24" s="109">
        <v>33</v>
      </c>
      <c r="D24" s="10"/>
      <c r="E24" s="109">
        <v>45</v>
      </c>
      <c r="F24" s="101"/>
      <c r="G24" s="107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17</v>
      </c>
      <c r="B25" s="83">
        <v>170101170033</v>
      </c>
      <c r="C25" s="109">
        <v>25</v>
      </c>
      <c r="D25" s="10"/>
      <c r="E25" s="109">
        <v>44</v>
      </c>
      <c r="F25" s="101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18</v>
      </c>
      <c r="B26" s="83">
        <v>170101170034</v>
      </c>
      <c r="C26" s="109">
        <v>37</v>
      </c>
      <c r="D26" s="10"/>
      <c r="E26" s="109">
        <v>52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19</v>
      </c>
      <c r="B27" s="83">
        <v>170101170035</v>
      </c>
      <c r="C27" s="109">
        <v>20</v>
      </c>
      <c r="D27" s="10"/>
      <c r="E27" s="109">
        <v>23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20</v>
      </c>
      <c r="B28" s="83">
        <v>170101170036</v>
      </c>
      <c r="C28" s="109">
        <v>23</v>
      </c>
      <c r="D28" s="10"/>
      <c r="E28" s="109">
        <v>25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21</v>
      </c>
      <c r="B29" s="83">
        <v>170101170037</v>
      </c>
      <c r="C29" s="109">
        <v>21</v>
      </c>
      <c r="D29" s="10"/>
      <c r="E29" s="109">
        <v>19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22</v>
      </c>
      <c r="B30" s="83">
        <v>170101170038</v>
      </c>
      <c r="C30" s="109">
        <v>23</v>
      </c>
      <c r="D30" s="10"/>
      <c r="E30" s="109">
        <v>18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23</v>
      </c>
      <c r="B31" s="83">
        <v>170101170040</v>
      </c>
      <c r="C31" s="109">
        <v>32</v>
      </c>
      <c r="D31" s="10"/>
      <c r="E31" s="109">
        <v>33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24</v>
      </c>
      <c r="B32" s="83">
        <v>170101170041</v>
      </c>
      <c r="C32" s="109">
        <v>35</v>
      </c>
      <c r="D32" s="10"/>
      <c r="E32" s="109">
        <v>47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ht="14.25">
      <c r="A33" s="4">
        <v>25</v>
      </c>
      <c r="B33" s="83">
        <v>170101170042</v>
      </c>
      <c r="C33" s="109">
        <v>32</v>
      </c>
      <c r="D33" s="10"/>
      <c r="E33" s="109">
        <v>41</v>
      </c>
      <c r="F33" s="101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"/>
    </row>
    <row r="34" spans="1:23" ht="14.25">
      <c r="A34" s="4">
        <v>26</v>
      </c>
      <c r="B34" s="83">
        <v>170101170046</v>
      </c>
      <c r="C34" s="109">
        <v>33</v>
      </c>
      <c r="D34" s="10"/>
      <c r="E34" s="109">
        <v>47</v>
      </c>
      <c r="F34" s="10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4">
        <v>27</v>
      </c>
      <c r="B35" s="83">
        <v>170101170047</v>
      </c>
      <c r="C35" s="109">
        <v>15</v>
      </c>
      <c r="D35" s="10"/>
      <c r="E35" s="109">
        <v>25</v>
      </c>
      <c r="F35" s="10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4">
        <v>28</v>
      </c>
      <c r="B36" s="83">
        <v>170101170048</v>
      </c>
      <c r="C36" s="109">
        <v>21</v>
      </c>
      <c r="D36" s="10"/>
      <c r="E36" s="109">
        <v>11</v>
      </c>
      <c r="F36" s="101"/>
      <c r="G36" s="107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"/>
    </row>
    <row r="37" spans="1:23" ht="15">
      <c r="A37" s="4">
        <v>29</v>
      </c>
      <c r="B37" s="83">
        <v>170101170049</v>
      </c>
      <c r="C37" s="109">
        <v>1</v>
      </c>
      <c r="D37" s="10"/>
      <c r="E37" s="109">
        <v>0</v>
      </c>
      <c r="F37" s="101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"/>
    </row>
    <row r="38" spans="1:23" ht="15">
      <c r="A38" s="4">
        <v>30</v>
      </c>
      <c r="B38" s="83"/>
      <c r="C38" s="109"/>
      <c r="D38" s="10"/>
      <c r="E38" s="10"/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31</v>
      </c>
      <c r="B39" s="83"/>
      <c r="C39" s="109"/>
      <c r="D39" s="10"/>
      <c r="E39" s="10"/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32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33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4">
    <mergeCell ref="A1:E1"/>
    <mergeCell ref="O1:W5"/>
    <mergeCell ref="A2:E2"/>
    <mergeCell ref="I19:J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1"/>
  <sheetViews>
    <sheetView zoomScale="70" zoomScaleNormal="70" zoomScalePageLayoutView="0" workbookViewId="0" topLeftCell="A2">
      <selection activeCell="T13" sqref="T13:V13"/>
    </sheetView>
  </sheetViews>
  <sheetFormatPr defaultColWidth="9.140625" defaultRowHeight="15"/>
  <cols>
    <col min="2" max="2" width="14.140625" style="0" customWidth="1"/>
    <col min="5" max="5" width="16.00390625" style="0" customWidth="1"/>
  </cols>
  <sheetData>
    <row r="1" spans="1:23" ht="72">
      <c r="A1" s="117" t="s">
        <v>61</v>
      </c>
      <c r="B1" s="117"/>
      <c r="C1" s="117"/>
      <c r="D1" s="117"/>
      <c r="E1" s="117"/>
      <c r="F1" s="85"/>
      <c r="G1" s="45" t="s">
        <v>39</v>
      </c>
      <c r="H1" s="46"/>
      <c r="I1" s="59" t="s">
        <v>47</v>
      </c>
      <c r="J1" s="1"/>
      <c r="K1" s="49" t="s">
        <v>42</v>
      </c>
      <c r="L1" s="49" t="s">
        <v>48</v>
      </c>
      <c r="M1" s="1"/>
      <c r="N1" s="49" t="s">
        <v>43</v>
      </c>
      <c r="O1" s="113" t="s">
        <v>53</v>
      </c>
      <c r="P1" s="113"/>
      <c r="Q1" s="113"/>
      <c r="R1" s="113"/>
      <c r="S1" s="113"/>
      <c r="T1" s="113"/>
      <c r="U1" s="113"/>
      <c r="V1" s="113"/>
      <c r="W1" s="113"/>
    </row>
    <row r="2" spans="1:23" ht="21">
      <c r="A2" s="117" t="s">
        <v>62</v>
      </c>
      <c r="B2" s="117"/>
      <c r="C2" s="117"/>
      <c r="D2" s="117"/>
      <c r="E2" s="117"/>
      <c r="F2" s="85"/>
      <c r="G2" s="45" t="s">
        <v>38</v>
      </c>
      <c r="H2" s="46"/>
      <c r="I2" s="42"/>
      <c r="J2" s="1"/>
      <c r="K2" s="86" t="s">
        <v>33</v>
      </c>
      <c r="L2" s="86">
        <v>3</v>
      </c>
      <c r="M2" s="1"/>
      <c r="N2" s="87">
        <v>3</v>
      </c>
      <c r="O2" s="113"/>
      <c r="P2" s="113"/>
      <c r="Q2" s="113"/>
      <c r="R2" s="113"/>
      <c r="S2" s="113"/>
      <c r="T2" s="113"/>
      <c r="U2" s="113"/>
      <c r="V2" s="113"/>
      <c r="W2" s="113"/>
    </row>
    <row r="3" spans="1:23" ht="21">
      <c r="A3" s="78" t="s">
        <v>29</v>
      </c>
      <c r="B3" s="78"/>
      <c r="C3" s="78"/>
      <c r="D3" s="78"/>
      <c r="E3" s="78"/>
      <c r="F3" s="85"/>
      <c r="G3" s="45" t="s">
        <v>31</v>
      </c>
      <c r="H3" s="70">
        <f>(17/29)*100</f>
        <v>58.620689655172406</v>
      </c>
      <c r="I3" s="42"/>
      <c r="J3" s="1"/>
      <c r="K3" s="88" t="s">
        <v>34</v>
      </c>
      <c r="L3" s="88">
        <v>2</v>
      </c>
      <c r="M3" s="1"/>
      <c r="N3" s="89">
        <v>2</v>
      </c>
      <c r="O3" s="113"/>
      <c r="P3" s="113"/>
      <c r="Q3" s="113"/>
      <c r="R3" s="113"/>
      <c r="S3" s="113"/>
      <c r="T3" s="113"/>
      <c r="U3" s="113"/>
      <c r="V3" s="113"/>
      <c r="W3" s="113"/>
    </row>
    <row r="4" spans="1:23" ht="21">
      <c r="A4" s="4"/>
      <c r="B4" s="90" t="s">
        <v>1</v>
      </c>
      <c r="C4" s="6" t="s">
        <v>49</v>
      </c>
      <c r="D4" s="6" t="s">
        <v>41</v>
      </c>
      <c r="E4" s="6" t="s">
        <v>32</v>
      </c>
      <c r="F4" s="6" t="s">
        <v>41</v>
      </c>
      <c r="G4" s="45" t="s">
        <v>32</v>
      </c>
      <c r="H4" s="71">
        <f>(18/29)*100</f>
        <v>62.06896551724138</v>
      </c>
      <c r="I4" s="42"/>
      <c r="J4" s="1"/>
      <c r="K4" s="91" t="s">
        <v>35</v>
      </c>
      <c r="L4" s="91">
        <v>1</v>
      </c>
      <c r="M4" s="1"/>
      <c r="N4" s="92">
        <v>1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57.75">
      <c r="A5" s="4"/>
      <c r="B5" s="93" t="s">
        <v>2</v>
      </c>
      <c r="C5" s="94" t="s">
        <v>10</v>
      </c>
      <c r="D5" s="94"/>
      <c r="E5" s="17" t="s">
        <v>10</v>
      </c>
      <c r="F5" s="17"/>
      <c r="G5" s="44" t="s">
        <v>45</v>
      </c>
      <c r="H5" s="58">
        <f>AVERAGE(H3:H4)</f>
        <v>60.34482758620689</v>
      </c>
      <c r="I5" s="48">
        <v>0.6</v>
      </c>
      <c r="J5" s="1"/>
      <c r="K5" s="95" t="s">
        <v>36</v>
      </c>
      <c r="L5" s="95">
        <v>0</v>
      </c>
      <c r="M5" s="1"/>
      <c r="N5" s="96"/>
      <c r="O5" s="113"/>
      <c r="P5" s="113"/>
      <c r="Q5" s="113"/>
      <c r="R5" s="113"/>
      <c r="S5" s="113"/>
      <c r="T5" s="113"/>
      <c r="U5" s="113"/>
      <c r="V5" s="113"/>
      <c r="W5" s="113"/>
    </row>
    <row r="6" spans="1:23" ht="14.25">
      <c r="A6" s="4"/>
      <c r="B6" s="93" t="s">
        <v>3</v>
      </c>
      <c r="C6" s="17" t="s">
        <v>4</v>
      </c>
      <c r="D6" s="17"/>
      <c r="E6" s="17" t="s">
        <v>12</v>
      </c>
      <c r="F6" s="17"/>
      <c r="G6" s="44" t="s">
        <v>40</v>
      </c>
      <c r="H6" s="45" t="s">
        <v>52</v>
      </c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4"/>
      <c r="B7" s="93" t="s">
        <v>5</v>
      </c>
      <c r="C7" s="17" t="s">
        <v>30</v>
      </c>
      <c r="D7" s="17"/>
      <c r="E7" s="17" t="s">
        <v>30</v>
      </c>
      <c r="F7" s="32"/>
      <c r="G7" s="4"/>
      <c r="H7" s="40"/>
      <c r="I7" s="4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4"/>
      <c r="B8" s="93" t="s">
        <v>8</v>
      </c>
      <c r="C8" s="17">
        <v>40</v>
      </c>
      <c r="D8" s="97">
        <f>(0.55*40)</f>
        <v>22</v>
      </c>
      <c r="E8" s="9">
        <v>60</v>
      </c>
      <c r="F8" s="37">
        <f>0.55*60</f>
        <v>33</v>
      </c>
      <c r="G8" s="23"/>
      <c r="H8" s="98" t="s">
        <v>11</v>
      </c>
      <c r="I8" s="98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26</v>
      </c>
      <c r="S8" s="13" t="s">
        <v>22</v>
      </c>
      <c r="T8" s="13" t="s">
        <v>23</v>
      </c>
      <c r="U8" s="13" t="s">
        <v>24</v>
      </c>
      <c r="V8" s="13" t="s">
        <v>25</v>
      </c>
      <c r="W8" s="1"/>
    </row>
    <row r="9" spans="1:23" ht="15">
      <c r="A9" s="4">
        <v>1</v>
      </c>
      <c r="B9" s="83">
        <v>170101170007</v>
      </c>
      <c r="C9" s="109">
        <v>27</v>
      </c>
      <c r="D9" s="10">
        <f>COUNTIF(C9:C29,"&gt;="&amp;D8)</f>
        <v>15</v>
      </c>
      <c r="E9" s="109">
        <v>46</v>
      </c>
      <c r="F9" s="33">
        <f>COUNTIF(E9:E29,"&gt;="&amp;F8)</f>
        <v>12</v>
      </c>
      <c r="G9" s="27" t="s">
        <v>6</v>
      </c>
      <c r="H9" s="54">
        <v>3</v>
      </c>
      <c r="I9" s="55"/>
      <c r="J9" s="56">
        <v>1</v>
      </c>
      <c r="K9" s="1"/>
      <c r="L9" s="56"/>
      <c r="M9" s="56">
        <v>2</v>
      </c>
      <c r="N9" s="56">
        <v>2</v>
      </c>
      <c r="O9" s="56">
        <v>1</v>
      </c>
      <c r="P9" s="56"/>
      <c r="Q9" s="56">
        <v>1</v>
      </c>
      <c r="R9" s="56">
        <v>2</v>
      </c>
      <c r="S9" s="56">
        <v>2</v>
      </c>
      <c r="T9" s="56"/>
      <c r="U9" s="56">
        <v>2</v>
      </c>
      <c r="V9" s="56">
        <v>3</v>
      </c>
      <c r="W9" s="1"/>
    </row>
    <row r="10" spans="1:23" ht="15">
      <c r="A10" s="4">
        <v>2</v>
      </c>
      <c r="B10" s="83">
        <v>170101170011</v>
      </c>
      <c r="C10" s="109">
        <v>27</v>
      </c>
      <c r="D10" s="70">
        <f>(17/29)*100</f>
        <v>58.620689655172406</v>
      </c>
      <c r="E10" s="109">
        <v>33</v>
      </c>
      <c r="F10" s="71">
        <f>(18/29)*100</f>
        <v>62.06896551724138</v>
      </c>
      <c r="G10" s="27" t="s">
        <v>7</v>
      </c>
      <c r="H10" s="21">
        <v>3</v>
      </c>
      <c r="I10" s="56">
        <v>2</v>
      </c>
      <c r="J10" s="56">
        <v>2</v>
      </c>
      <c r="K10" s="56">
        <v>2</v>
      </c>
      <c r="L10" s="26">
        <v>1</v>
      </c>
      <c r="M10" s="26">
        <v>2</v>
      </c>
      <c r="N10" s="56">
        <v>2</v>
      </c>
      <c r="O10" s="56">
        <v>2</v>
      </c>
      <c r="P10" s="26"/>
      <c r="Q10" s="56">
        <v>2</v>
      </c>
      <c r="R10" s="26">
        <v>1</v>
      </c>
      <c r="S10" s="26">
        <v>1</v>
      </c>
      <c r="T10" s="26"/>
      <c r="U10" s="26">
        <v>1</v>
      </c>
      <c r="V10" s="26">
        <v>3</v>
      </c>
      <c r="W10" s="1"/>
    </row>
    <row r="11" spans="1:23" ht="15">
      <c r="A11" s="4">
        <v>3</v>
      </c>
      <c r="B11" s="83">
        <v>170101170013</v>
      </c>
      <c r="C11" s="109">
        <v>30</v>
      </c>
      <c r="D11" s="10"/>
      <c r="E11" s="109">
        <v>43</v>
      </c>
      <c r="F11" s="34"/>
      <c r="G11" s="27" t="s">
        <v>9</v>
      </c>
      <c r="H11" s="21">
        <v>3</v>
      </c>
      <c r="I11" s="20">
        <v>1</v>
      </c>
      <c r="J11" s="26"/>
      <c r="K11" s="26">
        <v>1</v>
      </c>
      <c r="L11" s="26"/>
      <c r="M11" s="26">
        <v>1</v>
      </c>
      <c r="N11" s="26">
        <v>1</v>
      </c>
      <c r="O11" s="26"/>
      <c r="P11" s="26"/>
      <c r="Q11" s="26">
        <v>1</v>
      </c>
      <c r="R11" s="56">
        <v>2</v>
      </c>
      <c r="S11" s="26"/>
      <c r="T11" s="26"/>
      <c r="U11" s="56">
        <v>2</v>
      </c>
      <c r="V11" s="26"/>
      <c r="W11" s="1"/>
    </row>
    <row r="12" spans="1:23" ht="15">
      <c r="A12" s="4">
        <v>4</v>
      </c>
      <c r="B12" s="83">
        <v>170101170014</v>
      </c>
      <c r="C12" s="109">
        <v>22</v>
      </c>
      <c r="D12" s="10"/>
      <c r="E12" s="109">
        <v>24</v>
      </c>
      <c r="F12" s="34" t="s">
        <v>1</v>
      </c>
      <c r="G12" s="28" t="s">
        <v>44</v>
      </c>
      <c r="H12" s="21">
        <f>AVERAGE(H9:H11)</f>
        <v>3</v>
      </c>
      <c r="I12" s="21">
        <f aca="true" t="shared" si="0" ref="I12:O12">AVERAGE(I9:I11)</f>
        <v>1.5</v>
      </c>
      <c r="J12" s="21">
        <f>AVERAGE(J9:J10)</f>
        <v>1.5</v>
      </c>
      <c r="K12" s="21">
        <f>AVERAGE(K10:K11)</f>
        <v>1.5</v>
      </c>
      <c r="L12" s="21">
        <f t="shared" si="0"/>
        <v>1</v>
      </c>
      <c r="M12" s="21">
        <f>AVERAGE(M9:M11:M10)</f>
        <v>1.6666666666666667</v>
      </c>
      <c r="N12" s="21">
        <f t="shared" si="0"/>
        <v>1.6666666666666667</v>
      </c>
      <c r="O12" s="21">
        <f t="shared" si="0"/>
        <v>1.5</v>
      </c>
      <c r="P12" s="21"/>
      <c r="Q12" s="21">
        <f>AVERAGE(Q9:Q11:Q10)</f>
        <v>1.3333333333333333</v>
      </c>
      <c r="R12" s="21">
        <f>AVERAGE(R9:R11:R10)</f>
        <v>1.6666666666666667</v>
      </c>
      <c r="S12" s="21">
        <f>AVERAGE(S9:S11:S10)</f>
        <v>1.5</v>
      </c>
      <c r="T12" s="21"/>
      <c r="U12" s="21">
        <f>AVERAGE(U9:U11:U10)</f>
        <v>1.6666666666666667</v>
      </c>
      <c r="V12" s="21">
        <f>AVERAGE(V9:V11:V10)</f>
        <v>3</v>
      </c>
      <c r="W12" s="1"/>
    </row>
    <row r="13" spans="1:23" ht="15">
      <c r="A13" s="4">
        <v>5</v>
      </c>
      <c r="B13" s="83">
        <v>170101170015</v>
      </c>
      <c r="C13" s="109">
        <v>30</v>
      </c>
      <c r="D13" s="10"/>
      <c r="E13" s="109">
        <v>45</v>
      </c>
      <c r="F13" s="34"/>
      <c r="G13" s="57" t="s">
        <v>46</v>
      </c>
      <c r="H13" s="76">
        <f>(60.34*H12)/100</f>
        <v>1.8102</v>
      </c>
      <c r="I13" s="76">
        <f aca="true" t="shared" si="1" ref="I13:V13">(60.34*I12)/100</f>
        <v>0.9051</v>
      </c>
      <c r="J13" s="76">
        <f t="shared" si="1"/>
        <v>0.9051</v>
      </c>
      <c r="K13" s="76">
        <f t="shared" si="1"/>
        <v>0.9051</v>
      </c>
      <c r="L13" s="76">
        <f t="shared" si="1"/>
        <v>0.6034</v>
      </c>
      <c r="M13" s="76">
        <f t="shared" si="1"/>
        <v>1.0056666666666667</v>
      </c>
      <c r="N13" s="76">
        <f t="shared" si="1"/>
        <v>1.0056666666666667</v>
      </c>
      <c r="O13" s="76">
        <f t="shared" si="1"/>
        <v>0.9051</v>
      </c>
      <c r="P13" s="76"/>
      <c r="Q13" s="76">
        <f t="shared" si="1"/>
        <v>0.8045333333333333</v>
      </c>
      <c r="R13" s="76">
        <f t="shared" si="1"/>
        <v>1.0056666666666667</v>
      </c>
      <c r="S13" s="76">
        <f t="shared" si="1"/>
        <v>0.9051</v>
      </c>
      <c r="T13" s="76"/>
      <c r="U13" s="76">
        <f t="shared" si="1"/>
        <v>1.0056666666666667</v>
      </c>
      <c r="V13" s="76">
        <f t="shared" si="1"/>
        <v>1.8102</v>
      </c>
      <c r="W13" s="1"/>
    </row>
    <row r="14" spans="1:23" ht="14.25">
      <c r="A14" s="4">
        <v>6</v>
      </c>
      <c r="B14" s="83">
        <v>170101170016</v>
      </c>
      <c r="C14" s="109">
        <v>23</v>
      </c>
      <c r="D14" s="10"/>
      <c r="E14" s="109">
        <v>30</v>
      </c>
      <c r="F14" s="34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"/>
    </row>
    <row r="15" spans="1:23" ht="14.25">
      <c r="A15" s="4">
        <v>7</v>
      </c>
      <c r="B15" s="83">
        <v>170101170019</v>
      </c>
      <c r="C15" s="109">
        <v>18</v>
      </c>
      <c r="D15" s="10"/>
      <c r="E15" s="109">
        <v>22</v>
      </c>
      <c r="F15" s="10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4">
        <v>8</v>
      </c>
      <c r="B16" s="83">
        <v>170101170020</v>
      </c>
      <c r="C16" s="109">
        <v>25</v>
      </c>
      <c r="D16" s="10"/>
      <c r="E16" s="109">
        <v>36</v>
      </c>
      <c r="F16" s="10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4">
        <v>9</v>
      </c>
      <c r="B17" s="83">
        <v>170101170021</v>
      </c>
      <c r="C17" s="109">
        <v>20</v>
      </c>
      <c r="D17" s="10"/>
      <c r="E17" s="109">
        <v>20</v>
      </c>
      <c r="F17" s="10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10</v>
      </c>
      <c r="B18" s="83">
        <v>170101170023</v>
      </c>
      <c r="C18" s="109">
        <v>28</v>
      </c>
      <c r="D18" s="10"/>
      <c r="E18" s="109">
        <v>43</v>
      </c>
      <c r="F18" s="101"/>
      <c r="G18" s="4"/>
      <c r="H18" s="1"/>
      <c r="I18" s="1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0.25" customHeight="1">
      <c r="A19" s="4">
        <v>11</v>
      </c>
      <c r="B19" s="83">
        <v>170101170024</v>
      </c>
      <c r="C19" s="109">
        <v>21</v>
      </c>
      <c r="D19" s="10"/>
      <c r="E19" s="109">
        <v>13</v>
      </c>
      <c r="F19" s="101"/>
      <c r="G19" s="4"/>
      <c r="H19" s="103"/>
      <c r="I19" s="121"/>
      <c r="J19" s="121"/>
      <c r="K19" s="1"/>
      <c r="L19" s="1"/>
      <c r="M19" s="40"/>
      <c r="N19" s="40"/>
      <c r="O19" s="40"/>
      <c r="P19" s="40"/>
      <c r="Q19" s="40"/>
      <c r="R19" s="1"/>
      <c r="S19" s="1"/>
      <c r="T19" s="1"/>
      <c r="U19" s="1"/>
      <c r="V19" s="1"/>
      <c r="W19" s="1"/>
    </row>
    <row r="20" spans="1:23" ht="14.25">
      <c r="A20" s="4">
        <v>12</v>
      </c>
      <c r="B20" s="83">
        <v>170101170025</v>
      </c>
      <c r="C20" s="109">
        <v>12</v>
      </c>
      <c r="D20" s="10"/>
      <c r="E20" s="109">
        <v>0</v>
      </c>
      <c r="F20" s="101"/>
      <c r="G20" s="4"/>
      <c r="H20" s="104"/>
      <c r="I20" s="105"/>
      <c r="J20" s="105"/>
      <c r="K20" s="1"/>
      <c r="L20" s="1"/>
      <c r="M20" s="40"/>
      <c r="N20" s="40"/>
      <c r="O20" s="40"/>
      <c r="P20" s="40"/>
      <c r="Q20" s="40"/>
      <c r="R20" s="1"/>
      <c r="S20" s="1"/>
      <c r="T20" s="1"/>
      <c r="U20" s="1"/>
      <c r="V20" s="1"/>
      <c r="W20" s="1"/>
    </row>
    <row r="21" spans="1:23" ht="14.25">
      <c r="A21" s="4">
        <v>13</v>
      </c>
      <c r="B21" s="83">
        <v>170101170027</v>
      </c>
      <c r="C21" s="109">
        <v>29</v>
      </c>
      <c r="D21" s="10"/>
      <c r="E21" s="109">
        <v>41</v>
      </c>
      <c r="F21" s="101"/>
      <c r="G21" s="4"/>
      <c r="H21" s="4"/>
      <c r="I21" s="1"/>
      <c r="J21" s="1"/>
      <c r="K21" s="1"/>
      <c r="L21" s="1"/>
      <c r="M21" s="1"/>
      <c r="N21" s="40"/>
      <c r="O21" s="40"/>
      <c r="P21" s="40"/>
      <c r="Q21" s="40"/>
      <c r="R21" s="40"/>
      <c r="S21" s="1"/>
      <c r="T21" s="1"/>
      <c r="U21" s="1"/>
      <c r="V21" s="1"/>
      <c r="W21" s="1"/>
    </row>
    <row r="22" spans="1:23" ht="14.25">
      <c r="A22" s="4">
        <v>14</v>
      </c>
      <c r="B22" s="83">
        <v>170101170029</v>
      </c>
      <c r="C22" s="109">
        <v>28</v>
      </c>
      <c r="D22" s="10"/>
      <c r="E22" s="109">
        <v>39</v>
      </c>
      <c r="F22" s="101"/>
      <c r="G22" s="4"/>
      <c r="H22" s="1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"/>
    </row>
    <row r="23" spans="1:23" ht="15">
      <c r="A23" s="4">
        <v>15</v>
      </c>
      <c r="B23" s="83">
        <v>170101170030</v>
      </c>
      <c r="C23" s="109">
        <v>35</v>
      </c>
      <c r="D23" s="15"/>
      <c r="E23" s="109">
        <v>50</v>
      </c>
      <c r="F23" s="106"/>
      <c r="G23" s="107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"/>
    </row>
    <row r="24" spans="1:23" ht="15">
      <c r="A24" s="4">
        <v>16</v>
      </c>
      <c r="B24" s="83">
        <v>170101170031</v>
      </c>
      <c r="C24" s="109">
        <v>30</v>
      </c>
      <c r="D24" s="10"/>
      <c r="E24" s="109">
        <v>44</v>
      </c>
      <c r="F24" s="101"/>
      <c r="G24" s="107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17</v>
      </c>
      <c r="B25" s="83">
        <v>170101170033</v>
      </c>
      <c r="C25" s="109">
        <v>32</v>
      </c>
      <c r="D25" s="10"/>
      <c r="E25" s="109">
        <v>43</v>
      </c>
      <c r="F25" s="101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18</v>
      </c>
      <c r="B26" s="83">
        <v>170101170034</v>
      </c>
      <c r="C26" s="109">
        <v>34</v>
      </c>
      <c r="D26" s="10"/>
      <c r="E26" s="109">
        <v>50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19</v>
      </c>
      <c r="B27" s="83">
        <v>170101170035</v>
      </c>
      <c r="C27" s="109">
        <v>18</v>
      </c>
      <c r="D27" s="10"/>
      <c r="E27" s="109">
        <v>22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20</v>
      </c>
      <c r="B28" s="83">
        <v>170101170036</v>
      </c>
      <c r="C28" s="109">
        <v>27</v>
      </c>
      <c r="D28" s="10"/>
      <c r="E28" s="109">
        <v>25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21</v>
      </c>
      <c r="B29" s="83">
        <v>170101170037</v>
      </c>
      <c r="C29" s="109">
        <v>19</v>
      </c>
      <c r="D29" s="10"/>
      <c r="E29" s="109">
        <v>21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22</v>
      </c>
      <c r="B30" s="83">
        <v>170101170038</v>
      </c>
      <c r="C30" s="109">
        <v>23</v>
      </c>
      <c r="D30" s="10"/>
      <c r="E30" s="109">
        <v>27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23</v>
      </c>
      <c r="B31" s="83">
        <v>170101170040</v>
      </c>
      <c r="C31" s="109">
        <v>29</v>
      </c>
      <c r="D31" s="10"/>
      <c r="E31" s="109">
        <v>44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24</v>
      </c>
      <c r="B32" s="83">
        <v>170101170041</v>
      </c>
      <c r="C32" s="109">
        <v>34</v>
      </c>
      <c r="D32" s="10"/>
      <c r="E32" s="109">
        <v>49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ht="14.25">
      <c r="A33" s="4">
        <v>25</v>
      </c>
      <c r="B33" s="83">
        <v>170101170042</v>
      </c>
      <c r="C33" s="109">
        <v>33</v>
      </c>
      <c r="D33" s="10"/>
      <c r="E33" s="109">
        <v>44</v>
      </c>
      <c r="F33" s="101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"/>
    </row>
    <row r="34" spans="1:23" ht="14.25">
      <c r="A34" s="4">
        <v>26</v>
      </c>
      <c r="B34" s="83">
        <v>170101170046</v>
      </c>
      <c r="C34" s="109">
        <v>33</v>
      </c>
      <c r="D34" s="10"/>
      <c r="E34" s="109">
        <v>47</v>
      </c>
      <c r="F34" s="10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4">
        <v>27</v>
      </c>
      <c r="B35" s="83">
        <v>170101170047</v>
      </c>
      <c r="C35" s="109">
        <v>16</v>
      </c>
      <c r="D35" s="10"/>
      <c r="E35" s="109">
        <v>27</v>
      </c>
      <c r="F35" s="10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4">
        <v>28</v>
      </c>
      <c r="B36" s="83">
        <v>170101170048</v>
      </c>
      <c r="C36" s="109">
        <v>22</v>
      </c>
      <c r="D36" s="10"/>
      <c r="E36" s="109">
        <v>18</v>
      </c>
      <c r="F36" s="101"/>
      <c r="G36" s="107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"/>
    </row>
    <row r="37" spans="1:23" ht="15">
      <c r="A37" s="4">
        <v>29</v>
      </c>
      <c r="B37" s="83">
        <v>170101170049</v>
      </c>
      <c r="C37" s="109">
        <v>1</v>
      </c>
      <c r="D37" s="10"/>
      <c r="E37" s="109">
        <v>0</v>
      </c>
      <c r="F37" s="101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"/>
    </row>
    <row r="38" spans="1:23" ht="15">
      <c r="A38" s="4">
        <v>30</v>
      </c>
      <c r="B38" s="83"/>
      <c r="C38" s="109"/>
      <c r="D38" s="10"/>
      <c r="E38" s="10"/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31</v>
      </c>
      <c r="B39" s="83"/>
      <c r="C39" s="109"/>
      <c r="D39" s="10"/>
      <c r="E39" s="10"/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32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33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4">
    <mergeCell ref="A1:E1"/>
    <mergeCell ref="O1:W5"/>
    <mergeCell ref="A2:E2"/>
    <mergeCell ref="I19:J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zoomScale="67" zoomScaleNormal="67" zoomScalePageLayoutView="0" workbookViewId="0" topLeftCell="A1">
      <selection activeCell="T13" sqref="T13:V13"/>
    </sheetView>
  </sheetViews>
  <sheetFormatPr defaultColWidth="9.140625" defaultRowHeight="15"/>
  <cols>
    <col min="1" max="1" width="8.8515625" style="0" bestFit="1" customWidth="1"/>
    <col min="2" max="2" width="13.140625" style="0" bestFit="1" customWidth="1"/>
    <col min="3" max="4" width="8.8515625" style="0" bestFit="1" customWidth="1"/>
    <col min="5" max="5" width="10.7109375" style="0" customWidth="1"/>
    <col min="6" max="6" width="13.140625" style="0" customWidth="1"/>
    <col min="8" max="15" width="8.8515625" style="0" bestFit="1" customWidth="1"/>
    <col min="17" max="19" width="8.8515625" style="0" bestFit="1" customWidth="1"/>
  </cols>
  <sheetData>
    <row r="1" spans="1:25" ht="72">
      <c r="A1" s="117" t="s">
        <v>64</v>
      </c>
      <c r="B1" s="117"/>
      <c r="C1" s="117"/>
      <c r="D1" s="117"/>
      <c r="E1" s="117"/>
      <c r="F1" s="85"/>
      <c r="G1" s="45" t="s">
        <v>39</v>
      </c>
      <c r="H1" s="46"/>
      <c r="I1" s="59" t="s">
        <v>47</v>
      </c>
      <c r="J1" s="1"/>
      <c r="K1" s="49" t="s">
        <v>42</v>
      </c>
      <c r="L1" s="49" t="s">
        <v>48</v>
      </c>
      <c r="M1" s="1"/>
      <c r="N1" s="49" t="s">
        <v>43</v>
      </c>
      <c r="O1" s="113" t="s">
        <v>53</v>
      </c>
      <c r="P1" s="113"/>
      <c r="Q1" s="113"/>
      <c r="R1" s="113"/>
      <c r="S1" s="113"/>
      <c r="T1" s="113"/>
      <c r="U1" s="113"/>
      <c r="V1" s="113"/>
      <c r="W1" s="113"/>
      <c r="X1" s="82"/>
      <c r="Y1" s="82"/>
    </row>
    <row r="2" spans="1:25" ht="21">
      <c r="A2" s="117" t="s">
        <v>63</v>
      </c>
      <c r="B2" s="117"/>
      <c r="C2" s="117"/>
      <c r="D2" s="117"/>
      <c r="E2" s="117"/>
      <c r="F2" s="85"/>
      <c r="G2" s="45" t="s">
        <v>38</v>
      </c>
      <c r="H2" s="46"/>
      <c r="I2" s="42"/>
      <c r="J2" s="1"/>
      <c r="K2" s="86" t="s">
        <v>33</v>
      </c>
      <c r="L2" s="86">
        <v>3</v>
      </c>
      <c r="M2" s="1"/>
      <c r="N2" s="87">
        <v>3</v>
      </c>
      <c r="O2" s="113"/>
      <c r="P2" s="113"/>
      <c r="Q2" s="113"/>
      <c r="R2" s="113"/>
      <c r="S2" s="113"/>
      <c r="T2" s="113"/>
      <c r="U2" s="113"/>
      <c r="V2" s="113"/>
      <c r="W2" s="113"/>
      <c r="X2" s="82"/>
      <c r="Y2" s="82"/>
    </row>
    <row r="3" spans="1:25" ht="21">
      <c r="A3" s="78" t="s">
        <v>29</v>
      </c>
      <c r="B3" s="78"/>
      <c r="C3" s="78"/>
      <c r="D3" s="78"/>
      <c r="E3" s="78"/>
      <c r="F3" s="85"/>
      <c r="G3" s="45" t="s">
        <v>31</v>
      </c>
      <c r="H3" s="70">
        <f>(21/29)*100</f>
        <v>72.41379310344827</v>
      </c>
      <c r="I3" s="42"/>
      <c r="J3" s="1"/>
      <c r="K3" s="88" t="s">
        <v>34</v>
      </c>
      <c r="L3" s="88">
        <v>2</v>
      </c>
      <c r="M3" s="1"/>
      <c r="N3" s="89">
        <v>2</v>
      </c>
      <c r="O3" s="113"/>
      <c r="P3" s="113"/>
      <c r="Q3" s="113"/>
      <c r="R3" s="113"/>
      <c r="S3" s="113"/>
      <c r="T3" s="113"/>
      <c r="U3" s="113"/>
      <c r="V3" s="113"/>
      <c r="W3" s="113"/>
      <c r="X3" s="82"/>
      <c r="Y3" s="82"/>
    </row>
    <row r="4" spans="1:25" ht="21">
      <c r="A4" s="4"/>
      <c r="B4" s="90" t="s">
        <v>1</v>
      </c>
      <c r="C4" s="6" t="s">
        <v>49</v>
      </c>
      <c r="D4" s="6" t="s">
        <v>41</v>
      </c>
      <c r="E4" s="6" t="s">
        <v>32</v>
      </c>
      <c r="F4" s="6" t="s">
        <v>41</v>
      </c>
      <c r="G4" s="45" t="s">
        <v>32</v>
      </c>
      <c r="H4" s="71">
        <f>(21/29)*100</f>
        <v>72.41379310344827</v>
      </c>
      <c r="I4" s="42"/>
      <c r="J4" s="1"/>
      <c r="K4" s="91" t="s">
        <v>35</v>
      </c>
      <c r="L4" s="91">
        <v>1</v>
      </c>
      <c r="M4" s="1"/>
      <c r="N4" s="92">
        <v>1</v>
      </c>
      <c r="O4" s="113"/>
      <c r="P4" s="113"/>
      <c r="Q4" s="113"/>
      <c r="R4" s="113"/>
      <c r="S4" s="113"/>
      <c r="T4" s="113"/>
      <c r="U4" s="113"/>
      <c r="V4" s="113"/>
      <c r="W4" s="113"/>
      <c r="X4" s="82"/>
      <c r="Y4" s="82"/>
    </row>
    <row r="5" spans="1:25" ht="57.75">
      <c r="A5" s="4"/>
      <c r="B5" s="93" t="s">
        <v>2</v>
      </c>
      <c r="C5" s="94" t="s">
        <v>10</v>
      </c>
      <c r="D5" s="94"/>
      <c r="E5" s="17" t="s">
        <v>10</v>
      </c>
      <c r="F5" s="17"/>
      <c r="G5" s="44" t="s">
        <v>45</v>
      </c>
      <c r="H5" s="58">
        <f>AVERAGE(H3:H4)</f>
        <v>72.41379310344827</v>
      </c>
      <c r="I5" s="48">
        <v>0.6</v>
      </c>
      <c r="J5" s="1"/>
      <c r="K5" s="95" t="s">
        <v>36</v>
      </c>
      <c r="L5" s="95">
        <v>0</v>
      </c>
      <c r="M5" s="1"/>
      <c r="N5" s="96"/>
      <c r="O5" s="113"/>
      <c r="P5" s="113"/>
      <c r="Q5" s="113"/>
      <c r="R5" s="113"/>
      <c r="S5" s="113"/>
      <c r="T5" s="113"/>
      <c r="U5" s="113"/>
      <c r="V5" s="113"/>
      <c r="W5" s="113"/>
      <c r="X5" s="82"/>
      <c r="Y5" s="82"/>
    </row>
    <row r="6" spans="1:25" ht="14.25">
      <c r="A6" s="4"/>
      <c r="B6" s="93" t="s">
        <v>3</v>
      </c>
      <c r="C6" s="17" t="s">
        <v>4</v>
      </c>
      <c r="D6" s="17"/>
      <c r="E6" s="17" t="s">
        <v>12</v>
      </c>
      <c r="F6" s="17"/>
      <c r="G6" s="44" t="s">
        <v>40</v>
      </c>
      <c r="H6" s="45" t="s">
        <v>52</v>
      </c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82"/>
      <c r="Y6" s="82"/>
    </row>
    <row r="7" spans="1:25" ht="14.25">
      <c r="A7" s="4"/>
      <c r="B7" s="93" t="s">
        <v>5</v>
      </c>
      <c r="C7" s="17" t="s">
        <v>30</v>
      </c>
      <c r="D7" s="17"/>
      <c r="E7" s="17" t="s">
        <v>30</v>
      </c>
      <c r="F7" s="32"/>
      <c r="G7" s="4"/>
      <c r="H7" s="40"/>
      <c r="I7" s="4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82"/>
      <c r="Y7" s="82"/>
    </row>
    <row r="8" spans="1:25" ht="15">
      <c r="A8" s="4"/>
      <c r="B8" s="93" t="s">
        <v>8</v>
      </c>
      <c r="C8" s="17">
        <v>50</v>
      </c>
      <c r="D8" s="97">
        <f>(0.55*50)</f>
        <v>27.500000000000004</v>
      </c>
      <c r="E8" s="9">
        <v>50</v>
      </c>
      <c r="F8" s="37">
        <f>0.55*50</f>
        <v>27.500000000000004</v>
      </c>
      <c r="G8" s="23"/>
      <c r="H8" s="98" t="s">
        <v>11</v>
      </c>
      <c r="I8" s="98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26</v>
      </c>
      <c r="S8" s="13" t="s">
        <v>22</v>
      </c>
      <c r="T8" s="13" t="s">
        <v>23</v>
      </c>
      <c r="U8" s="13" t="s">
        <v>24</v>
      </c>
      <c r="V8" s="13" t="s">
        <v>25</v>
      </c>
      <c r="W8" s="1"/>
      <c r="X8" s="82"/>
      <c r="Y8" s="82"/>
    </row>
    <row r="9" spans="1:25" ht="15">
      <c r="A9" s="4">
        <v>1</v>
      </c>
      <c r="B9" s="83">
        <v>170101170007</v>
      </c>
      <c r="C9" s="109">
        <v>36</v>
      </c>
      <c r="D9" s="10">
        <f>COUNTIF(C9:C29,"&gt;="&amp;D8)</f>
        <v>21</v>
      </c>
      <c r="E9" s="109">
        <v>38</v>
      </c>
      <c r="F9" s="33">
        <f>COUNTIF(E9:E29,"&gt;="&amp;F8)</f>
        <v>21</v>
      </c>
      <c r="G9" s="27" t="s">
        <v>6</v>
      </c>
      <c r="H9" s="54">
        <v>3</v>
      </c>
      <c r="I9" s="55"/>
      <c r="J9" s="56">
        <v>1</v>
      </c>
      <c r="K9" s="1"/>
      <c r="L9" s="56"/>
      <c r="M9" s="56">
        <v>2</v>
      </c>
      <c r="N9" s="56">
        <v>2</v>
      </c>
      <c r="O9" s="56">
        <v>1</v>
      </c>
      <c r="P9" s="56"/>
      <c r="Q9" s="56">
        <v>1</v>
      </c>
      <c r="R9" s="56">
        <v>2</v>
      </c>
      <c r="S9" s="56">
        <v>2</v>
      </c>
      <c r="T9" s="56"/>
      <c r="U9" s="56">
        <v>2</v>
      </c>
      <c r="V9" s="56">
        <v>3</v>
      </c>
      <c r="W9" s="1"/>
      <c r="X9" s="82"/>
      <c r="Y9" s="82"/>
    </row>
    <row r="10" spans="1:25" ht="15">
      <c r="A10" s="4">
        <v>2</v>
      </c>
      <c r="B10" s="83">
        <v>170101170011</v>
      </c>
      <c r="C10" s="109">
        <v>36</v>
      </c>
      <c r="D10" s="70">
        <f>(21/29)*100</f>
        <v>72.41379310344827</v>
      </c>
      <c r="E10" s="109">
        <v>41</v>
      </c>
      <c r="F10" s="71">
        <f>(21/29)*100</f>
        <v>72.41379310344827</v>
      </c>
      <c r="G10" s="27" t="s">
        <v>7</v>
      </c>
      <c r="H10" s="21">
        <v>3</v>
      </c>
      <c r="I10" s="56">
        <v>2</v>
      </c>
      <c r="J10" s="56">
        <v>2</v>
      </c>
      <c r="K10" s="56">
        <v>2</v>
      </c>
      <c r="L10" s="26">
        <v>1</v>
      </c>
      <c r="M10" s="26">
        <v>2</v>
      </c>
      <c r="N10" s="56">
        <v>2</v>
      </c>
      <c r="O10" s="56">
        <v>2</v>
      </c>
      <c r="P10" s="26"/>
      <c r="Q10" s="56">
        <v>2</v>
      </c>
      <c r="R10" s="26">
        <v>1</v>
      </c>
      <c r="S10" s="26">
        <v>1</v>
      </c>
      <c r="T10" s="26"/>
      <c r="U10" s="26">
        <v>1</v>
      </c>
      <c r="V10" s="26">
        <v>3</v>
      </c>
      <c r="W10" s="1"/>
      <c r="X10" s="82"/>
      <c r="Y10" s="82"/>
    </row>
    <row r="11" spans="1:25" ht="15">
      <c r="A11" s="4">
        <v>3</v>
      </c>
      <c r="B11" s="83">
        <v>170101170013</v>
      </c>
      <c r="C11" s="109">
        <v>38</v>
      </c>
      <c r="D11" s="10"/>
      <c r="E11" s="109">
        <v>38</v>
      </c>
      <c r="F11" s="34"/>
      <c r="G11" s="27" t="s">
        <v>9</v>
      </c>
      <c r="H11" s="21">
        <v>3</v>
      </c>
      <c r="I11" s="20">
        <v>1</v>
      </c>
      <c r="J11" s="26"/>
      <c r="K11" s="26">
        <v>1</v>
      </c>
      <c r="L11" s="26"/>
      <c r="M11" s="26">
        <v>1</v>
      </c>
      <c r="N11" s="26">
        <v>1</v>
      </c>
      <c r="O11" s="26"/>
      <c r="P11" s="26"/>
      <c r="Q11" s="26">
        <v>1</v>
      </c>
      <c r="R11" s="56">
        <v>2</v>
      </c>
      <c r="S11" s="26"/>
      <c r="T11" s="26"/>
      <c r="U11" s="56">
        <v>2</v>
      </c>
      <c r="V11" s="26"/>
      <c r="W11" s="1"/>
      <c r="X11" s="82"/>
      <c r="Y11" s="82"/>
    </row>
    <row r="12" spans="1:25" ht="15">
      <c r="A12" s="4">
        <v>4</v>
      </c>
      <c r="B12" s="83">
        <v>170101170014</v>
      </c>
      <c r="C12" s="109">
        <v>36</v>
      </c>
      <c r="D12" s="10"/>
      <c r="E12" s="109">
        <v>40</v>
      </c>
      <c r="F12" s="34" t="s">
        <v>1</v>
      </c>
      <c r="G12" s="28" t="s">
        <v>44</v>
      </c>
      <c r="H12" s="21">
        <f>AVERAGE(H9:H11)</f>
        <v>3</v>
      </c>
      <c r="I12" s="21">
        <f aca="true" t="shared" si="0" ref="I12:O12">AVERAGE(I9:I11)</f>
        <v>1.5</v>
      </c>
      <c r="J12" s="21">
        <f>AVERAGE(J9:J10)</f>
        <v>1.5</v>
      </c>
      <c r="K12" s="21">
        <f>AVERAGE(K10:K11)</f>
        <v>1.5</v>
      </c>
      <c r="L12" s="21">
        <f t="shared" si="0"/>
        <v>1</v>
      </c>
      <c r="M12" s="21">
        <f>AVERAGE(M9:M11:M10)</f>
        <v>1.6666666666666667</v>
      </c>
      <c r="N12" s="21">
        <f t="shared" si="0"/>
        <v>1.6666666666666667</v>
      </c>
      <c r="O12" s="21">
        <f t="shared" si="0"/>
        <v>1.5</v>
      </c>
      <c r="P12" s="21"/>
      <c r="Q12" s="21">
        <f>AVERAGE(Q9:Q11:Q10)</f>
        <v>1.3333333333333333</v>
      </c>
      <c r="R12" s="21">
        <f>AVERAGE(R9:R11:R10)</f>
        <v>1.6666666666666667</v>
      </c>
      <c r="S12" s="21">
        <f>AVERAGE(S9:S11:S10)</f>
        <v>1.5</v>
      </c>
      <c r="T12" s="21"/>
      <c r="U12" s="21">
        <f>AVERAGE(U9:U11:U10)</f>
        <v>1.6666666666666667</v>
      </c>
      <c r="V12" s="21">
        <f>AVERAGE(V9:V11:V10)</f>
        <v>3</v>
      </c>
      <c r="W12" s="1"/>
      <c r="X12" s="82"/>
      <c r="Y12" s="82"/>
    </row>
    <row r="13" spans="1:25" ht="15">
      <c r="A13" s="4">
        <v>5</v>
      </c>
      <c r="B13" s="83">
        <v>170101170015</v>
      </c>
      <c r="C13" s="109">
        <v>38</v>
      </c>
      <c r="D13" s="10"/>
      <c r="E13" s="109">
        <v>39</v>
      </c>
      <c r="F13" s="34"/>
      <c r="G13" s="57" t="s">
        <v>46</v>
      </c>
      <c r="H13" s="76">
        <f>(72.41*H12)/100</f>
        <v>2.1723</v>
      </c>
      <c r="I13" s="76">
        <f aca="true" t="shared" si="1" ref="I13:V13">(72.41*I12)/100</f>
        <v>1.08615</v>
      </c>
      <c r="J13" s="76">
        <f t="shared" si="1"/>
        <v>1.08615</v>
      </c>
      <c r="K13" s="76">
        <f t="shared" si="1"/>
        <v>1.08615</v>
      </c>
      <c r="L13" s="76">
        <f t="shared" si="1"/>
        <v>0.7241</v>
      </c>
      <c r="M13" s="76">
        <f t="shared" si="1"/>
        <v>1.2068333333333334</v>
      </c>
      <c r="N13" s="76">
        <f t="shared" si="1"/>
        <v>1.2068333333333334</v>
      </c>
      <c r="O13" s="76">
        <f t="shared" si="1"/>
        <v>1.08615</v>
      </c>
      <c r="P13" s="76"/>
      <c r="Q13" s="76">
        <f t="shared" si="1"/>
        <v>0.9654666666666665</v>
      </c>
      <c r="R13" s="76">
        <f t="shared" si="1"/>
        <v>1.2068333333333334</v>
      </c>
      <c r="S13" s="76">
        <f t="shared" si="1"/>
        <v>1.08615</v>
      </c>
      <c r="T13" s="76"/>
      <c r="U13" s="76">
        <f t="shared" si="1"/>
        <v>1.2068333333333334</v>
      </c>
      <c r="V13" s="76">
        <f t="shared" si="1"/>
        <v>2.1723</v>
      </c>
      <c r="W13" s="1"/>
      <c r="X13" s="82"/>
      <c r="Y13" s="82"/>
    </row>
    <row r="14" spans="1:25" ht="14.25">
      <c r="A14" s="4">
        <v>6</v>
      </c>
      <c r="B14" s="83">
        <v>170101170016</v>
      </c>
      <c r="C14" s="109">
        <v>32</v>
      </c>
      <c r="D14" s="10"/>
      <c r="E14" s="109">
        <v>35</v>
      </c>
      <c r="F14" s="34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"/>
      <c r="X14" s="82"/>
      <c r="Y14" s="82"/>
    </row>
    <row r="15" spans="1:25" ht="14.25">
      <c r="A15" s="4">
        <v>7</v>
      </c>
      <c r="B15" s="83">
        <v>170101170019</v>
      </c>
      <c r="C15" s="109">
        <v>32</v>
      </c>
      <c r="D15" s="10"/>
      <c r="E15" s="109">
        <v>36</v>
      </c>
      <c r="F15" s="10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82"/>
      <c r="Y15" s="82"/>
    </row>
    <row r="16" spans="1:25" ht="14.25">
      <c r="A16" s="4">
        <v>8</v>
      </c>
      <c r="B16" s="83">
        <v>170101170020</v>
      </c>
      <c r="C16" s="109">
        <v>36</v>
      </c>
      <c r="D16" s="10"/>
      <c r="E16" s="109">
        <v>38</v>
      </c>
      <c r="F16" s="10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82"/>
      <c r="Y16" s="82"/>
    </row>
    <row r="17" spans="1:25" ht="14.25">
      <c r="A17" s="4">
        <v>9</v>
      </c>
      <c r="B17" s="83">
        <v>170101170021</v>
      </c>
      <c r="C17" s="109">
        <v>36</v>
      </c>
      <c r="D17" s="10"/>
      <c r="E17" s="109">
        <v>38</v>
      </c>
      <c r="F17" s="10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82"/>
      <c r="Y17" s="82"/>
    </row>
    <row r="18" spans="1:25" ht="14.25">
      <c r="A18" s="4">
        <v>10</v>
      </c>
      <c r="B18" s="83">
        <v>170101170023</v>
      </c>
      <c r="C18" s="109">
        <v>36</v>
      </c>
      <c r="D18" s="10"/>
      <c r="E18" s="109">
        <v>35</v>
      </c>
      <c r="F18" s="101"/>
      <c r="G18" s="4"/>
      <c r="H18" s="1"/>
      <c r="I18" s="1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2"/>
      <c r="Y18" s="82"/>
    </row>
    <row r="19" spans="1:25" ht="14.25">
      <c r="A19" s="4">
        <v>11</v>
      </c>
      <c r="B19" s="83">
        <v>170101170024</v>
      </c>
      <c r="C19" s="109">
        <v>36</v>
      </c>
      <c r="D19" s="10"/>
      <c r="E19" s="109">
        <v>32</v>
      </c>
      <c r="F19" s="101"/>
      <c r="G19" s="4"/>
      <c r="H19" s="103"/>
      <c r="I19" s="121"/>
      <c r="J19" s="121"/>
      <c r="K19" s="1"/>
      <c r="L19" s="1"/>
      <c r="M19" s="40"/>
      <c r="N19" s="40"/>
      <c r="O19" s="40"/>
      <c r="P19" s="40"/>
      <c r="Q19" s="40"/>
      <c r="R19" s="1"/>
      <c r="S19" s="1"/>
      <c r="T19" s="1"/>
      <c r="U19" s="1"/>
      <c r="V19" s="1"/>
      <c r="W19" s="1"/>
      <c r="X19" s="82"/>
      <c r="Y19" s="82"/>
    </row>
    <row r="20" spans="1:25" ht="14.25">
      <c r="A20" s="4">
        <v>12</v>
      </c>
      <c r="B20" s="83">
        <v>170101170025</v>
      </c>
      <c r="C20" s="109">
        <v>36</v>
      </c>
      <c r="D20" s="10"/>
      <c r="E20" s="109">
        <v>40</v>
      </c>
      <c r="F20" s="101"/>
      <c r="G20" s="4"/>
      <c r="H20" s="104"/>
      <c r="I20" s="105"/>
      <c r="J20" s="105"/>
      <c r="K20" s="1"/>
      <c r="L20" s="1"/>
      <c r="M20" s="40"/>
      <c r="N20" s="40"/>
      <c r="O20" s="40"/>
      <c r="P20" s="40"/>
      <c r="Q20" s="40"/>
      <c r="R20" s="1"/>
      <c r="S20" s="1"/>
      <c r="T20" s="1"/>
      <c r="U20" s="1"/>
      <c r="V20" s="1"/>
      <c r="W20" s="1"/>
      <c r="X20" s="82"/>
      <c r="Y20" s="82"/>
    </row>
    <row r="21" spans="1:25" ht="14.25">
      <c r="A21" s="4">
        <v>13</v>
      </c>
      <c r="B21" s="83">
        <v>170101170027</v>
      </c>
      <c r="C21" s="109">
        <v>40</v>
      </c>
      <c r="D21" s="10"/>
      <c r="E21" s="109">
        <v>40</v>
      </c>
      <c r="F21" s="101"/>
      <c r="G21" s="4"/>
      <c r="H21" s="4"/>
      <c r="I21" s="1"/>
      <c r="J21" s="1"/>
      <c r="K21" s="1"/>
      <c r="L21" s="1"/>
      <c r="M21" s="1"/>
      <c r="N21" s="40"/>
      <c r="O21" s="40"/>
      <c r="P21" s="40"/>
      <c r="Q21" s="40"/>
      <c r="R21" s="40"/>
      <c r="S21" s="1"/>
      <c r="T21" s="1"/>
      <c r="U21" s="1"/>
      <c r="V21" s="1"/>
      <c r="W21" s="1"/>
      <c r="X21" s="82"/>
      <c r="Y21" s="82"/>
    </row>
    <row r="22" spans="1:25" ht="14.25">
      <c r="A22" s="4">
        <v>14</v>
      </c>
      <c r="B22" s="83">
        <v>170101170029</v>
      </c>
      <c r="C22" s="109">
        <v>36</v>
      </c>
      <c r="D22" s="10"/>
      <c r="E22" s="109">
        <v>38</v>
      </c>
      <c r="F22" s="101"/>
      <c r="G22" s="4"/>
      <c r="H22" s="1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"/>
      <c r="X22" s="82"/>
      <c r="Y22" s="82"/>
    </row>
    <row r="23" spans="1:25" ht="15">
      <c r="A23" s="4">
        <v>15</v>
      </c>
      <c r="B23" s="83">
        <v>170101170030</v>
      </c>
      <c r="C23" s="109">
        <v>46</v>
      </c>
      <c r="D23" s="15"/>
      <c r="E23" s="109">
        <v>40</v>
      </c>
      <c r="F23" s="106"/>
      <c r="G23" s="107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"/>
      <c r="X23" s="82"/>
      <c r="Y23" s="82"/>
    </row>
    <row r="24" spans="1:25" ht="15">
      <c r="A24" s="4">
        <v>16</v>
      </c>
      <c r="B24" s="83">
        <v>170101170031</v>
      </c>
      <c r="C24" s="109">
        <v>38</v>
      </c>
      <c r="D24" s="10"/>
      <c r="E24" s="109">
        <v>39</v>
      </c>
      <c r="F24" s="101"/>
      <c r="G24" s="107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  <c r="X24" s="82"/>
      <c r="Y24" s="82"/>
    </row>
    <row r="25" spans="1:25" ht="15">
      <c r="A25" s="4">
        <v>17</v>
      </c>
      <c r="B25" s="83">
        <v>170101170033</v>
      </c>
      <c r="C25" s="109">
        <v>30</v>
      </c>
      <c r="D25" s="10"/>
      <c r="E25" s="109">
        <v>28</v>
      </c>
      <c r="F25" s="101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  <c r="X25" s="82"/>
      <c r="Y25" s="82"/>
    </row>
    <row r="26" spans="1:25" ht="15">
      <c r="A26" s="4">
        <v>18</v>
      </c>
      <c r="B26" s="83">
        <v>170101170034</v>
      </c>
      <c r="C26" s="109">
        <v>46</v>
      </c>
      <c r="D26" s="10"/>
      <c r="E26" s="109">
        <v>37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  <c r="X26" s="82"/>
      <c r="Y26" s="82"/>
    </row>
    <row r="27" spans="1:25" ht="15">
      <c r="A27" s="4">
        <v>19</v>
      </c>
      <c r="B27" s="83">
        <v>170101170035</v>
      </c>
      <c r="C27" s="109">
        <v>30</v>
      </c>
      <c r="D27" s="10"/>
      <c r="E27" s="109">
        <v>35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  <c r="X27" s="82"/>
      <c r="Y27" s="82"/>
    </row>
    <row r="28" spans="1:25" ht="15">
      <c r="A28" s="4">
        <v>20</v>
      </c>
      <c r="B28" s="83">
        <v>170101170036</v>
      </c>
      <c r="C28" s="109">
        <v>36</v>
      </c>
      <c r="D28" s="10"/>
      <c r="E28" s="109">
        <v>36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  <c r="X28" s="82"/>
      <c r="Y28" s="82"/>
    </row>
    <row r="29" spans="1:25" ht="15">
      <c r="A29" s="4">
        <v>21</v>
      </c>
      <c r="B29" s="83">
        <v>170101170037</v>
      </c>
      <c r="C29" s="109">
        <v>30</v>
      </c>
      <c r="D29" s="10"/>
      <c r="E29" s="109">
        <v>32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  <c r="X29" s="82"/>
      <c r="Y29" s="82"/>
    </row>
    <row r="30" spans="1:25" ht="15">
      <c r="A30" s="4">
        <v>22</v>
      </c>
      <c r="B30" s="83">
        <v>170101170038</v>
      </c>
      <c r="C30" s="109">
        <v>30</v>
      </c>
      <c r="D30" s="10"/>
      <c r="E30" s="109">
        <v>28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  <c r="X30" s="82"/>
      <c r="Y30" s="82"/>
    </row>
    <row r="31" spans="1:25" ht="15">
      <c r="A31" s="4">
        <v>23</v>
      </c>
      <c r="B31" s="83">
        <v>170101170040</v>
      </c>
      <c r="C31" s="109">
        <v>42</v>
      </c>
      <c r="D31" s="10"/>
      <c r="E31" s="109">
        <v>40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  <c r="X31" s="82"/>
      <c r="Y31" s="82"/>
    </row>
    <row r="32" spans="1:25" ht="15">
      <c r="A32" s="4">
        <v>24</v>
      </c>
      <c r="B32" s="83">
        <v>170101170041</v>
      </c>
      <c r="C32" s="109">
        <v>48</v>
      </c>
      <c r="D32" s="10"/>
      <c r="E32" s="109">
        <v>41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82"/>
      <c r="Y32" s="82"/>
    </row>
    <row r="33" spans="1:25" ht="14.25">
      <c r="A33" s="4">
        <v>25</v>
      </c>
      <c r="B33" s="83">
        <v>170101170042</v>
      </c>
      <c r="C33" s="109">
        <v>38</v>
      </c>
      <c r="D33" s="10"/>
      <c r="E33" s="109">
        <v>38</v>
      </c>
      <c r="F33" s="101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"/>
      <c r="X33" s="82"/>
      <c r="Y33" s="82"/>
    </row>
    <row r="34" spans="1:25" ht="14.25">
      <c r="A34" s="4">
        <v>26</v>
      </c>
      <c r="B34" s="83">
        <v>170101170046</v>
      </c>
      <c r="C34" s="109">
        <v>42</v>
      </c>
      <c r="D34" s="10"/>
      <c r="E34" s="109">
        <v>42</v>
      </c>
      <c r="F34" s="10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82"/>
      <c r="Y34" s="82"/>
    </row>
    <row r="35" spans="1:25" ht="14.25">
      <c r="A35" s="4">
        <v>27</v>
      </c>
      <c r="B35" s="83">
        <v>170101170047</v>
      </c>
      <c r="C35" s="109">
        <v>32</v>
      </c>
      <c r="D35" s="10"/>
      <c r="E35" s="109">
        <v>33</v>
      </c>
      <c r="F35" s="10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82"/>
      <c r="Y35" s="82"/>
    </row>
    <row r="36" spans="1:25" ht="15">
      <c r="A36" s="4">
        <v>28</v>
      </c>
      <c r="B36" s="83">
        <v>170101170048</v>
      </c>
      <c r="C36" s="109">
        <v>32</v>
      </c>
      <c r="D36" s="10"/>
      <c r="E36" s="109">
        <v>33</v>
      </c>
      <c r="F36" s="101"/>
      <c r="G36" s="107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"/>
      <c r="X36" s="82"/>
      <c r="Y36" s="82"/>
    </row>
    <row r="37" spans="1:25" ht="15">
      <c r="A37" s="4">
        <v>29</v>
      </c>
      <c r="B37" s="83">
        <v>170101170049</v>
      </c>
      <c r="C37" s="109">
        <v>0</v>
      </c>
      <c r="D37" s="10"/>
      <c r="E37" s="109">
        <v>0</v>
      </c>
      <c r="F37" s="101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"/>
      <c r="X37" s="82"/>
      <c r="Y37" s="82"/>
    </row>
    <row r="38" spans="1:25" ht="15">
      <c r="A38" s="4">
        <v>30</v>
      </c>
      <c r="B38" s="83"/>
      <c r="C38" s="109"/>
      <c r="D38" s="10"/>
      <c r="E38" s="10"/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  <c r="X38" s="82"/>
      <c r="Y38" s="82"/>
    </row>
    <row r="39" spans="1:25" ht="15">
      <c r="A39" s="4">
        <v>31</v>
      </c>
      <c r="B39" s="83"/>
      <c r="C39" s="109"/>
      <c r="D39" s="10"/>
      <c r="E39" s="10"/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  <c r="X39" s="82"/>
      <c r="Y39" s="82"/>
    </row>
    <row r="40" spans="1:13" ht="15">
      <c r="A40" s="4">
        <v>32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</row>
    <row r="41" spans="1:13" ht="15">
      <c r="A41" s="4">
        <v>33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</row>
    <row r="42" spans="1:13" ht="14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4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</sheetData>
  <sheetProtection/>
  <mergeCells count="4">
    <mergeCell ref="A1:E1"/>
    <mergeCell ref="A2:E2"/>
    <mergeCell ref="I19:J19"/>
    <mergeCell ref="O1:W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2"/>
  <sheetViews>
    <sheetView zoomScale="73" zoomScaleNormal="73" zoomScalePageLayoutView="0" workbookViewId="0" topLeftCell="A1">
      <selection activeCell="X10" sqref="X10"/>
    </sheetView>
  </sheetViews>
  <sheetFormatPr defaultColWidth="9.140625" defaultRowHeight="15"/>
  <cols>
    <col min="2" max="2" width="14.7109375" style="0" customWidth="1"/>
    <col min="7" max="7" width="9.28125" style="0" customWidth="1"/>
    <col min="8" max="8" width="11.421875" style="0" customWidth="1"/>
  </cols>
  <sheetData>
    <row r="1" spans="1:23" ht="14.25">
      <c r="A1" s="118" t="s">
        <v>28</v>
      </c>
      <c r="B1" s="119"/>
      <c r="C1" s="119"/>
      <c r="D1" s="119"/>
      <c r="E1" s="120"/>
      <c r="F1" s="79"/>
      <c r="G1" s="122"/>
      <c r="H1" s="122"/>
      <c r="I1" s="122"/>
      <c r="J1" s="122"/>
      <c r="K1" s="122"/>
      <c r="L1" s="122"/>
      <c r="M1" s="12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17" t="s">
        <v>0</v>
      </c>
      <c r="B2" s="117"/>
      <c r="C2" s="117"/>
      <c r="D2" s="117"/>
      <c r="E2" s="117"/>
      <c r="F2" s="85"/>
      <c r="G2" s="45" t="s">
        <v>37</v>
      </c>
      <c r="H2" s="46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17" t="s">
        <v>65</v>
      </c>
      <c r="B3" s="117"/>
      <c r="C3" s="117"/>
      <c r="D3" s="117"/>
      <c r="E3" s="117"/>
      <c r="F3" s="85"/>
      <c r="G3" s="45" t="s">
        <v>39</v>
      </c>
      <c r="H3" s="46"/>
      <c r="I3" s="59" t="s">
        <v>47</v>
      </c>
      <c r="J3" s="1"/>
      <c r="K3" s="49" t="s">
        <v>42</v>
      </c>
      <c r="L3" s="49" t="s">
        <v>48</v>
      </c>
      <c r="M3" s="1"/>
      <c r="N3" s="49" t="s">
        <v>43</v>
      </c>
      <c r="O3" s="113" t="s">
        <v>53</v>
      </c>
      <c r="P3" s="113"/>
      <c r="Q3" s="113"/>
      <c r="R3" s="113"/>
      <c r="S3" s="113"/>
      <c r="T3" s="113"/>
      <c r="U3" s="113"/>
      <c r="V3" s="113"/>
      <c r="W3" s="113"/>
    </row>
    <row r="4" spans="1:23" ht="21">
      <c r="A4" s="117" t="s">
        <v>66</v>
      </c>
      <c r="B4" s="117"/>
      <c r="C4" s="117"/>
      <c r="D4" s="117"/>
      <c r="E4" s="117"/>
      <c r="F4" s="85"/>
      <c r="G4" s="45" t="s">
        <v>38</v>
      </c>
      <c r="H4" s="46"/>
      <c r="I4" s="42"/>
      <c r="J4" s="1"/>
      <c r="K4" s="86" t="s">
        <v>33</v>
      </c>
      <c r="L4" s="86">
        <v>3</v>
      </c>
      <c r="M4" s="1"/>
      <c r="N4" s="87">
        <v>3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21">
      <c r="A5" s="78" t="s">
        <v>29</v>
      </c>
      <c r="B5" s="78"/>
      <c r="C5" s="78"/>
      <c r="D5" s="78"/>
      <c r="E5" s="78"/>
      <c r="F5" s="85"/>
      <c r="G5" s="45" t="s">
        <v>31</v>
      </c>
      <c r="H5" s="39">
        <v>65.52</v>
      </c>
      <c r="I5" s="42"/>
      <c r="J5" s="1"/>
      <c r="K5" s="88" t="s">
        <v>34</v>
      </c>
      <c r="L5" s="88">
        <v>2</v>
      </c>
      <c r="M5" s="1"/>
      <c r="N5" s="89">
        <v>2</v>
      </c>
      <c r="O5" s="113"/>
      <c r="P5" s="113"/>
      <c r="Q5" s="113"/>
      <c r="R5" s="113"/>
      <c r="S5" s="113"/>
      <c r="T5" s="113"/>
      <c r="U5" s="113"/>
      <c r="V5" s="113"/>
      <c r="W5" s="113"/>
    </row>
    <row r="6" spans="1:23" ht="21">
      <c r="A6" s="4"/>
      <c r="B6" s="90" t="s">
        <v>1</v>
      </c>
      <c r="C6" s="6" t="s">
        <v>49</v>
      </c>
      <c r="D6" s="6" t="s">
        <v>41</v>
      </c>
      <c r="E6" s="6" t="s">
        <v>32</v>
      </c>
      <c r="F6" s="6" t="s">
        <v>41</v>
      </c>
      <c r="G6" s="45" t="s">
        <v>32</v>
      </c>
      <c r="H6" s="71">
        <f>(19/29)*100</f>
        <v>65.51724137931035</v>
      </c>
      <c r="I6" s="42"/>
      <c r="J6" s="1"/>
      <c r="K6" s="91" t="s">
        <v>35</v>
      </c>
      <c r="L6" s="91">
        <v>1</v>
      </c>
      <c r="M6" s="1"/>
      <c r="N6" s="92">
        <v>1</v>
      </c>
      <c r="O6" s="113"/>
      <c r="P6" s="113"/>
      <c r="Q6" s="113"/>
      <c r="R6" s="113"/>
      <c r="S6" s="113"/>
      <c r="T6" s="113"/>
      <c r="U6" s="113"/>
      <c r="V6" s="113"/>
      <c r="W6" s="113"/>
    </row>
    <row r="7" spans="1:23" ht="57.75">
      <c r="A7" s="4"/>
      <c r="B7" s="93" t="s">
        <v>2</v>
      </c>
      <c r="C7" s="94" t="s">
        <v>10</v>
      </c>
      <c r="D7" s="94"/>
      <c r="E7" s="17" t="s">
        <v>10</v>
      </c>
      <c r="F7" s="17"/>
      <c r="G7" s="44" t="s">
        <v>45</v>
      </c>
      <c r="H7" s="58">
        <f>AVERAGE(H5:H6)</f>
        <v>65.51862068965517</v>
      </c>
      <c r="I7" s="48">
        <v>0.6</v>
      </c>
      <c r="J7" s="1"/>
      <c r="K7" s="95" t="s">
        <v>36</v>
      </c>
      <c r="L7" s="95">
        <v>0</v>
      </c>
      <c r="M7" s="1"/>
      <c r="N7" s="96"/>
      <c r="O7" s="113"/>
      <c r="P7" s="113"/>
      <c r="Q7" s="113"/>
      <c r="R7" s="113"/>
      <c r="S7" s="113"/>
      <c r="T7" s="113"/>
      <c r="U7" s="113"/>
      <c r="V7" s="113"/>
      <c r="W7" s="113"/>
    </row>
    <row r="8" spans="1:23" ht="14.25">
      <c r="A8" s="4"/>
      <c r="B8" s="93" t="s">
        <v>3</v>
      </c>
      <c r="C8" s="17" t="s">
        <v>4</v>
      </c>
      <c r="D8" s="17"/>
      <c r="E8" s="17" t="s">
        <v>12</v>
      </c>
      <c r="F8" s="17"/>
      <c r="G8" s="44" t="s">
        <v>40</v>
      </c>
      <c r="H8" s="45" t="s">
        <v>52</v>
      </c>
      <c r="I8" s="4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93" t="s">
        <v>5</v>
      </c>
      <c r="C9" s="17" t="s">
        <v>30</v>
      </c>
      <c r="D9" s="17"/>
      <c r="E9" s="17" t="s">
        <v>30</v>
      </c>
      <c r="F9" s="32"/>
      <c r="G9" s="4"/>
      <c r="H9" s="40"/>
      <c r="I9" s="4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4"/>
      <c r="B10" s="93" t="s">
        <v>8</v>
      </c>
      <c r="C10" s="17">
        <v>50</v>
      </c>
      <c r="D10" s="97">
        <f>(0.55*50)</f>
        <v>27.500000000000004</v>
      </c>
      <c r="E10" s="9">
        <v>50</v>
      </c>
      <c r="F10" s="37">
        <f>0.55*50</f>
        <v>27.500000000000004</v>
      </c>
      <c r="G10" s="23"/>
      <c r="H10" s="98" t="s">
        <v>11</v>
      </c>
      <c r="I10" s="98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"/>
    </row>
    <row r="11" spans="1:23" ht="15">
      <c r="A11" s="4">
        <v>1</v>
      </c>
      <c r="B11" s="83">
        <v>170101170007</v>
      </c>
      <c r="C11" s="109">
        <v>35</v>
      </c>
      <c r="D11" s="10">
        <f>COUNTIF(C11:C29,"&gt;="&amp;D10)</f>
        <v>19</v>
      </c>
      <c r="E11" s="109">
        <v>38</v>
      </c>
      <c r="F11" s="33">
        <f>COUNTIF(E11:E29,"&gt;="&amp;F10)</f>
        <v>19</v>
      </c>
      <c r="G11" s="27" t="s">
        <v>6</v>
      </c>
      <c r="H11" s="54">
        <v>3</v>
      </c>
      <c r="I11" s="55"/>
      <c r="J11" s="56">
        <v>1</v>
      </c>
      <c r="K11" s="1"/>
      <c r="L11" s="56"/>
      <c r="M11" s="56">
        <v>2</v>
      </c>
      <c r="N11" s="56">
        <v>2</v>
      </c>
      <c r="O11" s="56">
        <v>1</v>
      </c>
      <c r="P11" s="56"/>
      <c r="Q11" s="56">
        <v>1</v>
      </c>
      <c r="R11" s="56"/>
      <c r="S11" s="56"/>
      <c r="T11" s="56"/>
      <c r="U11" s="56"/>
      <c r="V11" s="56">
        <v>3</v>
      </c>
      <c r="W11" s="1"/>
    </row>
    <row r="12" spans="1:23" ht="15">
      <c r="A12" s="4">
        <v>2</v>
      </c>
      <c r="B12" s="83">
        <v>170101170011</v>
      </c>
      <c r="C12" s="109">
        <v>32</v>
      </c>
      <c r="D12" s="70">
        <f>(19/29)*100</f>
        <v>65.51724137931035</v>
      </c>
      <c r="E12" s="109">
        <v>42</v>
      </c>
      <c r="F12" s="71">
        <f>(19/29)*100</f>
        <v>65.51724137931035</v>
      </c>
      <c r="G12" s="27" t="s">
        <v>7</v>
      </c>
      <c r="H12" s="21">
        <v>3</v>
      </c>
      <c r="I12" s="56">
        <v>2</v>
      </c>
      <c r="J12" s="56">
        <v>2</v>
      </c>
      <c r="K12" s="56">
        <v>2</v>
      </c>
      <c r="L12" s="26">
        <v>1</v>
      </c>
      <c r="M12" s="26">
        <v>2</v>
      </c>
      <c r="N12" s="56">
        <v>2</v>
      </c>
      <c r="O12" s="56">
        <v>2</v>
      </c>
      <c r="P12" s="26"/>
      <c r="Q12" s="56">
        <v>2</v>
      </c>
      <c r="R12" s="26">
        <v>1</v>
      </c>
      <c r="S12" s="26">
        <v>1</v>
      </c>
      <c r="T12" s="26"/>
      <c r="U12" s="26">
        <v>1</v>
      </c>
      <c r="V12" s="26">
        <v>3</v>
      </c>
      <c r="W12" s="1"/>
    </row>
    <row r="13" spans="1:23" ht="15">
      <c r="A13" s="4">
        <v>3</v>
      </c>
      <c r="B13" s="83">
        <v>170101170013</v>
      </c>
      <c r="C13" s="109">
        <v>35</v>
      </c>
      <c r="D13" s="10"/>
      <c r="E13" s="109">
        <v>40</v>
      </c>
      <c r="F13" s="34"/>
      <c r="G13" s="27" t="s">
        <v>9</v>
      </c>
      <c r="H13" s="21">
        <v>3</v>
      </c>
      <c r="I13" s="20">
        <v>1</v>
      </c>
      <c r="J13" s="26"/>
      <c r="K13" s="26">
        <v>1</v>
      </c>
      <c r="L13" s="26"/>
      <c r="M13" s="26">
        <v>1</v>
      </c>
      <c r="N13" s="26">
        <v>1</v>
      </c>
      <c r="O13" s="26"/>
      <c r="P13" s="26"/>
      <c r="Q13" s="26">
        <v>1</v>
      </c>
      <c r="R13" s="56">
        <v>2</v>
      </c>
      <c r="S13" s="26"/>
      <c r="T13" s="26"/>
      <c r="U13" s="56">
        <v>2</v>
      </c>
      <c r="V13" s="26"/>
      <c r="W13" s="1"/>
    </row>
    <row r="14" spans="1:23" ht="15">
      <c r="A14" s="4">
        <v>4</v>
      </c>
      <c r="B14" s="83">
        <v>170101170014</v>
      </c>
      <c r="C14" s="109">
        <v>35</v>
      </c>
      <c r="D14" s="10"/>
      <c r="E14" s="109">
        <v>40</v>
      </c>
      <c r="F14" s="34" t="s">
        <v>1</v>
      </c>
      <c r="G14" s="28" t="s">
        <v>44</v>
      </c>
      <c r="H14" s="21">
        <f>AVERAGE(H11:H13)</f>
        <v>3</v>
      </c>
      <c r="I14" s="21">
        <f aca="true" t="shared" si="0" ref="I14:O14">AVERAGE(I11:I13)</f>
        <v>1.5</v>
      </c>
      <c r="J14" s="21">
        <f>AVERAGE(J11:J12)</f>
        <v>1.5</v>
      </c>
      <c r="K14" s="21">
        <f>AVERAGE(K12:K13)</f>
        <v>1.5</v>
      </c>
      <c r="L14" s="21">
        <f t="shared" si="0"/>
        <v>1</v>
      </c>
      <c r="M14" s="21">
        <f>AVERAGE(M11:M13:M12)</f>
        <v>1.6666666666666667</v>
      </c>
      <c r="N14" s="21">
        <f t="shared" si="0"/>
        <v>1.6666666666666667</v>
      </c>
      <c r="O14" s="21">
        <f t="shared" si="0"/>
        <v>1.5</v>
      </c>
      <c r="P14" s="21"/>
      <c r="Q14" s="21">
        <f>AVERAGE(Q11:Q13:Q12)</f>
        <v>1.3333333333333333</v>
      </c>
      <c r="R14" s="21">
        <f>AVERAGE(R11:R13:R12)</f>
        <v>1.5</v>
      </c>
      <c r="S14" s="21">
        <f>AVERAGE(S11:S13:S12)</f>
        <v>1</v>
      </c>
      <c r="T14" s="21"/>
      <c r="U14" s="21">
        <f>AVERAGE(U11:U13:U12)</f>
        <v>1.5</v>
      </c>
      <c r="V14" s="21">
        <f>AVERAGE(V11:V13:V12)</f>
        <v>3</v>
      </c>
      <c r="W14" s="1"/>
    </row>
    <row r="15" spans="1:24" ht="15">
      <c r="A15" s="4">
        <v>5</v>
      </c>
      <c r="B15" s="83">
        <v>170101170015</v>
      </c>
      <c r="C15" s="109">
        <v>38</v>
      </c>
      <c r="D15" s="10"/>
      <c r="E15" s="109">
        <v>42</v>
      </c>
      <c r="F15" s="34"/>
      <c r="G15" s="57" t="s">
        <v>46</v>
      </c>
      <c r="I15" s="76">
        <f aca="true" t="shared" si="1" ref="I15:P15">(65.52*H14)/100</f>
        <v>1.9656</v>
      </c>
      <c r="J15" s="76">
        <f t="shared" si="1"/>
        <v>0.9828</v>
      </c>
      <c r="K15" s="76">
        <f t="shared" si="1"/>
        <v>0.9828</v>
      </c>
      <c r="L15" s="76">
        <f t="shared" si="1"/>
        <v>0.9828</v>
      </c>
      <c r="M15" s="76">
        <f t="shared" si="1"/>
        <v>0.6552</v>
      </c>
      <c r="N15" s="76">
        <f t="shared" si="1"/>
        <v>1.092</v>
      </c>
      <c r="O15" s="76">
        <f t="shared" si="1"/>
        <v>1.092</v>
      </c>
      <c r="P15" s="76">
        <f t="shared" si="1"/>
        <v>0.9828</v>
      </c>
      <c r="Q15" s="76"/>
      <c r="R15" s="76">
        <f>(65.52*Q14)/100</f>
        <v>0.8735999999999998</v>
      </c>
      <c r="S15" s="76">
        <f>(65.52*R14)/100</f>
        <v>0.9828</v>
      </c>
      <c r="T15" s="76">
        <f>(65.52*S14)/100</f>
        <v>0.6552</v>
      </c>
      <c r="U15" s="76"/>
      <c r="V15" s="76">
        <f>(65.52*U14)/100</f>
        <v>0.9828</v>
      </c>
      <c r="W15" s="76">
        <f>(65.52*V14)/100</f>
        <v>1.9656</v>
      </c>
      <c r="X15" s="1"/>
    </row>
    <row r="16" spans="1:23" ht="14.25">
      <c r="A16" s="4">
        <v>6</v>
      </c>
      <c r="B16" s="83">
        <v>170101170016</v>
      </c>
      <c r="C16" s="109">
        <v>35</v>
      </c>
      <c r="D16" s="10"/>
      <c r="E16" s="109">
        <v>38</v>
      </c>
      <c r="F16" s="34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"/>
    </row>
    <row r="17" spans="1:23" ht="14.25">
      <c r="A17" s="4">
        <v>7</v>
      </c>
      <c r="B17" s="83">
        <v>170101170019</v>
      </c>
      <c r="C17" s="109">
        <v>32</v>
      </c>
      <c r="D17" s="10"/>
      <c r="E17" s="109">
        <v>38</v>
      </c>
      <c r="F17" s="10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8</v>
      </c>
      <c r="B18" s="83">
        <v>170101170020</v>
      </c>
      <c r="C18" s="109">
        <v>35</v>
      </c>
      <c r="D18" s="10"/>
      <c r="E18" s="109">
        <v>37</v>
      </c>
      <c r="F18" s="101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9</v>
      </c>
      <c r="B19" s="83">
        <v>170101170021</v>
      </c>
      <c r="C19" s="109">
        <v>32</v>
      </c>
      <c r="D19" s="10"/>
      <c r="E19" s="109">
        <v>36</v>
      </c>
      <c r="F19" s="101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4.25">
      <c r="A20" s="4">
        <v>10</v>
      </c>
      <c r="B20" s="83">
        <v>170101170023</v>
      </c>
      <c r="C20" s="109">
        <v>35</v>
      </c>
      <c r="D20" s="10"/>
      <c r="E20" s="109">
        <v>36</v>
      </c>
      <c r="F20" s="101"/>
      <c r="G20" s="4"/>
      <c r="H20" s="1"/>
      <c r="I20" s="1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3">
        <v>170101170024</v>
      </c>
      <c r="C21" s="109">
        <v>38</v>
      </c>
      <c r="D21" s="10"/>
      <c r="E21" s="109">
        <v>37</v>
      </c>
      <c r="F21" s="101"/>
      <c r="G21" s="4"/>
      <c r="H21" s="103"/>
      <c r="I21" s="121"/>
      <c r="J21" s="121"/>
      <c r="K21" s="1"/>
      <c r="L21" s="1"/>
      <c r="M21" s="40"/>
      <c r="N21" s="40"/>
      <c r="O21" s="40"/>
      <c r="P21" s="40"/>
      <c r="Q21" s="40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3">
        <v>170101170025</v>
      </c>
      <c r="C22" s="109">
        <v>35</v>
      </c>
      <c r="D22" s="10"/>
      <c r="E22" s="109">
        <v>37</v>
      </c>
      <c r="F22" s="101"/>
      <c r="G22" s="4"/>
      <c r="H22" s="104"/>
      <c r="I22" s="105"/>
      <c r="J22" s="105"/>
      <c r="K22" s="1"/>
      <c r="L22" s="1"/>
      <c r="M22" s="40"/>
      <c r="N22" s="40"/>
      <c r="O22" s="40"/>
      <c r="P22" s="40"/>
      <c r="Q22" s="40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3">
        <v>170101170027</v>
      </c>
      <c r="C23" s="109">
        <v>38</v>
      </c>
      <c r="D23" s="10"/>
      <c r="E23" s="109">
        <v>38</v>
      </c>
      <c r="F23" s="101"/>
      <c r="G23" s="4"/>
      <c r="H23" s="4"/>
      <c r="I23" s="1"/>
      <c r="J23" s="1"/>
      <c r="K23" s="1"/>
      <c r="L23" s="1"/>
      <c r="M23" s="1"/>
      <c r="N23" s="40"/>
      <c r="O23" s="40"/>
      <c r="P23" s="40"/>
      <c r="Q23" s="40"/>
      <c r="R23" s="40"/>
      <c r="S23" s="1"/>
      <c r="T23" s="1"/>
      <c r="U23" s="1"/>
      <c r="V23" s="1"/>
      <c r="W23" s="1"/>
    </row>
    <row r="24" spans="1:23" ht="14.25">
      <c r="A24" s="4">
        <v>14</v>
      </c>
      <c r="B24" s="83">
        <v>170101170029</v>
      </c>
      <c r="C24" s="109">
        <v>35</v>
      </c>
      <c r="D24" s="10"/>
      <c r="E24" s="109">
        <v>36</v>
      </c>
      <c r="F24" s="101"/>
      <c r="G24" s="4"/>
      <c r="H24" s="1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15</v>
      </c>
      <c r="B25" s="83">
        <v>170101170030</v>
      </c>
      <c r="C25" s="109">
        <v>42</v>
      </c>
      <c r="D25" s="15"/>
      <c r="E25" s="109">
        <v>41</v>
      </c>
      <c r="F25" s="106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16</v>
      </c>
      <c r="B26" s="83">
        <v>170101170031</v>
      </c>
      <c r="C26" s="109">
        <v>35</v>
      </c>
      <c r="D26" s="10"/>
      <c r="E26" s="109">
        <v>38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17</v>
      </c>
      <c r="B27" s="83">
        <v>170101170033</v>
      </c>
      <c r="C27" s="109">
        <v>38</v>
      </c>
      <c r="D27" s="10"/>
      <c r="E27" s="109">
        <v>37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18</v>
      </c>
      <c r="B28" s="83">
        <v>170101170034</v>
      </c>
      <c r="C28" s="109">
        <v>42</v>
      </c>
      <c r="D28" s="10"/>
      <c r="E28" s="109">
        <v>43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19</v>
      </c>
      <c r="B29" s="83">
        <v>170101170035</v>
      </c>
      <c r="C29" s="109">
        <v>35</v>
      </c>
      <c r="D29" s="10"/>
      <c r="E29" s="109">
        <v>37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20</v>
      </c>
      <c r="B30" s="83">
        <v>170101170036</v>
      </c>
      <c r="C30" s="109">
        <v>35</v>
      </c>
      <c r="D30" s="10"/>
      <c r="E30" s="109">
        <v>36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21</v>
      </c>
      <c r="B31" s="83">
        <v>170101170037</v>
      </c>
      <c r="C31" s="109">
        <v>35</v>
      </c>
      <c r="D31" s="10"/>
      <c r="E31" s="109">
        <v>37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22</v>
      </c>
      <c r="B32" s="83">
        <v>170101170038</v>
      </c>
      <c r="C32" s="109">
        <v>35</v>
      </c>
      <c r="D32" s="10"/>
      <c r="E32" s="109">
        <v>36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"/>
    </row>
    <row r="33" spans="1:23" ht="15">
      <c r="A33" s="4">
        <v>23</v>
      </c>
      <c r="B33" s="83">
        <v>170101170040</v>
      </c>
      <c r="C33" s="109">
        <v>38</v>
      </c>
      <c r="D33" s="10"/>
      <c r="E33" s="109">
        <v>39</v>
      </c>
      <c r="F33" s="101"/>
      <c r="G33" s="107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"/>
    </row>
    <row r="34" spans="1:23" ht="15">
      <c r="A34" s="4">
        <v>24</v>
      </c>
      <c r="B34" s="83">
        <v>170101170041</v>
      </c>
      <c r="C34" s="109">
        <v>42</v>
      </c>
      <c r="D34" s="10"/>
      <c r="E34" s="109">
        <v>41</v>
      </c>
      <c r="F34" s="101"/>
      <c r="G34" s="107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ht="14.25">
      <c r="A35" s="4">
        <v>25</v>
      </c>
      <c r="B35" s="83">
        <v>170101170042</v>
      </c>
      <c r="C35" s="109">
        <v>35</v>
      </c>
      <c r="D35" s="10"/>
      <c r="E35" s="109">
        <v>36</v>
      </c>
      <c r="F35" s="101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"/>
    </row>
    <row r="36" spans="1:23" ht="14.25">
      <c r="A36" s="4">
        <v>26</v>
      </c>
      <c r="B36" s="83">
        <v>170101170046</v>
      </c>
      <c r="C36" s="109">
        <v>40</v>
      </c>
      <c r="D36" s="10"/>
      <c r="E36" s="109">
        <v>42</v>
      </c>
      <c r="F36" s="10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4.25">
      <c r="A37" s="4">
        <v>27</v>
      </c>
      <c r="B37" s="83">
        <v>170101170047</v>
      </c>
      <c r="C37" s="109">
        <v>35</v>
      </c>
      <c r="D37" s="10"/>
      <c r="E37" s="109">
        <v>36</v>
      </c>
      <c r="F37" s="101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4">
        <v>28</v>
      </c>
      <c r="B38" s="83">
        <v>170101170048</v>
      </c>
      <c r="C38" s="109">
        <v>38</v>
      </c>
      <c r="D38" s="10"/>
      <c r="E38" s="109">
        <v>37</v>
      </c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29</v>
      </c>
      <c r="B39" s="83">
        <v>170101170049</v>
      </c>
      <c r="C39" s="109">
        <v>0</v>
      </c>
      <c r="D39" s="10"/>
      <c r="E39" s="109">
        <v>0</v>
      </c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30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31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  <row r="42" spans="1:23" ht="15">
      <c r="A42" s="4">
        <v>32</v>
      </c>
      <c r="B42" s="83"/>
      <c r="C42" s="109"/>
      <c r="D42" s="10"/>
      <c r="E42" s="10"/>
      <c r="F42" s="101"/>
      <c r="G42" s="107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="69" zoomScaleNormal="69" zoomScalePageLayoutView="0" workbookViewId="0" topLeftCell="D1">
      <selection activeCell="T13" sqref="T13:V13"/>
    </sheetView>
  </sheetViews>
  <sheetFormatPr defaultColWidth="9.140625" defaultRowHeight="15"/>
  <cols>
    <col min="2" max="2" width="16.8515625" style="0" customWidth="1"/>
  </cols>
  <sheetData>
    <row r="1" spans="1:23" ht="72">
      <c r="A1" s="117" t="s">
        <v>67</v>
      </c>
      <c r="B1" s="117"/>
      <c r="C1" s="117"/>
      <c r="D1" s="117"/>
      <c r="E1" s="117"/>
      <c r="F1" s="85"/>
      <c r="G1" s="45" t="s">
        <v>39</v>
      </c>
      <c r="H1" s="46"/>
      <c r="I1" s="59" t="s">
        <v>47</v>
      </c>
      <c r="J1" s="1"/>
      <c r="K1" s="49" t="s">
        <v>42</v>
      </c>
      <c r="L1" s="49" t="s">
        <v>48</v>
      </c>
      <c r="M1" s="1"/>
      <c r="N1" s="49" t="s">
        <v>43</v>
      </c>
      <c r="O1" s="113" t="s">
        <v>53</v>
      </c>
      <c r="P1" s="113"/>
      <c r="Q1" s="113"/>
      <c r="R1" s="113"/>
      <c r="S1" s="113"/>
      <c r="T1" s="113"/>
      <c r="U1" s="113"/>
      <c r="V1" s="113"/>
      <c r="W1" s="113"/>
    </row>
    <row r="2" spans="1:23" ht="21">
      <c r="A2" s="117" t="s">
        <v>68</v>
      </c>
      <c r="B2" s="117"/>
      <c r="C2" s="117"/>
      <c r="D2" s="117"/>
      <c r="E2" s="117"/>
      <c r="F2" s="85"/>
      <c r="G2" s="45" t="s">
        <v>38</v>
      </c>
      <c r="H2" s="46"/>
      <c r="I2" s="42"/>
      <c r="J2" s="1"/>
      <c r="K2" s="86" t="s">
        <v>33</v>
      </c>
      <c r="L2" s="86">
        <v>3</v>
      </c>
      <c r="M2" s="1"/>
      <c r="N2" s="87">
        <v>3</v>
      </c>
      <c r="O2" s="113"/>
      <c r="P2" s="113"/>
      <c r="Q2" s="113"/>
      <c r="R2" s="113"/>
      <c r="S2" s="113"/>
      <c r="T2" s="113"/>
      <c r="U2" s="113"/>
      <c r="V2" s="113"/>
      <c r="W2" s="113"/>
    </row>
    <row r="3" spans="1:23" ht="21">
      <c r="A3" s="78" t="s">
        <v>29</v>
      </c>
      <c r="B3" s="78"/>
      <c r="C3" s="78"/>
      <c r="D3" s="78"/>
      <c r="E3" s="78"/>
      <c r="F3" s="85"/>
      <c r="G3" s="45" t="s">
        <v>31</v>
      </c>
      <c r="H3" s="70">
        <f>(21/29)*100</f>
        <v>72.41379310344827</v>
      </c>
      <c r="I3" s="42"/>
      <c r="J3" s="1"/>
      <c r="K3" s="88" t="s">
        <v>34</v>
      </c>
      <c r="L3" s="88">
        <v>2</v>
      </c>
      <c r="M3" s="1"/>
      <c r="N3" s="89">
        <v>2</v>
      </c>
      <c r="O3" s="113"/>
      <c r="P3" s="113"/>
      <c r="Q3" s="113"/>
      <c r="R3" s="113"/>
      <c r="S3" s="113"/>
      <c r="T3" s="113"/>
      <c r="U3" s="113"/>
      <c r="V3" s="113"/>
      <c r="W3" s="113"/>
    </row>
    <row r="4" spans="1:23" ht="21">
      <c r="A4" s="4"/>
      <c r="B4" s="90" t="s">
        <v>1</v>
      </c>
      <c r="C4" s="6" t="s">
        <v>49</v>
      </c>
      <c r="D4" s="6" t="s">
        <v>41</v>
      </c>
      <c r="E4" s="6" t="s">
        <v>32</v>
      </c>
      <c r="F4" s="6" t="s">
        <v>41</v>
      </c>
      <c r="G4" s="45" t="s">
        <v>32</v>
      </c>
      <c r="H4" s="71">
        <f>(18/29)*100</f>
        <v>62.06896551724138</v>
      </c>
      <c r="I4" s="42"/>
      <c r="J4" s="1"/>
      <c r="K4" s="91" t="s">
        <v>35</v>
      </c>
      <c r="L4" s="91">
        <v>1</v>
      </c>
      <c r="M4" s="1"/>
      <c r="N4" s="92">
        <v>1</v>
      </c>
      <c r="O4" s="113"/>
      <c r="P4" s="113"/>
      <c r="Q4" s="113"/>
      <c r="R4" s="113"/>
      <c r="S4" s="113"/>
      <c r="T4" s="113"/>
      <c r="U4" s="113"/>
      <c r="V4" s="113"/>
      <c r="W4" s="113"/>
    </row>
    <row r="5" spans="1:23" ht="57.75">
      <c r="A5" s="4"/>
      <c r="B5" s="93" t="s">
        <v>2</v>
      </c>
      <c r="C5" s="94" t="s">
        <v>10</v>
      </c>
      <c r="D5" s="94"/>
      <c r="E5" s="17" t="s">
        <v>10</v>
      </c>
      <c r="F5" s="17"/>
      <c r="G5" s="44" t="s">
        <v>45</v>
      </c>
      <c r="H5" s="58">
        <f>AVERAGE(H3:H4)</f>
        <v>67.24137931034483</v>
      </c>
      <c r="I5" s="48">
        <v>0.6</v>
      </c>
      <c r="J5" s="1"/>
      <c r="K5" s="95" t="s">
        <v>36</v>
      </c>
      <c r="L5" s="95">
        <v>0</v>
      </c>
      <c r="M5" s="1"/>
      <c r="N5" s="96"/>
      <c r="O5" s="113"/>
      <c r="P5" s="113"/>
      <c r="Q5" s="113"/>
      <c r="R5" s="113"/>
      <c r="S5" s="113"/>
      <c r="T5" s="113"/>
      <c r="U5" s="113"/>
      <c r="V5" s="113"/>
      <c r="W5" s="113"/>
    </row>
    <row r="6" spans="1:23" ht="14.25">
      <c r="A6" s="4"/>
      <c r="B6" s="93" t="s">
        <v>3</v>
      </c>
      <c r="C6" s="17" t="s">
        <v>4</v>
      </c>
      <c r="D6" s="17"/>
      <c r="E6" s="17" t="s">
        <v>12</v>
      </c>
      <c r="F6" s="17"/>
      <c r="G6" s="44" t="s">
        <v>40</v>
      </c>
      <c r="H6" s="45" t="s">
        <v>52</v>
      </c>
      <c r="I6" s="4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4.25">
      <c r="A7" s="4"/>
      <c r="B7" s="93" t="s">
        <v>5</v>
      </c>
      <c r="C7" s="17" t="s">
        <v>30</v>
      </c>
      <c r="D7" s="17"/>
      <c r="E7" s="17" t="s">
        <v>30</v>
      </c>
      <c r="F7" s="32"/>
      <c r="G7" s="4"/>
      <c r="H7" s="40"/>
      <c r="I7" s="4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4"/>
      <c r="B8" s="93" t="s">
        <v>8</v>
      </c>
      <c r="C8" s="17">
        <v>40</v>
      </c>
      <c r="D8" s="97">
        <f>(0.55*40)</f>
        <v>22</v>
      </c>
      <c r="E8" s="9">
        <v>60</v>
      </c>
      <c r="F8" s="37">
        <f>0.55*60</f>
        <v>33</v>
      </c>
      <c r="G8" s="23"/>
      <c r="H8" s="98" t="s">
        <v>11</v>
      </c>
      <c r="I8" s="98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3" t="s">
        <v>20</v>
      </c>
      <c r="Q8" s="13" t="s">
        <v>21</v>
      </c>
      <c r="R8" s="13" t="s">
        <v>26</v>
      </c>
      <c r="S8" s="13" t="s">
        <v>22</v>
      </c>
      <c r="T8" s="13" t="s">
        <v>23</v>
      </c>
      <c r="U8" s="13" t="s">
        <v>24</v>
      </c>
      <c r="V8" s="13" t="s">
        <v>25</v>
      </c>
      <c r="W8" s="1"/>
    </row>
    <row r="9" spans="1:23" ht="15">
      <c r="A9" s="4">
        <v>1</v>
      </c>
      <c r="B9" s="83">
        <v>170101170007</v>
      </c>
      <c r="C9" s="109">
        <v>38</v>
      </c>
      <c r="D9" s="10">
        <f>COUNTIF(C9:C29,"&gt;="&amp;D8)</f>
        <v>21</v>
      </c>
      <c r="E9" s="109">
        <v>35</v>
      </c>
      <c r="F9" s="33">
        <f>COUNTIF(E9:E29,"&gt;="&amp;F8)</f>
        <v>18</v>
      </c>
      <c r="G9" s="27" t="s">
        <v>6</v>
      </c>
      <c r="H9" s="54">
        <v>3</v>
      </c>
      <c r="I9" s="55"/>
      <c r="J9" s="56">
        <v>1</v>
      </c>
      <c r="K9" s="1"/>
      <c r="L9" s="56"/>
      <c r="M9" s="56">
        <v>2</v>
      </c>
      <c r="N9" s="56">
        <v>2</v>
      </c>
      <c r="O9" s="56">
        <v>1</v>
      </c>
      <c r="P9" s="56"/>
      <c r="Q9" s="56">
        <v>1</v>
      </c>
      <c r="R9" s="56">
        <v>2</v>
      </c>
      <c r="S9" s="56">
        <v>2</v>
      </c>
      <c r="T9" s="56"/>
      <c r="U9" s="56">
        <v>2</v>
      </c>
      <c r="V9" s="56">
        <v>3</v>
      </c>
      <c r="W9" s="1"/>
    </row>
    <row r="10" spans="1:23" ht="15">
      <c r="A10" s="4">
        <v>2</v>
      </c>
      <c r="B10" s="83">
        <v>170101170011</v>
      </c>
      <c r="C10" s="109">
        <v>38</v>
      </c>
      <c r="D10" s="70">
        <f>(21/29)*100</f>
        <v>72.41379310344827</v>
      </c>
      <c r="E10" s="109">
        <v>38</v>
      </c>
      <c r="F10" s="71">
        <f>(18/29)*100</f>
        <v>62.06896551724138</v>
      </c>
      <c r="G10" s="27" t="s">
        <v>7</v>
      </c>
      <c r="H10" s="21">
        <v>3</v>
      </c>
      <c r="I10" s="56">
        <v>2</v>
      </c>
      <c r="J10" s="56">
        <v>2</v>
      </c>
      <c r="K10" s="56">
        <v>2</v>
      </c>
      <c r="L10" s="26">
        <v>1</v>
      </c>
      <c r="M10" s="26">
        <v>2</v>
      </c>
      <c r="N10" s="56">
        <v>2</v>
      </c>
      <c r="O10" s="56">
        <v>2</v>
      </c>
      <c r="P10" s="26"/>
      <c r="Q10" s="56">
        <v>2</v>
      </c>
      <c r="R10" s="26">
        <v>1</v>
      </c>
      <c r="S10" s="26">
        <v>1</v>
      </c>
      <c r="T10" s="26"/>
      <c r="U10" s="26">
        <v>1</v>
      </c>
      <c r="V10" s="26">
        <v>3</v>
      </c>
      <c r="W10" s="1"/>
    </row>
    <row r="11" spans="1:23" ht="15">
      <c r="A11" s="4">
        <v>3</v>
      </c>
      <c r="B11" s="83">
        <v>170101170013</v>
      </c>
      <c r="C11" s="109">
        <v>36</v>
      </c>
      <c r="D11" s="10"/>
      <c r="E11" s="109">
        <v>35</v>
      </c>
      <c r="F11" s="34"/>
      <c r="G11" s="27" t="s">
        <v>9</v>
      </c>
      <c r="H11" s="21">
        <v>3</v>
      </c>
      <c r="I11" s="20">
        <v>1</v>
      </c>
      <c r="J11" s="26"/>
      <c r="K11" s="26">
        <v>1</v>
      </c>
      <c r="L11" s="26"/>
      <c r="M11" s="26">
        <v>1</v>
      </c>
      <c r="N11" s="26">
        <v>1</v>
      </c>
      <c r="O11" s="26"/>
      <c r="P11" s="26"/>
      <c r="Q11" s="26">
        <v>1</v>
      </c>
      <c r="R11" s="56">
        <v>2</v>
      </c>
      <c r="S11" s="26"/>
      <c r="T11" s="26"/>
      <c r="U11" s="56">
        <v>2</v>
      </c>
      <c r="V11" s="26"/>
      <c r="W11" s="1"/>
    </row>
    <row r="12" spans="1:23" ht="15">
      <c r="A12" s="4">
        <v>4</v>
      </c>
      <c r="B12" s="83">
        <v>170101170014</v>
      </c>
      <c r="C12" s="109">
        <v>36</v>
      </c>
      <c r="D12" s="10"/>
      <c r="E12" s="109">
        <v>35</v>
      </c>
      <c r="F12" s="34" t="s">
        <v>1</v>
      </c>
      <c r="G12" s="28" t="s">
        <v>44</v>
      </c>
      <c r="H12" s="21">
        <f>AVERAGE(H9:H11)</f>
        <v>3</v>
      </c>
      <c r="I12" s="21">
        <f aca="true" t="shared" si="0" ref="I12:O12">AVERAGE(I9:I11)</f>
        <v>1.5</v>
      </c>
      <c r="J12" s="21">
        <f>AVERAGE(J9:J10)</f>
        <v>1.5</v>
      </c>
      <c r="K12" s="21">
        <f>AVERAGE(K10:K11)</f>
        <v>1.5</v>
      </c>
      <c r="L12" s="21">
        <f t="shared" si="0"/>
        <v>1</v>
      </c>
      <c r="M12" s="21">
        <f>AVERAGE(M9:M11:M10)</f>
        <v>1.6666666666666667</v>
      </c>
      <c r="N12" s="21">
        <f t="shared" si="0"/>
        <v>1.6666666666666667</v>
      </c>
      <c r="O12" s="21">
        <f t="shared" si="0"/>
        <v>1.5</v>
      </c>
      <c r="P12" s="21"/>
      <c r="Q12" s="21">
        <f>AVERAGE(Q9:Q11:Q10)</f>
        <v>1.3333333333333333</v>
      </c>
      <c r="R12" s="21">
        <f>AVERAGE(R9:R11:R10)</f>
        <v>1.6666666666666667</v>
      </c>
      <c r="S12" s="21">
        <f>AVERAGE(S9:S11:S10)</f>
        <v>1.5</v>
      </c>
      <c r="T12" s="21"/>
      <c r="U12" s="21">
        <f>AVERAGE(U9:U11:U10)</f>
        <v>1.6666666666666667</v>
      </c>
      <c r="V12" s="21">
        <f>AVERAGE(V9:V11:V10)</f>
        <v>3</v>
      </c>
      <c r="W12" s="1"/>
    </row>
    <row r="13" spans="1:23" ht="15">
      <c r="A13" s="4">
        <v>5</v>
      </c>
      <c r="B13" s="83">
        <v>170101170015</v>
      </c>
      <c r="C13" s="109">
        <v>40</v>
      </c>
      <c r="D13" s="10"/>
      <c r="E13" s="109">
        <v>36</v>
      </c>
      <c r="F13" s="34"/>
      <c r="G13" s="57" t="s">
        <v>46</v>
      </c>
      <c r="H13" s="76">
        <f>(67.24*H12)/100</f>
        <v>2.0172</v>
      </c>
      <c r="I13" s="76">
        <f aca="true" t="shared" si="1" ref="I13:S13">(67.24*I12)/100</f>
        <v>1.0086</v>
      </c>
      <c r="J13" s="76">
        <f t="shared" si="1"/>
        <v>1.0086</v>
      </c>
      <c r="K13" s="76">
        <f t="shared" si="1"/>
        <v>1.0086</v>
      </c>
      <c r="L13" s="76">
        <f t="shared" si="1"/>
        <v>0.6724</v>
      </c>
      <c r="M13" s="76">
        <f t="shared" si="1"/>
        <v>1.1206666666666667</v>
      </c>
      <c r="N13" s="76">
        <f t="shared" si="1"/>
        <v>1.1206666666666667</v>
      </c>
      <c r="O13" s="76">
        <f t="shared" si="1"/>
        <v>1.0086</v>
      </c>
      <c r="P13" s="76">
        <f t="shared" si="1"/>
        <v>0</v>
      </c>
      <c r="Q13" s="76">
        <f t="shared" si="1"/>
        <v>0.8965333333333332</v>
      </c>
      <c r="R13" s="76">
        <f t="shared" si="1"/>
        <v>1.1206666666666667</v>
      </c>
      <c r="S13" s="76">
        <f t="shared" si="1"/>
        <v>1.0086</v>
      </c>
      <c r="T13" s="76"/>
      <c r="U13" s="76">
        <f>(67.24*U12)/100</f>
        <v>1.1206666666666667</v>
      </c>
      <c r="V13" s="76">
        <f>(67.24*V12)/100</f>
        <v>2.0172</v>
      </c>
      <c r="W13" s="1"/>
    </row>
    <row r="14" spans="1:23" ht="14.25">
      <c r="A14" s="4">
        <v>6</v>
      </c>
      <c r="B14" s="83">
        <v>170101170016</v>
      </c>
      <c r="C14" s="109">
        <v>35</v>
      </c>
      <c r="D14" s="10"/>
      <c r="E14" s="109">
        <v>36</v>
      </c>
      <c r="F14" s="34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"/>
    </row>
    <row r="15" spans="1:23" ht="14.25">
      <c r="A15" s="4">
        <v>7</v>
      </c>
      <c r="B15" s="83">
        <v>170101170019</v>
      </c>
      <c r="C15" s="109">
        <v>32</v>
      </c>
      <c r="D15" s="10"/>
      <c r="E15" s="109">
        <v>37</v>
      </c>
      <c r="F15" s="10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4.25">
      <c r="A16" s="4">
        <v>8</v>
      </c>
      <c r="B16" s="83">
        <v>170101170020</v>
      </c>
      <c r="C16" s="109">
        <v>35</v>
      </c>
      <c r="D16" s="10"/>
      <c r="E16" s="109">
        <v>35</v>
      </c>
      <c r="F16" s="10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>
      <c r="A17" s="4">
        <v>9</v>
      </c>
      <c r="B17" s="83">
        <v>170101170021</v>
      </c>
      <c r="C17" s="109">
        <v>35</v>
      </c>
      <c r="D17" s="10"/>
      <c r="E17" s="109">
        <v>36</v>
      </c>
      <c r="F17" s="101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4">
        <v>10</v>
      </c>
      <c r="B18" s="83">
        <v>170101170023</v>
      </c>
      <c r="C18" s="109">
        <v>38</v>
      </c>
      <c r="D18" s="10"/>
      <c r="E18" s="109">
        <v>36</v>
      </c>
      <c r="F18" s="101"/>
      <c r="G18" s="4"/>
      <c r="H18" s="1"/>
      <c r="I18" s="1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4.25">
      <c r="A19" s="4">
        <v>11</v>
      </c>
      <c r="B19" s="83">
        <v>170101170024</v>
      </c>
      <c r="C19" s="109">
        <v>38</v>
      </c>
      <c r="D19" s="10"/>
      <c r="E19" s="109">
        <v>32</v>
      </c>
      <c r="F19" s="101"/>
      <c r="G19" s="4"/>
      <c r="H19" s="103"/>
      <c r="I19" s="121"/>
      <c r="J19" s="121"/>
      <c r="K19" s="1"/>
      <c r="L19" s="1"/>
      <c r="M19" s="40"/>
      <c r="N19" s="40"/>
      <c r="O19" s="40"/>
      <c r="P19" s="40"/>
      <c r="Q19" s="40"/>
      <c r="R19" s="1"/>
      <c r="S19" s="1"/>
      <c r="T19" s="1"/>
      <c r="U19" s="1"/>
      <c r="V19" s="1"/>
      <c r="W19" s="1"/>
    </row>
    <row r="20" spans="1:23" ht="14.25">
      <c r="A20" s="4">
        <v>12</v>
      </c>
      <c r="B20" s="83">
        <v>170101170025</v>
      </c>
      <c r="C20" s="109">
        <v>36</v>
      </c>
      <c r="D20" s="10"/>
      <c r="E20" s="109">
        <v>33</v>
      </c>
      <c r="F20" s="101"/>
      <c r="G20" s="4"/>
      <c r="H20" s="104"/>
      <c r="I20" s="105"/>
      <c r="J20" s="105"/>
      <c r="K20" s="1"/>
      <c r="L20" s="1"/>
      <c r="M20" s="40"/>
      <c r="N20" s="40"/>
      <c r="O20" s="40"/>
      <c r="P20" s="40"/>
      <c r="Q20" s="40"/>
      <c r="R20" s="1"/>
      <c r="S20" s="1"/>
      <c r="T20" s="1"/>
      <c r="U20" s="1"/>
      <c r="V20" s="1"/>
      <c r="W20" s="1"/>
    </row>
    <row r="21" spans="1:23" ht="14.25">
      <c r="A21" s="4">
        <v>13</v>
      </c>
      <c r="B21" s="83">
        <v>170101170027</v>
      </c>
      <c r="C21" s="109">
        <v>40</v>
      </c>
      <c r="D21" s="10"/>
      <c r="E21" s="109">
        <v>36</v>
      </c>
      <c r="F21" s="101"/>
      <c r="G21" s="4"/>
      <c r="H21" s="4"/>
      <c r="I21" s="1"/>
      <c r="J21" s="1"/>
      <c r="K21" s="1"/>
      <c r="L21" s="1"/>
      <c r="M21" s="1"/>
      <c r="N21" s="40"/>
      <c r="O21" s="40"/>
      <c r="P21" s="40"/>
      <c r="Q21" s="40"/>
      <c r="R21" s="40"/>
      <c r="S21" s="1"/>
      <c r="T21" s="1"/>
      <c r="U21" s="1"/>
      <c r="V21" s="1"/>
      <c r="W21" s="1"/>
    </row>
    <row r="22" spans="1:23" ht="14.25">
      <c r="A22" s="4">
        <v>14</v>
      </c>
      <c r="B22" s="83">
        <v>170101170029</v>
      </c>
      <c r="C22" s="109">
        <v>35</v>
      </c>
      <c r="D22" s="10"/>
      <c r="E22" s="109">
        <v>37</v>
      </c>
      <c r="F22" s="101"/>
      <c r="G22" s="4"/>
      <c r="H22" s="1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"/>
    </row>
    <row r="23" spans="1:23" ht="15">
      <c r="A23" s="4">
        <v>15</v>
      </c>
      <c r="B23" s="83">
        <v>170101170030</v>
      </c>
      <c r="C23" s="109">
        <v>45</v>
      </c>
      <c r="D23" s="15"/>
      <c r="E23" s="109">
        <v>38</v>
      </c>
      <c r="F23" s="106"/>
      <c r="G23" s="107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"/>
    </row>
    <row r="24" spans="1:23" ht="15">
      <c r="A24" s="4">
        <v>16</v>
      </c>
      <c r="B24" s="83">
        <v>170101170031</v>
      </c>
      <c r="C24" s="109">
        <v>40</v>
      </c>
      <c r="D24" s="10"/>
      <c r="E24" s="109">
        <v>39</v>
      </c>
      <c r="F24" s="101"/>
      <c r="G24" s="107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"/>
    </row>
    <row r="25" spans="1:23" ht="15">
      <c r="A25" s="4">
        <v>17</v>
      </c>
      <c r="B25" s="83">
        <v>170101170033</v>
      </c>
      <c r="C25" s="109">
        <v>35</v>
      </c>
      <c r="D25" s="10"/>
      <c r="E25" s="109">
        <v>32</v>
      </c>
      <c r="F25" s="101"/>
      <c r="G25" s="107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"/>
    </row>
    <row r="26" spans="1:23" ht="15">
      <c r="A26" s="4">
        <v>18</v>
      </c>
      <c r="B26" s="83">
        <v>170101170034</v>
      </c>
      <c r="C26" s="109">
        <v>45</v>
      </c>
      <c r="D26" s="10"/>
      <c r="E26" s="109">
        <v>40</v>
      </c>
      <c r="F26" s="101"/>
      <c r="G26" s="107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"/>
    </row>
    <row r="27" spans="1:23" ht="15">
      <c r="A27" s="4">
        <v>19</v>
      </c>
      <c r="B27" s="83">
        <v>170101170035</v>
      </c>
      <c r="C27" s="109">
        <v>35</v>
      </c>
      <c r="D27" s="10"/>
      <c r="E27" s="109">
        <v>30</v>
      </c>
      <c r="F27" s="101"/>
      <c r="G27" s="107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"/>
    </row>
    <row r="28" spans="1:23" ht="15">
      <c r="A28" s="4">
        <v>20</v>
      </c>
      <c r="B28" s="83">
        <v>170101170036</v>
      </c>
      <c r="C28" s="109">
        <v>35</v>
      </c>
      <c r="D28" s="10"/>
      <c r="E28" s="109">
        <v>33</v>
      </c>
      <c r="F28" s="101"/>
      <c r="G28" s="107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"/>
    </row>
    <row r="29" spans="1:23" ht="15">
      <c r="A29" s="4">
        <v>21</v>
      </c>
      <c r="B29" s="83">
        <v>170101170037</v>
      </c>
      <c r="C29" s="109">
        <v>35</v>
      </c>
      <c r="D29" s="10"/>
      <c r="E29" s="109">
        <v>35</v>
      </c>
      <c r="F29" s="101"/>
      <c r="G29" s="107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"/>
    </row>
    <row r="30" spans="1:23" ht="15">
      <c r="A30" s="4">
        <v>22</v>
      </c>
      <c r="B30" s="83">
        <v>170101170038</v>
      </c>
      <c r="C30" s="109">
        <v>32</v>
      </c>
      <c r="D30" s="10"/>
      <c r="E30" s="109">
        <v>27</v>
      </c>
      <c r="F30" s="101"/>
      <c r="G30" s="107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"/>
    </row>
    <row r="31" spans="1:23" ht="15">
      <c r="A31" s="4">
        <v>23</v>
      </c>
      <c r="B31" s="83">
        <v>170101170040</v>
      </c>
      <c r="C31" s="109">
        <v>42</v>
      </c>
      <c r="D31" s="10"/>
      <c r="E31" s="109">
        <v>28</v>
      </c>
      <c r="F31" s="101"/>
      <c r="G31" s="107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"/>
    </row>
    <row r="32" spans="1:23" ht="15">
      <c r="A32" s="4">
        <v>24</v>
      </c>
      <c r="B32" s="83">
        <v>170101170041</v>
      </c>
      <c r="C32" s="109">
        <v>45</v>
      </c>
      <c r="D32" s="10"/>
      <c r="E32" s="109">
        <v>40</v>
      </c>
      <c r="F32" s="101"/>
      <c r="G32" s="107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ht="14.25">
      <c r="A33" s="4">
        <v>25</v>
      </c>
      <c r="B33" s="83">
        <v>170101170042</v>
      </c>
      <c r="C33" s="109">
        <v>38</v>
      </c>
      <c r="D33" s="10"/>
      <c r="E33" s="109">
        <v>39</v>
      </c>
      <c r="F33" s="101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"/>
    </row>
    <row r="34" spans="1:23" ht="14.25">
      <c r="A34" s="4">
        <v>26</v>
      </c>
      <c r="B34" s="83">
        <v>170101170046</v>
      </c>
      <c r="C34" s="109">
        <v>42</v>
      </c>
      <c r="D34" s="10"/>
      <c r="E34" s="109">
        <v>40</v>
      </c>
      <c r="F34" s="101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4.25">
      <c r="A35" s="4">
        <v>27</v>
      </c>
      <c r="B35" s="83">
        <v>170101170047</v>
      </c>
      <c r="C35" s="109">
        <v>34</v>
      </c>
      <c r="D35" s="10"/>
      <c r="E35" s="109">
        <v>30</v>
      </c>
      <c r="F35" s="101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4">
        <v>28</v>
      </c>
      <c r="B36" s="83">
        <v>170101170048</v>
      </c>
      <c r="C36" s="109">
        <v>34</v>
      </c>
      <c r="D36" s="10"/>
      <c r="E36" s="109">
        <v>30</v>
      </c>
      <c r="F36" s="101"/>
      <c r="G36" s="107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"/>
    </row>
    <row r="37" spans="1:23" ht="15">
      <c r="A37" s="4">
        <v>29</v>
      </c>
      <c r="B37" s="83">
        <v>170101170049</v>
      </c>
      <c r="C37" s="109">
        <v>0</v>
      </c>
      <c r="D37" s="10"/>
      <c r="E37" s="109">
        <v>0</v>
      </c>
      <c r="F37" s="101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"/>
    </row>
    <row r="38" spans="1:23" ht="15">
      <c r="A38" s="4">
        <v>30</v>
      </c>
      <c r="B38" s="83"/>
      <c r="C38" s="109"/>
      <c r="D38" s="10"/>
      <c r="E38" s="10"/>
      <c r="F38" s="101"/>
      <c r="G38" s="107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"/>
    </row>
    <row r="39" spans="1:23" ht="15">
      <c r="A39" s="4">
        <v>31</v>
      </c>
      <c r="B39" s="83"/>
      <c r="C39" s="109"/>
      <c r="D39" s="10"/>
      <c r="E39" s="10"/>
      <c r="F39" s="101"/>
      <c r="G39" s="107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"/>
    </row>
    <row r="40" spans="1:23" ht="15">
      <c r="A40" s="4">
        <v>32</v>
      </c>
      <c r="B40" s="83"/>
      <c r="C40" s="109"/>
      <c r="D40" s="10"/>
      <c r="E40" s="10"/>
      <c r="F40" s="101"/>
      <c r="G40" s="107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"/>
    </row>
    <row r="41" spans="1:23" ht="15">
      <c r="A41" s="4">
        <v>33</v>
      </c>
      <c r="B41" s="83"/>
      <c r="C41" s="109"/>
      <c r="D41" s="10"/>
      <c r="E41" s="10"/>
      <c r="F41" s="101"/>
      <c r="G41" s="107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"/>
    </row>
  </sheetData>
  <sheetProtection/>
  <mergeCells count="4">
    <mergeCell ref="A1:E1"/>
    <mergeCell ref="O1:W5"/>
    <mergeCell ref="A2:E2"/>
    <mergeCell ref="I19:J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salony</cp:lastModifiedBy>
  <dcterms:created xsi:type="dcterms:W3CDTF">2021-09-06T09:19:21Z</dcterms:created>
  <dcterms:modified xsi:type="dcterms:W3CDTF">2022-11-05T07:06:47Z</dcterms:modified>
  <cp:category/>
  <cp:version/>
  <cp:contentType/>
  <cp:contentStatus/>
</cp:coreProperties>
</file>