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tabRatio="857" activeTab="1"/>
  </bookViews>
  <sheets>
    <sheet name="ANALYTICAL TECHNIQUES  " sheetId="1" r:id="rId1"/>
    <sheet name="Applied Microbiology" sheetId="2" r:id="rId2"/>
    <sheet name="Mini Project" sheetId="3" r:id="rId3"/>
    <sheet name="Biological Chemistry" sheetId="4" r:id="rId4"/>
    <sheet name="Biomolecules" sheetId="5" r:id="rId5"/>
    <sheet name="Clinical Bacteriology" sheetId="6" r:id="rId6"/>
    <sheet name="Clinical Pathology" sheetId="7" r:id="rId7"/>
    <sheet name="Environmental Science" sheetId="8" r:id="rId8"/>
    <sheet name="General Microbiology" sheetId="9" r:id="rId9"/>
    <sheet name="Histology" sheetId="10" r:id="rId10"/>
    <sheet name="Human Anatomy &amp; Physiology" sheetId="11" r:id="rId11"/>
    <sheet name="Immunology &amp; Virology" sheetId="12" r:id="rId12"/>
    <sheet name="Internship" sheetId="13" r:id="rId13"/>
    <sheet name="Medical Parasitology &amp; Mycology" sheetId="14" r:id="rId14"/>
    <sheet name="Molecular Biology &amp; Clinical " sheetId="15" r:id="rId15"/>
    <sheet name="Parasitology &amp; Myco Lab" sheetId="16" r:id="rId16"/>
    <sheet name="Project" sheetId="17" r:id="rId17"/>
    <sheet name="Research Methodology" sheetId="18" r:id="rId18"/>
    <sheet name="Systematic Bacteriology" sheetId="19" r:id="rId19"/>
    <sheet name="Basic Micro Lab" sheetId="20" r:id="rId20"/>
  </sheets>
  <definedNames/>
  <calcPr fullCalcOnLoad="1"/>
</workbook>
</file>

<file path=xl/sharedStrings.xml><?xml version="1.0" encoding="utf-8"?>
<sst xmlns="http://schemas.openxmlformats.org/spreadsheetml/2006/main" count="1358" uniqueCount="87">
  <si>
    <t>EXAMINATION</t>
  </si>
  <si>
    <t xml:space="preserve"> </t>
  </si>
  <si>
    <t>Question</t>
  </si>
  <si>
    <t>Blooms Level</t>
  </si>
  <si>
    <t>L3</t>
  </si>
  <si>
    <t>Course Outcome</t>
  </si>
  <si>
    <t>CO1</t>
  </si>
  <si>
    <t>CO2</t>
  </si>
  <si>
    <t>Max Marks</t>
  </si>
  <si>
    <t>CO3</t>
  </si>
  <si>
    <t>All Questions</t>
  </si>
  <si>
    <t>PO1</t>
  </si>
  <si>
    <t>L3,L4,L5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</si>
  <si>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</si>
  <si>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</si>
  <si>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</si>
  <si>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</si>
  <si>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</si>
  <si>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</si>
  <si>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</si>
  <si>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</si>
  <si>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</si>
  <si>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P012</t>
  </si>
  <si>
    <t>PSO1</t>
  </si>
  <si>
    <t>PSO2</t>
  </si>
  <si>
    <t>PSO3</t>
  </si>
  <si>
    <t>PO11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</si>
  <si>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</si>
  <si>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Centurion University of Technology &amp; Management</t>
  </si>
  <si>
    <t>Course Code : BTAB1105                                            Max Marks :100</t>
  </si>
  <si>
    <t>CO 1, 2, 3</t>
  </si>
  <si>
    <t>CA</t>
  </si>
  <si>
    <t>ES</t>
  </si>
  <si>
    <t>&gt;=55%</t>
  </si>
  <si>
    <t>&gt;=45%</t>
  </si>
  <si>
    <t>&gt;=35%</t>
  </si>
  <si>
    <t>&lt;35%</t>
  </si>
  <si>
    <t>% of student that should have attained level 3</t>
  </si>
  <si>
    <t>CO-PO is attained</t>
  </si>
  <si>
    <t>40% students are in level 3</t>
  </si>
  <si>
    <t>CO</t>
  </si>
  <si>
    <t xml:space="preserve"> score/%</t>
  </si>
  <si>
    <t>Student Perf  Threshold for all COs</t>
  </si>
  <si>
    <t>Affinity Level of CO-PO mapping</t>
  </si>
  <si>
    <t>Avg of CO-PO affinity levels</t>
  </si>
  <si>
    <t>Avg CO Attainment of all the COs</t>
  </si>
  <si>
    <t>PO Attainment</t>
  </si>
  <si>
    <t>CO Attainment Target</t>
  </si>
  <si>
    <t>Not Achieved</t>
  </si>
  <si>
    <t>Attaintment level</t>
  </si>
  <si>
    <t xml:space="preserve">CA </t>
  </si>
  <si>
    <t>Question Paper: ANALYTICAL TECHNIQUES</t>
  </si>
  <si>
    <t>Course Name : ANALYTICAL TECHNIQUES           Department : MSc CMB</t>
  </si>
  <si>
    <t>191705160001</t>
  </si>
  <si>
    <t>191705160002</t>
  </si>
  <si>
    <t>191705160003</t>
  </si>
  <si>
    <t>191705160004</t>
  </si>
  <si>
    <t>191705160005</t>
  </si>
  <si>
    <t>191705160006</t>
  </si>
  <si>
    <t>191705160007</t>
  </si>
  <si>
    <t>191705160008</t>
  </si>
  <si>
    <t>191705160009</t>
  </si>
  <si>
    <t>191705160011</t>
  </si>
  <si>
    <t>191705160012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</si>
  <si>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theme="1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theme="1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theme="1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theme="1"/>
        <rFont val="Calibri"/>
        <family val="2"/>
      </rPr>
      <t xml:space="preserve"> does not relate 
</t>
    </r>
  </si>
  <si>
    <t>Course Name : APPLIED MICROBIOLOGY           Department : MSc CMB</t>
  </si>
  <si>
    <t>Achieved</t>
  </si>
  <si>
    <t>Course Name : MINI PROJECT         Department : MSc CMB</t>
  </si>
  <si>
    <t>Course Name : BIOLOGICAL CHEMISTRY        Department : MSc CMB</t>
  </si>
  <si>
    <t xml:space="preserve"> Achieved</t>
  </si>
  <si>
    <t>Course Name : BIOMOLECULES          Department : MSc CMB</t>
  </si>
  <si>
    <t>Course Name : CLINICAL BACTERIOLOGY       Department : MSc CMB</t>
  </si>
  <si>
    <t>Course Name : CLINICAL PATHOLOGY         Department : MSc CMB</t>
  </si>
  <si>
    <t>Course Name : ENVIRONMENTAL SCIENCE          Department : MSc CMB</t>
  </si>
  <si>
    <t>Course Name : GENERAL MICROBIOLOGY          Department : MSc CMB</t>
  </si>
  <si>
    <t>Course Name : HISTOLOGY      Department : MSc CMB</t>
  </si>
  <si>
    <t>Course Name : HUMAN ANATOMY &amp; PHYSIOLOGY         Department : MSc CMB</t>
  </si>
  <si>
    <t>Course Name : IMMUNOLOGY &amp; VIROLOGY           Department : MSc CMB</t>
  </si>
  <si>
    <t>Course Name : INTERNSHIP      Department : MSc CMB</t>
  </si>
  <si>
    <t>Course Name : MEDICAL PARASITOLOGY &amp; MYCOLOGY        Department : MSc CMB</t>
  </si>
  <si>
    <t>Course Name : MOLECULAR BIOLOGY &amp; CLINICAL BIOCHEMISTRY          Department : MSc CMB</t>
  </si>
  <si>
    <t>Course Name : PARASITOLOGY &amp; MYCOLOGY LAB        Department : MSc CMB</t>
  </si>
  <si>
    <t>Course Name : Project       Department : MSc CMB</t>
  </si>
  <si>
    <t>Course Name : RESEARCH METHODOLOGY           Department : MSc CMB</t>
  </si>
  <si>
    <t>Course Name :SYSTEMATIC BACTERIOLOGY           Department : MSc CMB</t>
  </si>
  <si>
    <t>Course Name :BASIC MICROBIOLOGY LAB       Department : MSc CMB</t>
  </si>
  <si>
    <t>SCHOOL OF PARAMEDICS AND ALLIED HEALTH SCIENCES</t>
  </si>
</sst>
</file>

<file path=xl/styles.xml><?xml version="1.0" encoding="utf-8"?>
<styleSheet xmlns="http://schemas.openxmlformats.org/spreadsheetml/2006/main">
  <numFmts count="4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₹&quot;#,##0_);\(&quot;₹&quot;#,##0\)"/>
    <numFmt numFmtId="171" formatCode="&quot;₹&quot;#,##0_);[Red]\(&quot;₹&quot;#,##0\)"/>
    <numFmt numFmtId="172" formatCode="&quot;₹&quot;#,##0.00_);\(&quot;₹&quot;#,##0.00\)"/>
    <numFmt numFmtId="173" formatCode="&quot;₹&quot;#,##0.00_);[Red]\(&quot;₹&quot;#,##0.00\)"/>
    <numFmt numFmtId="174" formatCode="_(&quot;₹&quot;* #,##0_);_(&quot;₹&quot;* \(#,##0\);_(&quot;₹&quot;* &quot;-&quot;_);_(@_)"/>
    <numFmt numFmtId="175" formatCode="_(* #,##0_);_(* \(#,##0\);_(* &quot;-&quot;_);_(@_)"/>
    <numFmt numFmtId="176" formatCode="_(&quot;₹&quot;* #,##0.00_);_(&quot;₹&quot;* \(#,##0.00\);_(&quot;₹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0"/>
    <numFmt numFmtId="190" formatCode="0.0000"/>
    <numFmt numFmtId="191" formatCode="0.00000"/>
    <numFmt numFmtId="192" formatCode="0.0%"/>
    <numFmt numFmtId="193" formatCode="[$-4009]dddd\,\ d\ mmmm\ yyyy"/>
    <numFmt numFmtId="194" formatCode="[$-409]h:mm:ss\ AM/PM"/>
    <numFmt numFmtId="195" formatCode="[$-4009]dd\ mmmm\ yyyy"/>
    <numFmt numFmtId="196" formatCode="[$-F400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40"/>
      <name val="Calibri"/>
      <family val="2"/>
    </font>
    <font>
      <b/>
      <sz val="16"/>
      <color indexed="56"/>
      <name val="Calibri"/>
      <family val="2"/>
    </font>
    <font>
      <b/>
      <sz val="16"/>
      <color indexed="36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rgb="FF00B0F0"/>
      <name val="Calibri"/>
      <family val="2"/>
    </font>
    <font>
      <b/>
      <sz val="16"/>
      <color rgb="FF002060"/>
      <name val="Calibri"/>
      <family val="2"/>
    </font>
    <font>
      <b/>
      <sz val="16"/>
      <color rgb="FF7030A0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1" fontId="46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188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46" fillId="0" borderId="12" xfId="0" applyNumberFormat="1" applyFont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" fontId="2" fillId="7" borderId="11" xfId="0" applyNumberFormat="1" applyFont="1" applyFill="1" applyBorder="1" applyAlignment="1">
      <alignment vertical="center"/>
    </xf>
    <xf numFmtId="188" fontId="0" fillId="0" borderId="10" xfId="0" applyNumberFormat="1" applyBorder="1" applyAlignment="1">
      <alignment horizontal="center" vertical="center"/>
    </xf>
    <xf numFmtId="1" fontId="49" fillId="21" borderId="12" xfId="0" applyNumberFormat="1" applyFont="1" applyFill="1" applyBorder="1" applyAlignment="1">
      <alignment vertical="center"/>
    </xf>
    <xf numFmtId="1" fontId="49" fillId="21" borderId="13" xfId="0" applyNumberFormat="1" applyFont="1" applyFill="1" applyBorder="1" applyAlignment="1">
      <alignment vertical="center"/>
    </xf>
    <xf numFmtId="188" fontId="2" fillId="33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88" fontId="46" fillId="33" borderId="12" xfId="0" applyNumberFormat="1" applyFont="1" applyFill="1" applyBorder="1" applyAlignment="1">
      <alignment horizontal="center" vertical="center"/>
    </xf>
    <xf numFmtId="189" fontId="0" fillId="33" borderId="12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2" fillId="5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0" fontId="46" fillId="0" borderId="10" xfId="59" applyNumberFormat="1" applyFont="1" applyBorder="1" applyAlignment="1">
      <alignment vertical="center"/>
    </xf>
    <xf numFmtId="0" fontId="46" fillId="35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2" fontId="46" fillId="36" borderId="10" xfId="0" applyNumberFormat="1" applyFont="1" applyFill="1" applyBorder="1" applyAlignment="1">
      <alignment horizontal="center" vertical="center"/>
    </xf>
    <xf numFmtId="188" fontId="46" fillId="36" borderId="10" xfId="0" applyNumberFormat="1" applyFont="1" applyFill="1" applyBorder="1" applyAlignment="1">
      <alignment horizontal="center" vertical="center"/>
    </xf>
    <xf numFmtId="188" fontId="0" fillId="36" borderId="10" xfId="0" applyNumberFormat="1" applyFill="1" applyBorder="1" applyAlignment="1">
      <alignment horizontal="center" vertical="center"/>
    </xf>
    <xf numFmtId="1" fontId="49" fillId="37" borderId="10" xfId="0" applyNumberFormat="1" applyFont="1" applyFill="1" applyBorder="1" applyAlignment="1">
      <alignment vertical="center"/>
    </xf>
    <xf numFmtId="2" fontId="5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1" fontId="0" fillId="0" borderId="0" xfId="0" applyNumberForma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vertical="center"/>
    </xf>
    <xf numFmtId="2" fontId="4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2" fontId="4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38" borderId="10" xfId="0" applyNumberFormat="1" applyFill="1" applyBorder="1" applyAlignment="1">
      <alignment horizontal="center" vertical="center"/>
    </xf>
    <xf numFmtId="189" fontId="0" fillId="38" borderId="12" xfId="0" applyNumberForma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89" fontId="46" fillId="35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 vertical="center"/>
    </xf>
    <xf numFmtId="1" fontId="2" fillId="7" borderId="11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188" fontId="2" fillId="33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2" fontId="0" fillId="36" borderId="10" xfId="0" applyNumberFormat="1" applyFont="1" applyFill="1" applyBorder="1" applyAlignment="1">
      <alignment horizontal="center" vertical="center"/>
    </xf>
    <xf numFmtId="188" fontId="0" fillId="36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0" fontId="29" fillId="33" borderId="14" xfId="0" applyFont="1" applyFill="1" applyBorder="1" applyAlignment="1">
      <alignment horizontal="center" wrapText="1"/>
    </xf>
    <xf numFmtId="0" fontId="29" fillId="33" borderId="15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8" xfId="0" applyNumberFormat="1" applyFont="1" applyFill="1" applyBorder="1" applyAlignment="1">
      <alignment horizontal="center" vertical="center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zoomScale="53" zoomScaleNormal="53" zoomScalePageLayoutView="0" workbookViewId="0" topLeftCell="A4">
      <selection activeCell="K13" sqref="K13"/>
    </sheetView>
  </sheetViews>
  <sheetFormatPr defaultColWidth="5.8515625" defaultRowHeight="15"/>
  <cols>
    <col min="1" max="1" width="12.57421875" style="4" customWidth="1"/>
    <col min="2" max="2" width="20.8515625" style="4" customWidth="1"/>
    <col min="3" max="4" width="17.140625" style="4" customWidth="1"/>
    <col min="5" max="6" width="25.8515625" style="4" customWidth="1"/>
    <col min="7" max="7" width="26.421875" style="4" customWidth="1"/>
    <col min="8" max="8" width="16.421875" style="1" customWidth="1"/>
    <col min="9" max="9" width="14.421875" style="1" customWidth="1"/>
    <col min="10" max="10" width="9.421875" style="1" customWidth="1"/>
    <col min="11" max="11" width="16.57421875" style="1" customWidth="1"/>
    <col min="12" max="12" width="12.421875" style="1" customWidth="1"/>
    <col min="13" max="13" width="9.57421875" style="1" customWidth="1"/>
    <col min="14" max="14" width="15.57421875" style="1" customWidth="1"/>
    <col min="15" max="246" width="8.8515625" style="1" customWidth="1"/>
    <col min="247" max="247" width="24.57421875" style="1" customWidth="1"/>
    <col min="248" max="248" width="6.00390625" style="1" bestFit="1" customWidth="1"/>
    <col min="249" max="249" width="5.8515625" style="1" bestFit="1" customWidth="1"/>
    <col min="250" max="16384" width="5.8515625" style="1" customWidth="1"/>
  </cols>
  <sheetData>
    <row r="1" spans="1:13" ht="20.25" customHeight="1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</row>
    <row r="2" spans="1:9" ht="19.5" customHeight="1">
      <c r="A2" s="117" t="s">
        <v>0</v>
      </c>
      <c r="B2" s="117"/>
      <c r="C2" s="117"/>
      <c r="D2" s="117"/>
      <c r="E2" s="117"/>
      <c r="F2" s="30"/>
      <c r="G2" s="43" t="s">
        <v>37</v>
      </c>
      <c r="H2" s="44"/>
      <c r="I2" s="40"/>
    </row>
    <row r="3" spans="1:23" ht="43.5" customHeight="1">
      <c r="A3" s="118" t="s">
        <v>51</v>
      </c>
      <c r="B3" s="117"/>
      <c r="C3" s="117"/>
      <c r="D3" s="117"/>
      <c r="E3" s="117"/>
      <c r="F3" s="30"/>
      <c r="G3" s="43" t="s">
        <v>39</v>
      </c>
      <c r="H3" s="44"/>
      <c r="I3" s="57" t="s">
        <v>47</v>
      </c>
      <c r="K3" s="47" t="s">
        <v>42</v>
      </c>
      <c r="L3" s="47" t="s">
        <v>49</v>
      </c>
      <c r="N3" s="47" t="s">
        <v>43</v>
      </c>
      <c r="O3" s="114" t="s">
        <v>27</v>
      </c>
      <c r="P3" s="114"/>
      <c r="Q3" s="114"/>
      <c r="R3" s="114"/>
      <c r="S3" s="114"/>
      <c r="T3" s="114"/>
      <c r="U3" s="114"/>
      <c r="V3" s="114"/>
      <c r="W3" s="114"/>
    </row>
    <row r="4" spans="1:23" ht="32.25" customHeight="1">
      <c r="A4" s="118" t="s">
        <v>52</v>
      </c>
      <c r="B4" s="117"/>
      <c r="C4" s="117"/>
      <c r="D4" s="117"/>
      <c r="E4" s="117"/>
      <c r="F4" s="30"/>
      <c r="G4" s="43" t="s">
        <v>38</v>
      </c>
      <c r="H4" s="44"/>
      <c r="I4" s="40"/>
      <c r="K4" s="48" t="s">
        <v>33</v>
      </c>
      <c r="L4" s="48">
        <v>3</v>
      </c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0.25" customHeight="1">
      <c r="A5" s="45" t="s">
        <v>29</v>
      </c>
      <c r="B5" s="41"/>
      <c r="C5" s="41"/>
      <c r="D5" s="41"/>
      <c r="E5" s="41"/>
      <c r="F5" s="30"/>
      <c r="G5" s="43" t="s">
        <v>31</v>
      </c>
      <c r="H5" s="37">
        <v>63.64</v>
      </c>
      <c r="I5" s="40"/>
      <c r="K5" s="49" t="s">
        <v>34</v>
      </c>
      <c r="L5" s="49">
        <v>2</v>
      </c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2:23" ht="48.75" customHeight="1">
      <c r="B6" s="2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36.364</v>
      </c>
      <c r="I6" s="40"/>
      <c r="K6" s="50" t="s">
        <v>35</v>
      </c>
      <c r="L6" s="50">
        <v>1</v>
      </c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2:23" ht="42.75" customHeight="1">
      <c r="B7" s="5" t="s">
        <v>2</v>
      </c>
      <c r="C7" s="23" t="s">
        <v>10</v>
      </c>
      <c r="D7" s="23"/>
      <c r="E7" s="7" t="s">
        <v>10</v>
      </c>
      <c r="F7" s="7"/>
      <c r="G7" s="42" t="s">
        <v>45</v>
      </c>
      <c r="H7" s="56">
        <f>AVERAGE(H5:H6)</f>
        <v>50.001999999999995</v>
      </c>
      <c r="I7" s="46">
        <v>0.6</v>
      </c>
      <c r="K7" s="51" t="s">
        <v>36</v>
      </c>
      <c r="L7" s="51">
        <v>0</v>
      </c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2:9" ht="24.75" customHeight="1">
      <c r="B8" s="5" t="s">
        <v>3</v>
      </c>
      <c r="C8" s="7" t="s">
        <v>4</v>
      </c>
      <c r="D8" s="7"/>
      <c r="E8" s="7" t="s">
        <v>12</v>
      </c>
      <c r="F8" s="7"/>
      <c r="G8" s="42" t="s">
        <v>40</v>
      </c>
      <c r="H8" s="43" t="s">
        <v>48</v>
      </c>
      <c r="I8" s="40"/>
    </row>
    <row r="9" spans="2:23" ht="24.75" customHeight="1">
      <c r="B9" s="5" t="s">
        <v>5</v>
      </c>
      <c r="C9" s="16" t="s">
        <v>30</v>
      </c>
      <c r="D9" s="16"/>
      <c r="E9" s="16" t="s">
        <v>30</v>
      </c>
      <c r="F9" s="31"/>
      <c r="H9" s="38"/>
      <c r="I9" s="38"/>
      <c r="W9" s="21"/>
    </row>
    <row r="10" spans="1:23" s="2" customFormat="1" ht="24.75" customHeight="1" thickBot="1">
      <c r="A10" s="8"/>
      <c r="B10" s="5" t="s">
        <v>8</v>
      </c>
      <c r="C10" s="7">
        <v>40</v>
      </c>
      <c r="D10" s="28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24.75" customHeight="1" thickBot="1">
      <c r="A11" s="4">
        <v>1</v>
      </c>
      <c r="B11" s="14" t="s">
        <v>53</v>
      </c>
      <c r="C11" s="80">
        <v>16</v>
      </c>
      <c r="D11" s="10">
        <f>COUNTIF(C11:C21,"&gt;="&amp;D10)</f>
        <v>7</v>
      </c>
      <c r="E11" s="80">
        <v>16</v>
      </c>
      <c r="F11" s="32">
        <f>COUNTIF(E11:E21,"&gt;="&amp;F10)</f>
        <v>4</v>
      </c>
      <c r="G11" s="26" t="s">
        <v>6</v>
      </c>
      <c r="H11" s="99">
        <v>3</v>
      </c>
      <c r="I11" s="101"/>
      <c r="J11" s="100">
        <v>2</v>
      </c>
      <c r="K11" s="100">
        <v>3</v>
      </c>
      <c r="L11" s="100">
        <v>2</v>
      </c>
      <c r="M11" s="100"/>
      <c r="N11" s="100">
        <v>2</v>
      </c>
      <c r="O11" s="100">
        <v>1</v>
      </c>
      <c r="P11" s="100">
        <v>3</v>
      </c>
      <c r="Q11" s="100">
        <v>2</v>
      </c>
      <c r="R11" s="100">
        <v>1</v>
      </c>
      <c r="S11" s="100">
        <v>3</v>
      </c>
      <c r="T11" s="100">
        <v>3</v>
      </c>
      <c r="U11" s="100">
        <v>3</v>
      </c>
      <c r="V11" s="100">
        <v>3</v>
      </c>
      <c r="W11" s="21"/>
    </row>
    <row r="12" spans="1:23" ht="24.75" customHeight="1" thickBot="1">
      <c r="A12" s="4">
        <v>2</v>
      </c>
      <c r="B12" s="14" t="s">
        <v>54</v>
      </c>
      <c r="C12" s="80">
        <v>21</v>
      </c>
      <c r="D12" s="66">
        <f>(7/11)*100</f>
        <v>63.63636363636363</v>
      </c>
      <c r="E12" s="80">
        <v>26</v>
      </c>
      <c r="F12" s="67">
        <f>(4/11)*100</f>
        <v>36.36363636363637</v>
      </c>
      <c r="G12" s="26" t="s">
        <v>7</v>
      </c>
      <c r="H12" s="104">
        <v>3</v>
      </c>
      <c r="I12" s="106"/>
      <c r="J12" s="105">
        <v>1</v>
      </c>
      <c r="K12" s="105">
        <v>2</v>
      </c>
      <c r="L12" s="105">
        <v>1</v>
      </c>
      <c r="M12" s="105"/>
      <c r="N12" s="105">
        <v>1</v>
      </c>
      <c r="O12" s="105">
        <v>1</v>
      </c>
      <c r="P12" s="105">
        <v>3</v>
      </c>
      <c r="Q12" s="105">
        <v>2</v>
      </c>
      <c r="R12" s="105">
        <v>1</v>
      </c>
      <c r="S12" s="105">
        <v>3</v>
      </c>
      <c r="T12" s="105">
        <v>2</v>
      </c>
      <c r="U12" s="105">
        <v>2</v>
      </c>
      <c r="V12" s="105">
        <v>2</v>
      </c>
      <c r="W12" s="21"/>
    </row>
    <row r="13" spans="1:23" ht="24.75" customHeight="1" thickBot="1">
      <c r="A13" s="4">
        <v>3</v>
      </c>
      <c r="B13" s="14" t="s">
        <v>55</v>
      </c>
      <c r="C13" s="80">
        <v>24</v>
      </c>
      <c r="D13" s="10"/>
      <c r="E13" s="80">
        <v>26</v>
      </c>
      <c r="F13" s="33"/>
      <c r="G13" s="26" t="s">
        <v>9</v>
      </c>
      <c r="H13" s="104">
        <v>3</v>
      </c>
      <c r="I13" s="106"/>
      <c r="J13" s="105">
        <v>1</v>
      </c>
      <c r="K13" s="105">
        <v>2</v>
      </c>
      <c r="L13" s="105">
        <v>0</v>
      </c>
      <c r="M13" s="105"/>
      <c r="N13" s="105">
        <v>1</v>
      </c>
      <c r="O13" s="105">
        <v>2</v>
      </c>
      <c r="P13" s="105">
        <v>2</v>
      </c>
      <c r="Q13" s="105">
        <v>2</v>
      </c>
      <c r="R13" s="105">
        <v>0</v>
      </c>
      <c r="S13" s="105">
        <v>2</v>
      </c>
      <c r="T13" s="105">
        <v>1</v>
      </c>
      <c r="U13" s="105">
        <v>2</v>
      </c>
      <c r="V13" s="105">
        <v>3</v>
      </c>
      <c r="W13" s="21"/>
    </row>
    <row r="14" spans="1:23" ht="35.25" customHeight="1">
      <c r="A14" s="4">
        <v>4</v>
      </c>
      <c r="B14" s="14" t="s">
        <v>56</v>
      </c>
      <c r="C14" s="80">
        <v>27</v>
      </c>
      <c r="D14" s="10"/>
      <c r="E14" s="80">
        <v>40</v>
      </c>
      <c r="F14" s="33"/>
      <c r="G14" s="27" t="s">
        <v>44</v>
      </c>
      <c r="H14" s="20">
        <f>AVERAGE(H11:H13)</f>
        <v>3</v>
      </c>
      <c r="I14" s="20"/>
      <c r="J14" s="20">
        <f aca="true" t="shared" si="0" ref="J14:V14">AVERAGE(J11:J13)</f>
        <v>1.3333333333333333</v>
      </c>
      <c r="K14" s="20">
        <f>AVERAGE(K11:K13)</f>
        <v>2.3333333333333335</v>
      </c>
      <c r="L14" s="20">
        <f t="shared" si="0"/>
        <v>1</v>
      </c>
      <c r="M14" s="40"/>
      <c r="N14" s="20">
        <f>AVERAGE(N11:N13)</f>
        <v>1.3333333333333333</v>
      </c>
      <c r="O14" s="20">
        <f>AVERAGE(O11:O13)</f>
        <v>1.3333333333333333</v>
      </c>
      <c r="P14" s="20">
        <f>AVERAGE(P11:P13)</f>
        <v>2.6666666666666665</v>
      </c>
      <c r="Q14" s="20">
        <f t="shared" si="0"/>
        <v>2</v>
      </c>
      <c r="R14" s="20">
        <f t="shared" si="0"/>
        <v>0.6666666666666666</v>
      </c>
      <c r="S14" s="20">
        <f>AVERAGE(S11:S13)</f>
        <v>2.6666666666666665</v>
      </c>
      <c r="T14" s="20">
        <f>AVERAGE(T11:T13)</f>
        <v>2</v>
      </c>
      <c r="U14" s="20">
        <f t="shared" si="0"/>
        <v>2.3333333333333335</v>
      </c>
      <c r="V14" s="20">
        <f t="shared" si="0"/>
        <v>2.6666666666666665</v>
      </c>
      <c r="W14" s="21"/>
    </row>
    <row r="15" spans="1:23" ht="37.5" customHeight="1">
      <c r="A15" s="4">
        <v>5</v>
      </c>
      <c r="B15" s="14" t="s">
        <v>57</v>
      </c>
      <c r="C15" s="80">
        <v>19</v>
      </c>
      <c r="D15" s="10"/>
      <c r="E15" s="80">
        <v>21</v>
      </c>
      <c r="F15" s="33"/>
      <c r="G15" s="55" t="s">
        <v>46</v>
      </c>
      <c r="H15" s="72">
        <f>(50*H14)/100</f>
        <v>1.5</v>
      </c>
      <c r="I15" s="72"/>
      <c r="J15" s="72">
        <f>(50*J14)/100</f>
        <v>0.6666666666666665</v>
      </c>
      <c r="K15" s="72">
        <f>(50*K14)/100</f>
        <v>1.1666666666666667</v>
      </c>
      <c r="L15" s="72">
        <f>(50*L14)/100</f>
        <v>0.5</v>
      </c>
      <c r="M15" s="88"/>
      <c r="N15" s="72">
        <f aca="true" t="shared" si="1" ref="N15:V15">(50*N14)/100</f>
        <v>0.6666666666666665</v>
      </c>
      <c r="O15" s="72">
        <f t="shared" si="1"/>
        <v>0.6666666666666665</v>
      </c>
      <c r="P15" s="72">
        <f t="shared" si="1"/>
        <v>1.333333333333333</v>
      </c>
      <c r="Q15" s="72">
        <f t="shared" si="1"/>
        <v>1</v>
      </c>
      <c r="R15" s="72">
        <f t="shared" si="1"/>
        <v>0.33333333333333326</v>
      </c>
      <c r="S15" s="72">
        <f t="shared" si="1"/>
        <v>1.333333333333333</v>
      </c>
      <c r="T15" s="72">
        <f t="shared" si="1"/>
        <v>1</v>
      </c>
      <c r="U15" s="72">
        <f t="shared" si="1"/>
        <v>1.1666666666666667</v>
      </c>
      <c r="V15" s="72">
        <f t="shared" si="1"/>
        <v>1.333333333333333</v>
      </c>
      <c r="W15" s="21"/>
    </row>
    <row r="16" spans="1:22" ht="24.75" customHeight="1">
      <c r="A16" s="4">
        <v>6</v>
      </c>
      <c r="B16" s="14" t="s">
        <v>58</v>
      </c>
      <c r="C16" s="80">
        <v>33</v>
      </c>
      <c r="D16" s="10"/>
      <c r="E16" s="80">
        <v>40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40.5" customHeight="1">
      <c r="A17" s="4">
        <v>7</v>
      </c>
      <c r="B17" s="14" t="s">
        <v>59</v>
      </c>
      <c r="C17" s="80">
        <v>33</v>
      </c>
      <c r="D17" s="10"/>
      <c r="E17" s="80">
        <v>42</v>
      </c>
      <c r="F17" s="10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3" ht="24.75" customHeight="1">
      <c r="A18" s="4">
        <v>8</v>
      </c>
      <c r="B18" s="14" t="s">
        <v>60</v>
      </c>
      <c r="C18" s="80">
        <v>25</v>
      </c>
      <c r="D18" s="10"/>
      <c r="E18" s="80">
        <v>30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24.75" customHeight="1">
      <c r="A19" s="4">
        <v>9</v>
      </c>
      <c r="B19" s="14" t="s">
        <v>61</v>
      </c>
      <c r="C19" s="80">
        <v>22</v>
      </c>
      <c r="D19" s="10"/>
      <c r="E19" s="80">
        <v>26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W19" s="15"/>
    </row>
    <row r="20" spans="1:17" ht="31.5" customHeight="1">
      <c r="A20" s="4">
        <v>10</v>
      </c>
      <c r="B20" s="14" t="s">
        <v>62</v>
      </c>
      <c r="C20" s="80">
        <v>16</v>
      </c>
      <c r="D20" s="10"/>
      <c r="E20" s="80">
        <v>16</v>
      </c>
      <c r="F20" s="34"/>
      <c r="H20" s="39"/>
      <c r="I20" s="116"/>
      <c r="J20" s="116"/>
      <c r="M20" s="38"/>
      <c r="N20" s="38"/>
      <c r="O20" s="38"/>
      <c r="P20" s="38"/>
      <c r="Q20" s="38"/>
    </row>
    <row r="21" spans="1:17" ht="24.75" customHeight="1">
      <c r="A21" s="4">
        <v>11</v>
      </c>
      <c r="B21" s="14" t="s">
        <v>63</v>
      </c>
      <c r="C21" s="80">
        <v>27</v>
      </c>
      <c r="D21" s="10"/>
      <c r="E21" s="80">
        <v>40</v>
      </c>
      <c r="F21" s="34"/>
      <c r="H21" s="61"/>
      <c r="I21" s="73"/>
      <c r="J21" s="73"/>
      <c r="M21" s="38"/>
      <c r="N21" s="38"/>
      <c r="O21" s="38"/>
      <c r="P21" s="38"/>
      <c r="Q21" s="38"/>
    </row>
    <row r="22" spans="1:24" ht="24.75" customHeight="1">
      <c r="A22" s="8"/>
      <c r="B22" s="74"/>
      <c r="C22" s="75"/>
      <c r="D22" s="75"/>
      <c r="E22" s="75"/>
      <c r="F22" s="76"/>
      <c r="H22" s="58"/>
      <c r="I22" s="21"/>
      <c r="J22" s="21"/>
      <c r="K22" s="21"/>
      <c r="L22" s="21"/>
      <c r="M22" s="21"/>
      <c r="N22" s="59"/>
      <c r="O22" s="59"/>
      <c r="P22" s="59"/>
      <c r="Q22" s="59"/>
      <c r="R22" s="59"/>
      <c r="S22" s="21"/>
      <c r="T22" s="21"/>
      <c r="U22" s="21"/>
      <c r="V22" s="21"/>
      <c r="W22" s="21"/>
      <c r="X22" s="21"/>
    </row>
    <row r="23" spans="1:24" ht="24.75" customHeight="1">
      <c r="A23" s="8"/>
      <c r="B23" s="74"/>
      <c r="C23" s="75"/>
      <c r="D23" s="75"/>
      <c r="E23" s="75"/>
      <c r="F23" s="76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21"/>
      <c r="X23" s="21"/>
    </row>
    <row r="24" spans="1:24" ht="24.75" customHeight="1">
      <c r="A24" s="8"/>
      <c r="B24" s="74"/>
      <c r="C24" s="74"/>
      <c r="D24" s="74"/>
      <c r="E24" s="74"/>
      <c r="F24" s="77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21"/>
      <c r="X24" s="21"/>
    </row>
    <row r="25" spans="1:24" ht="24.75" customHeight="1">
      <c r="A25" s="8"/>
      <c r="B25" s="74"/>
      <c r="C25" s="75"/>
      <c r="D25" s="75"/>
      <c r="E25" s="75"/>
      <c r="F25" s="76"/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21"/>
      <c r="X25" s="21"/>
    </row>
    <row r="26" spans="1:24" ht="24.75" customHeight="1">
      <c r="A26" s="8"/>
      <c r="B26" s="74"/>
      <c r="C26" s="75"/>
      <c r="D26" s="75"/>
      <c r="E26" s="75"/>
      <c r="F26" s="76"/>
      <c r="G26" s="60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21"/>
      <c r="X26" s="21"/>
    </row>
    <row r="27" spans="1:24" ht="24.75" customHeight="1">
      <c r="A27" s="8"/>
      <c r="B27" s="74"/>
      <c r="C27" s="75"/>
      <c r="D27" s="75"/>
      <c r="E27" s="75"/>
      <c r="F27" s="76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21"/>
      <c r="X27" s="21"/>
    </row>
    <row r="28" spans="1:24" ht="24.75" customHeight="1">
      <c r="A28" s="8"/>
      <c r="B28" s="74"/>
      <c r="C28" s="75"/>
      <c r="D28" s="75"/>
      <c r="E28" s="75"/>
      <c r="F28" s="76"/>
      <c r="G28" s="60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21"/>
      <c r="X28" s="21"/>
    </row>
    <row r="29" spans="1:24" ht="24.75" customHeight="1">
      <c r="A29" s="8"/>
      <c r="B29" s="74"/>
      <c r="C29" s="75"/>
      <c r="D29" s="75"/>
      <c r="E29" s="75"/>
      <c r="F29" s="76"/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21"/>
      <c r="X29" s="21"/>
    </row>
    <row r="30" spans="1:24" ht="24.75" customHeight="1">
      <c r="A30" s="8"/>
      <c r="B30" s="74"/>
      <c r="C30" s="75"/>
      <c r="D30" s="75"/>
      <c r="E30" s="75"/>
      <c r="F30" s="76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21"/>
      <c r="X30" s="21"/>
    </row>
    <row r="31" spans="1:24" ht="24.75" customHeight="1">
      <c r="A31" s="8"/>
      <c r="B31" s="74"/>
      <c r="C31" s="75"/>
      <c r="D31" s="75"/>
      <c r="E31" s="75"/>
      <c r="F31" s="76"/>
      <c r="G31" s="6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21"/>
      <c r="X31" s="21"/>
    </row>
    <row r="32" spans="1:24" ht="24.75" customHeight="1">
      <c r="A32" s="8"/>
      <c r="B32" s="74"/>
      <c r="C32" s="75"/>
      <c r="D32" s="75"/>
      <c r="E32" s="75"/>
      <c r="F32" s="76"/>
      <c r="G32" s="60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21"/>
      <c r="X32" s="21"/>
    </row>
    <row r="33" spans="1:24" ht="24.75" customHeight="1">
      <c r="A33" s="8"/>
      <c r="B33" s="74"/>
      <c r="C33" s="75"/>
      <c r="D33" s="75"/>
      <c r="E33" s="75"/>
      <c r="F33" s="76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21"/>
    </row>
    <row r="34" spans="1:24" ht="24.75" customHeight="1">
      <c r="A34" s="8"/>
      <c r="B34" s="74"/>
      <c r="C34" s="75"/>
      <c r="D34" s="75"/>
      <c r="E34" s="75"/>
      <c r="F34" s="76"/>
      <c r="G34" s="62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21"/>
      <c r="X34" s="21"/>
    </row>
    <row r="35" spans="1:24" ht="24.75" customHeight="1">
      <c r="A35" s="8"/>
      <c r="B35" s="74"/>
      <c r="C35" s="75"/>
      <c r="D35" s="75"/>
      <c r="E35" s="75"/>
      <c r="F35" s="76"/>
      <c r="G35" s="5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24.75" customHeight="1">
      <c r="A36" s="8"/>
      <c r="B36" s="74"/>
      <c r="C36" s="75"/>
      <c r="D36" s="75"/>
      <c r="E36" s="75"/>
      <c r="F36" s="76"/>
      <c r="G36" s="58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ht="24.75" customHeight="1">
      <c r="A37" s="8"/>
      <c r="B37" s="74"/>
      <c r="C37" s="75"/>
      <c r="D37" s="75"/>
      <c r="E37" s="75"/>
      <c r="F37" s="76"/>
      <c r="G37" s="6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21"/>
      <c r="X37" s="21"/>
    </row>
    <row r="38" spans="1:24" ht="24.75" customHeight="1">
      <c r="A38" s="8"/>
      <c r="B38" s="74"/>
      <c r="C38" s="75"/>
      <c r="D38" s="75"/>
      <c r="E38" s="75"/>
      <c r="F38" s="76"/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21"/>
      <c r="X38" s="21"/>
    </row>
    <row r="39" spans="1:24" ht="24.75" customHeight="1">
      <c r="A39" s="8"/>
      <c r="B39" s="74"/>
      <c r="C39" s="75"/>
      <c r="D39" s="75"/>
      <c r="E39" s="75"/>
      <c r="F39" s="76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21"/>
      <c r="X39" s="21"/>
    </row>
    <row r="40" spans="1:24" ht="24.75" customHeight="1">
      <c r="A40" s="8"/>
      <c r="B40" s="74"/>
      <c r="C40" s="75"/>
      <c r="D40" s="75"/>
      <c r="E40" s="75"/>
      <c r="F40" s="76"/>
      <c r="G40" s="60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21"/>
      <c r="X40" s="21"/>
    </row>
    <row r="41" spans="1:24" ht="24.75" customHeight="1">
      <c r="A41" s="8"/>
      <c r="B41" s="74"/>
      <c r="C41" s="75"/>
      <c r="D41" s="75"/>
      <c r="E41" s="75"/>
      <c r="F41" s="76"/>
      <c r="G41" s="60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21"/>
      <c r="X41" s="21"/>
    </row>
    <row r="42" spans="1:24" ht="24.75" customHeight="1">
      <c r="A42" s="8"/>
      <c r="B42" s="74"/>
      <c r="C42" s="75"/>
      <c r="D42" s="75"/>
      <c r="E42" s="75"/>
      <c r="F42" s="76"/>
      <c r="G42" s="60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21"/>
      <c r="X42" s="21"/>
    </row>
    <row r="43" spans="1:24" ht="24.75" customHeight="1">
      <c r="A43" s="8"/>
      <c r="B43" s="74"/>
      <c r="C43" s="75"/>
      <c r="D43" s="75"/>
      <c r="E43" s="75"/>
      <c r="F43" s="76"/>
      <c r="G43" s="60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21"/>
      <c r="X43" s="21"/>
    </row>
    <row r="44" spans="1:24" ht="24.75" customHeight="1">
      <c r="A44" s="8"/>
      <c r="B44" s="74"/>
      <c r="C44" s="75"/>
      <c r="D44" s="75"/>
      <c r="E44" s="75"/>
      <c r="F44" s="76"/>
      <c r="G44" s="60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21"/>
      <c r="X44" s="21"/>
    </row>
    <row r="45" spans="1:24" ht="24.75" customHeight="1">
      <c r="A45" s="8"/>
      <c r="B45" s="74"/>
      <c r="C45" s="75"/>
      <c r="D45" s="75"/>
      <c r="E45" s="75"/>
      <c r="F45" s="76"/>
      <c r="G45" s="60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21"/>
      <c r="X45" s="21"/>
    </row>
    <row r="46" spans="1:24" ht="24.75" customHeight="1">
      <c r="A46" s="8"/>
      <c r="B46" s="74"/>
      <c r="C46" s="75"/>
      <c r="D46" s="75"/>
      <c r="E46" s="75"/>
      <c r="F46" s="76"/>
      <c r="G46" s="60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21"/>
      <c r="X46" s="21"/>
    </row>
    <row r="47" spans="1:24" ht="24.75" customHeight="1">
      <c r="A47" s="8"/>
      <c r="B47" s="74"/>
      <c r="C47" s="75"/>
      <c r="D47" s="75"/>
      <c r="E47" s="75"/>
      <c r="F47" s="76"/>
      <c r="G47" s="60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21"/>
      <c r="X47" s="21"/>
    </row>
    <row r="48" spans="1:24" ht="24.75" customHeight="1">
      <c r="A48" s="8"/>
      <c r="B48" s="74"/>
      <c r="C48" s="75"/>
      <c r="D48" s="75"/>
      <c r="E48" s="75"/>
      <c r="F48" s="76"/>
      <c r="G48" s="62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21"/>
      <c r="X48" s="21"/>
    </row>
    <row r="49" spans="1:24" ht="24.75" customHeight="1">
      <c r="A49" s="8"/>
      <c r="B49" s="74"/>
      <c r="C49" s="75"/>
      <c r="D49" s="75"/>
      <c r="E49" s="75"/>
      <c r="F49" s="76"/>
      <c r="G49" s="5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ht="24.75" customHeight="1">
      <c r="A50" s="8"/>
      <c r="B50" s="74"/>
      <c r="C50" s="75"/>
      <c r="D50" s="75"/>
      <c r="E50" s="75"/>
      <c r="F50" s="76"/>
      <c r="G50" s="5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24.75" customHeight="1">
      <c r="A51" s="8"/>
      <c r="B51" s="74"/>
      <c r="C51" s="74"/>
      <c r="D51" s="74"/>
      <c r="E51" s="74"/>
      <c r="F51" s="77"/>
      <c r="G51" s="60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21"/>
      <c r="X51" s="21"/>
    </row>
    <row r="52" spans="1:24" ht="24.75" customHeight="1">
      <c r="A52" s="8"/>
      <c r="B52" s="74"/>
      <c r="C52" s="74"/>
      <c r="D52" s="74"/>
      <c r="E52" s="74"/>
      <c r="F52" s="77"/>
      <c r="G52" s="60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21"/>
      <c r="X52" s="21"/>
    </row>
    <row r="53" spans="1:24" ht="24.75" customHeight="1">
      <c r="A53" s="8"/>
      <c r="B53" s="74"/>
      <c r="C53" s="75"/>
      <c r="D53" s="75"/>
      <c r="E53" s="75"/>
      <c r="F53" s="76"/>
      <c r="G53" s="60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21"/>
      <c r="X53" s="21"/>
    </row>
    <row r="54" spans="1:24" ht="24.75" customHeight="1">
      <c r="A54" s="8"/>
      <c r="B54" s="74"/>
      <c r="C54" s="75"/>
      <c r="D54" s="75"/>
      <c r="E54" s="75"/>
      <c r="F54" s="76"/>
      <c r="G54" s="60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21"/>
      <c r="X54" s="21"/>
    </row>
    <row r="55" spans="1:24" ht="24.75" customHeight="1">
      <c r="A55" s="8"/>
      <c r="B55" s="74"/>
      <c r="C55" s="75"/>
      <c r="D55" s="75"/>
      <c r="E55" s="75"/>
      <c r="F55" s="76"/>
      <c r="G55" s="60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21"/>
      <c r="X55" s="21"/>
    </row>
    <row r="56" spans="1:24" ht="24.75" customHeight="1">
      <c r="A56" s="8"/>
      <c r="B56" s="74"/>
      <c r="C56" s="75"/>
      <c r="D56" s="75"/>
      <c r="E56" s="75"/>
      <c r="F56" s="76"/>
      <c r="G56" s="60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21"/>
      <c r="X56" s="21"/>
    </row>
    <row r="57" spans="1:24" ht="24.75" customHeight="1">
      <c r="A57" s="8"/>
      <c r="B57" s="74"/>
      <c r="C57" s="75"/>
      <c r="D57" s="75"/>
      <c r="E57" s="75"/>
      <c r="F57" s="76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21"/>
      <c r="X57" s="21"/>
    </row>
    <row r="58" spans="1:24" ht="24.75" customHeight="1">
      <c r="A58" s="8"/>
      <c r="B58" s="74"/>
      <c r="C58" s="75"/>
      <c r="D58" s="75"/>
      <c r="E58" s="75"/>
      <c r="F58" s="76"/>
      <c r="G58" s="60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21"/>
      <c r="X58" s="21"/>
    </row>
    <row r="59" spans="1:24" ht="24.75" customHeight="1">
      <c r="A59" s="8"/>
      <c r="B59" s="74"/>
      <c r="C59" s="75"/>
      <c r="D59" s="75"/>
      <c r="E59" s="75"/>
      <c r="F59" s="76"/>
      <c r="G59" s="60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21"/>
      <c r="X59" s="21"/>
    </row>
    <row r="60" spans="1:24" ht="24.75" customHeight="1">
      <c r="A60" s="8"/>
      <c r="B60" s="74"/>
      <c r="C60" s="75"/>
      <c r="D60" s="75"/>
      <c r="E60" s="75"/>
      <c r="F60" s="76"/>
      <c r="G60" s="60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21"/>
      <c r="X60" s="21"/>
    </row>
    <row r="61" spans="1:24" ht="24.75" customHeight="1">
      <c r="A61" s="8"/>
      <c r="B61" s="74"/>
      <c r="C61" s="75"/>
      <c r="D61" s="75"/>
      <c r="E61" s="75"/>
      <c r="F61" s="76"/>
      <c r="G61" s="60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21"/>
      <c r="X61" s="21"/>
    </row>
    <row r="62" spans="1:24" ht="24.75" customHeight="1">
      <c r="A62" s="8"/>
      <c r="B62" s="74"/>
      <c r="C62" s="75"/>
      <c r="D62" s="75"/>
      <c r="E62" s="75"/>
      <c r="F62" s="76"/>
      <c r="G62" s="5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</row>
    <row r="63" spans="1:24" ht="24.75" customHeight="1">
      <c r="A63" s="8"/>
      <c r="B63" s="74"/>
      <c r="C63" s="75"/>
      <c r="D63" s="75"/>
      <c r="E63" s="75"/>
      <c r="F63" s="76"/>
      <c r="G63" s="58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</row>
    <row r="64" spans="1:24" ht="24.75" customHeight="1">
      <c r="A64" s="8"/>
      <c r="B64" s="74"/>
      <c r="C64" s="75"/>
      <c r="D64" s="75"/>
      <c r="E64" s="75"/>
      <c r="F64" s="76"/>
      <c r="G64" s="58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24" ht="24.75" customHeight="1">
      <c r="A65" s="8"/>
      <c r="B65" s="74"/>
      <c r="C65" s="75"/>
      <c r="D65" s="75"/>
      <c r="E65" s="75"/>
      <c r="F65" s="76"/>
      <c r="G65" s="58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</row>
    <row r="66" spans="1:24" ht="24.75" customHeight="1">
      <c r="A66" s="8"/>
      <c r="B66" s="74"/>
      <c r="C66" s="75"/>
      <c r="D66" s="75"/>
      <c r="E66" s="75"/>
      <c r="F66" s="76"/>
      <c r="G66" s="58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</row>
    <row r="67" spans="1:24" ht="24.75" customHeight="1">
      <c r="A67" s="8"/>
      <c r="B67" s="74"/>
      <c r="C67" s="75"/>
      <c r="D67" s="75"/>
      <c r="E67" s="75"/>
      <c r="F67" s="76"/>
      <c r="G67" s="58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24.75" customHeight="1">
      <c r="A68" s="8"/>
      <c r="B68" s="74"/>
      <c r="C68" s="75"/>
      <c r="D68" s="75"/>
      <c r="E68" s="75"/>
      <c r="F68" s="76"/>
      <c r="G68" s="58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</row>
    <row r="69" spans="1:24" ht="24.75" customHeight="1">
      <c r="A69" s="8"/>
      <c r="B69" s="74"/>
      <c r="C69" s="75"/>
      <c r="D69" s="75"/>
      <c r="E69" s="75"/>
      <c r="F69" s="76"/>
      <c r="G69" s="58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</row>
    <row r="70" spans="1:24" ht="24.75" customHeight="1">
      <c r="A70" s="8"/>
      <c r="B70" s="74"/>
      <c r="C70" s="75"/>
      <c r="D70" s="75"/>
      <c r="E70" s="75"/>
      <c r="F70" s="76"/>
      <c r="G70" s="58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:24" ht="24.75" customHeight="1">
      <c r="A71" s="8"/>
      <c r="B71" s="74"/>
      <c r="C71" s="75"/>
      <c r="D71" s="75"/>
      <c r="E71" s="75"/>
      <c r="F71" s="76"/>
      <c r="G71" s="58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4.75" customHeight="1">
      <c r="A72" s="8"/>
      <c r="B72" s="74"/>
      <c r="C72" s="75"/>
      <c r="D72" s="75"/>
      <c r="E72" s="75"/>
      <c r="F72" s="76"/>
      <c r="G72" s="58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ht="24.75" customHeight="1">
      <c r="A73" s="8"/>
      <c r="B73" s="74"/>
      <c r="C73" s="75"/>
      <c r="D73" s="75"/>
      <c r="E73" s="75"/>
      <c r="F73" s="76"/>
      <c r="G73" s="58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</row>
    <row r="74" spans="1:24" ht="24.75" customHeight="1">
      <c r="A74" s="8"/>
      <c r="B74" s="74"/>
      <c r="C74" s="75"/>
      <c r="D74" s="75"/>
      <c r="E74" s="75"/>
      <c r="F74" s="76"/>
      <c r="G74" s="58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ht="24.75" customHeight="1">
      <c r="A75" s="8"/>
      <c r="B75" s="74"/>
      <c r="C75" s="75"/>
      <c r="D75" s="75"/>
      <c r="E75" s="75"/>
      <c r="F75" s="76"/>
      <c r="G75" s="5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 ht="24.75" customHeight="1">
      <c r="A76" s="8"/>
      <c r="B76" s="74"/>
      <c r="C76" s="75"/>
      <c r="D76" s="75"/>
      <c r="E76" s="75"/>
      <c r="F76" s="76"/>
      <c r="G76" s="58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</row>
    <row r="77" spans="1:24" ht="24.75" customHeight="1">
      <c r="A77" s="8"/>
      <c r="B77" s="74"/>
      <c r="C77" s="75"/>
      <c r="D77" s="75"/>
      <c r="E77" s="75"/>
      <c r="F77" s="76"/>
      <c r="G77" s="58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</row>
    <row r="78" spans="1:24" ht="24.75" customHeight="1">
      <c r="A78" s="8"/>
      <c r="B78" s="74"/>
      <c r="C78" s="75"/>
      <c r="D78" s="75"/>
      <c r="E78" s="75"/>
      <c r="F78" s="76"/>
      <c r="G78" s="64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</row>
    <row r="79" spans="1:24" ht="24.75" customHeight="1">
      <c r="A79" s="8"/>
      <c r="B79" s="74"/>
      <c r="C79" s="74"/>
      <c r="D79" s="74"/>
      <c r="E79" s="74"/>
      <c r="F79" s="77"/>
      <c r="G79" s="64"/>
      <c r="H79" s="65"/>
      <c r="I79" s="65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</row>
    <row r="80" spans="1:24" ht="24.75" customHeight="1">
      <c r="A80" s="8"/>
      <c r="B80" s="74"/>
      <c r="C80" s="74"/>
      <c r="D80" s="74"/>
      <c r="E80" s="74"/>
      <c r="F80" s="77"/>
      <c r="G80" s="64"/>
      <c r="H80" s="65"/>
      <c r="I80" s="65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</row>
    <row r="81" spans="1:24" ht="24.75" customHeight="1">
      <c r="A81" s="8"/>
      <c r="B81" s="74"/>
      <c r="C81" s="75"/>
      <c r="D81" s="75"/>
      <c r="E81" s="75"/>
      <c r="F81" s="76"/>
      <c r="G81" s="64"/>
      <c r="H81" s="65"/>
      <c r="I81" s="65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 ht="15">
      <c r="A82" s="11"/>
      <c r="B82" s="11"/>
      <c r="C82" s="11"/>
      <c r="D82" s="11"/>
      <c r="E82" s="11"/>
      <c r="F82" s="11"/>
      <c r="G82" s="64"/>
      <c r="H82" s="65"/>
      <c r="I82" s="65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</row>
    <row r="83" spans="1:23" s="3" customFormat="1" ht="15.75">
      <c r="A83" s="11"/>
      <c r="B83" s="11"/>
      <c r="C83" s="18"/>
      <c r="D83" s="18"/>
      <c r="E83" s="18"/>
      <c r="F83" s="18"/>
      <c r="G83" s="11"/>
      <c r="H83"/>
      <c r="I8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>
      <c r="A84" s="11"/>
      <c r="B84" s="11"/>
      <c r="C84" s="11"/>
      <c r="D84" s="11"/>
      <c r="E84" s="11"/>
      <c r="F84" s="11"/>
      <c r="G84" s="11"/>
      <c r="H84"/>
      <c r="I84"/>
      <c r="W84" s="3"/>
    </row>
    <row r="85" spans="1:22" ht="15.75">
      <c r="A85" s="11"/>
      <c r="B85" s="11"/>
      <c r="C85" s="17"/>
      <c r="D85" s="17"/>
      <c r="E85" s="17"/>
      <c r="F85" s="17"/>
      <c r="G85" s="11"/>
      <c r="H85"/>
      <c r="I8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9" ht="15">
      <c r="A86" s="11"/>
      <c r="B86" s="11"/>
      <c r="C86" s="11"/>
      <c r="D86" s="11"/>
      <c r="E86" s="11"/>
      <c r="F86" s="11"/>
      <c r="G86" s="11"/>
      <c r="H86"/>
      <c r="I86"/>
    </row>
    <row r="87" spans="1:9" ht="15">
      <c r="A87" s="11"/>
      <c r="B87" s="11"/>
      <c r="C87" s="11"/>
      <c r="D87" s="11"/>
      <c r="E87" s="11"/>
      <c r="F87" s="11"/>
      <c r="G87" s="11"/>
      <c r="H87"/>
      <c r="I87"/>
    </row>
    <row r="88" spans="1:9" ht="15">
      <c r="A88" s="11"/>
      <c r="B88" s="11"/>
      <c r="C88" s="11"/>
      <c r="D88" s="11"/>
      <c r="E88" s="11"/>
      <c r="F88" s="11"/>
      <c r="G88" s="11"/>
      <c r="H88"/>
      <c r="I88"/>
    </row>
    <row r="89" spans="1:9" ht="15">
      <c r="A89" s="11"/>
      <c r="B89" s="11"/>
      <c r="C89" s="11"/>
      <c r="D89" s="11"/>
      <c r="E89" s="11"/>
      <c r="F89" s="11"/>
      <c r="G89" s="11"/>
      <c r="H89"/>
      <c r="I89"/>
    </row>
    <row r="90" spans="1:23" s="3" customFormat="1" ht="15.75">
      <c r="A90" s="11"/>
      <c r="B90" s="11"/>
      <c r="C90" s="11"/>
      <c r="D90" s="11"/>
      <c r="E90" s="11"/>
      <c r="F90" s="11"/>
      <c r="G90" s="11"/>
      <c r="H90"/>
      <c r="I9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>
      <c r="A91" s="11"/>
      <c r="B91" s="11"/>
      <c r="C91" s="11"/>
      <c r="D91" s="11"/>
      <c r="E91" s="11"/>
      <c r="F91" s="11"/>
      <c r="G91" s="11"/>
      <c r="H91"/>
      <c r="I91"/>
      <c r="W91" s="3"/>
    </row>
    <row r="92" spans="1:22" ht="15.75">
      <c r="A92" s="11"/>
      <c r="B92" s="11"/>
      <c r="C92" s="11"/>
      <c r="D92" s="11"/>
      <c r="E92" s="11"/>
      <c r="F92" s="11"/>
      <c r="G92" s="11"/>
      <c r="H92"/>
      <c r="I9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9" ht="15">
      <c r="A93" s="11"/>
      <c r="B93" s="11"/>
      <c r="C93" s="11"/>
      <c r="D93" s="11"/>
      <c r="E93" s="11"/>
      <c r="F93" s="11"/>
      <c r="G93" s="11"/>
      <c r="H93"/>
      <c r="I93"/>
    </row>
    <row r="94" spans="1:9" ht="15">
      <c r="A94" s="11"/>
      <c r="B94" s="11"/>
      <c r="C94" s="11"/>
      <c r="D94" s="11"/>
      <c r="E94" s="11"/>
      <c r="F94" s="11"/>
      <c r="G94" s="11"/>
      <c r="H94"/>
      <c r="I94"/>
    </row>
    <row r="95" spans="1:9" ht="15">
      <c r="A95" s="11"/>
      <c r="B95" s="11"/>
      <c r="C95" s="11"/>
      <c r="D95" s="11"/>
      <c r="E95" s="11"/>
      <c r="F95" s="11"/>
      <c r="G95" s="11"/>
      <c r="H95"/>
      <c r="I95"/>
    </row>
    <row r="96" spans="1:9" ht="15">
      <c r="A96" s="11"/>
      <c r="B96" s="11"/>
      <c r="C96" s="11"/>
      <c r="D96" s="11"/>
      <c r="E96" s="11"/>
      <c r="F96" s="11"/>
      <c r="G96" s="11"/>
      <c r="H96"/>
      <c r="I96"/>
    </row>
    <row r="97" spans="1:9" ht="15">
      <c r="A97" s="11"/>
      <c r="B97" s="11"/>
      <c r="C97" s="11"/>
      <c r="D97" s="11"/>
      <c r="E97" s="11"/>
      <c r="F97" s="11"/>
      <c r="G97" s="11"/>
      <c r="H97"/>
      <c r="I97"/>
    </row>
    <row r="98" spans="1:23" s="3" customFormat="1" ht="15.75">
      <c r="A98" s="11"/>
      <c r="B98" s="11"/>
      <c r="C98" s="11"/>
      <c r="D98" s="11"/>
      <c r="E98" s="11"/>
      <c r="F98" s="11"/>
      <c r="G98" s="11"/>
      <c r="H98"/>
      <c r="I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>
      <c r="A99" s="11"/>
      <c r="B99" s="11"/>
      <c r="C99" s="11"/>
      <c r="D99" s="11"/>
      <c r="E99" s="11"/>
      <c r="F99" s="11"/>
      <c r="G99" s="11"/>
      <c r="H99"/>
      <c r="I99"/>
      <c r="W99" s="3"/>
    </row>
    <row r="100" spans="1:22" ht="15.75">
      <c r="A100" s="11"/>
      <c r="B100" s="11"/>
      <c r="C100" s="11"/>
      <c r="D100" s="11"/>
      <c r="E100" s="11"/>
      <c r="F100" s="11"/>
      <c r="G100" s="11"/>
      <c r="H100"/>
      <c r="I100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9" ht="15">
      <c r="A101" s="11"/>
      <c r="B101" s="11"/>
      <c r="C101" s="11"/>
      <c r="D101" s="11"/>
      <c r="E101" s="11"/>
      <c r="F101" s="11"/>
      <c r="G101" s="11"/>
      <c r="H101"/>
      <c r="I101"/>
    </row>
    <row r="102" spans="7:9" ht="15">
      <c r="G102" s="11"/>
      <c r="H102"/>
      <c r="I102"/>
    </row>
    <row r="103" spans="8:9" ht="15">
      <c r="H103"/>
      <c r="I103"/>
    </row>
  </sheetData>
  <sheetProtection/>
  <mergeCells count="7">
    <mergeCell ref="O3:W7"/>
    <mergeCell ref="G1:M1"/>
    <mergeCell ref="I20:J20"/>
    <mergeCell ref="A2:E2"/>
    <mergeCell ref="A3:E3"/>
    <mergeCell ref="A4:E4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1"/>
  <sheetViews>
    <sheetView zoomScale="59" zoomScaleNormal="59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75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83.33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100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91.66499999999999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27</v>
      </c>
      <c r="D11" s="10">
        <f>COUNTIF(C11:C21,"&gt;="&amp;D10)</f>
        <v>10</v>
      </c>
      <c r="E11" s="93">
        <v>39</v>
      </c>
      <c r="F11" s="32">
        <f>COUNTIF(E11:E21,"&gt;="&amp;F10)</f>
        <v>11</v>
      </c>
      <c r="G11" s="26" t="s">
        <v>6</v>
      </c>
      <c r="H11" s="89">
        <v>3</v>
      </c>
      <c r="I11" s="53">
        <v>3</v>
      </c>
      <c r="J11" s="54">
        <v>3</v>
      </c>
      <c r="K11" s="1"/>
      <c r="L11" s="54">
        <v>3</v>
      </c>
      <c r="M11" s="54">
        <v>3</v>
      </c>
      <c r="N11" s="54">
        <v>3</v>
      </c>
      <c r="O11" s="54">
        <v>2</v>
      </c>
      <c r="P11" s="54">
        <v>3</v>
      </c>
      <c r="Q11" s="54">
        <v>3</v>
      </c>
      <c r="R11" s="54">
        <v>3</v>
      </c>
      <c r="S11" s="54">
        <v>3</v>
      </c>
      <c r="T11" s="54"/>
      <c r="U11" s="54">
        <v>3</v>
      </c>
      <c r="V11" s="54">
        <v>2</v>
      </c>
      <c r="W11" s="21"/>
    </row>
    <row r="12" spans="1:23" ht="16.5" thickBot="1">
      <c r="A12" s="4">
        <v>2</v>
      </c>
      <c r="B12" s="14" t="s">
        <v>54</v>
      </c>
      <c r="C12" s="94">
        <v>23</v>
      </c>
      <c r="D12" s="66">
        <f>(10/12)*100</f>
        <v>83.33333333333334</v>
      </c>
      <c r="E12" s="94">
        <v>37</v>
      </c>
      <c r="F12" s="67">
        <f>(11/11)*100</f>
        <v>100</v>
      </c>
      <c r="G12" s="26" t="s">
        <v>7</v>
      </c>
      <c r="H12" s="91">
        <v>3</v>
      </c>
      <c r="I12" s="19">
        <v>2</v>
      </c>
      <c r="J12" s="25">
        <v>1</v>
      </c>
      <c r="K12" s="54"/>
      <c r="L12" s="25">
        <v>2</v>
      </c>
      <c r="M12" s="25">
        <v>2</v>
      </c>
      <c r="N12" s="25">
        <v>2</v>
      </c>
      <c r="O12" s="25">
        <v>2</v>
      </c>
      <c r="P12" s="25">
        <v>3</v>
      </c>
      <c r="Q12" s="25">
        <v>3</v>
      </c>
      <c r="R12" s="25">
        <v>3</v>
      </c>
      <c r="S12" s="25">
        <v>1</v>
      </c>
      <c r="T12" s="25"/>
      <c r="U12" s="25">
        <v>2</v>
      </c>
      <c r="V12" s="25">
        <v>2</v>
      </c>
      <c r="W12" s="21"/>
    </row>
    <row r="13" spans="1:23" ht="16.5" thickBot="1">
      <c r="A13" s="4">
        <v>3</v>
      </c>
      <c r="B13" s="14" t="s">
        <v>55</v>
      </c>
      <c r="C13" s="94">
        <v>22</v>
      </c>
      <c r="D13" s="10"/>
      <c r="E13" s="94">
        <v>43</v>
      </c>
      <c r="F13" s="33"/>
      <c r="G13" s="26" t="s">
        <v>9</v>
      </c>
      <c r="H13" s="91">
        <v>3</v>
      </c>
      <c r="I13" s="19">
        <v>3</v>
      </c>
      <c r="J13" s="25">
        <v>1</v>
      </c>
      <c r="K13" s="25"/>
      <c r="L13" s="25">
        <v>3</v>
      </c>
      <c r="M13" s="25">
        <v>2</v>
      </c>
      <c r="N13" s="25">
        <v>2</v>
      </c>
      <c r="O13" s="25">
        <v>2</v>
      </c>
      <c r="P13" s="25">
        <v>2</v>
      </c>
      <c r="Q13" s="25">
        <v>3</v>
      </c>
      <c r="R13" s="25">
        <v>3</v>
      </c>
      <c r="S13" s="25">
        <v>2</v>
      </c>
      <c r="T13" s="25"/>
      <c r="U13" s="25">
        <v>1</v>
      </c>
      <c r="V13" s="25">
        <v>2</v>
      </c>
      <c r="W13" s="21"/>
    </row>
    <row r="14" spans="1:23" ht="16.5" thickBot="1">
      <c r="A14" s="4">
        <v>4</v>
      </c>
      <c r="B14" s="14" t="s">
        <v>56</v>
      </c>
      <c r="C14" s="94">
        <v>23</v>
      </c>
      <c r="D14" s="10"/>
      <c r="E14" s="94">
        <v>44</v>
      </c>
      <c r="F14" s="33"/>
      <c r="G14" s="27" t="s">
        <v>44</v>
      </c>
      <c r="H14" s="20">
        <f>AVERAGE(H11:H13)</f>
        <v>3</v>
      </c>
      <c r="I14" s="20">
        <f>AVERAGE(I11:I13)</f>
        <v>2.6666666666666665</v>
      </c>
      <c r="J14" s="20">
        <f aca="true" t="shared" si="0" ref="J14:V14">AVERAGE(J11:J13)</f>
        <v>1.6666666666666667</v>
      </c>
      <c r="K14" s="20"/>
      <c r="L14" s="20">
        <f t="shared" si="0"/>
        <v>2.6666666666666665</v>
      </c>
      <c r="M14" s="20">
        <f t="shared" si="0"/>
        <v>2.3333333333333335</v>
      </c>
      <c r="N14" s="20">
        <f>AVERAGE(N11:N13)</f>
        <v>2.3333333333333335</v>
      </c>
      <c r="O14" s="20">
        <f>AVERAGE(O11:O13)</f>
        <v>2</v>
      </c>
      <c r="P14" s="20">
        <f>AVERAGE(P11:P13)</f>
        <v>2.6666666666666665</v>
      </c>
      <c r="Q14" s="20">
        <f t="shared" si="0"/>
        <v>3</v>
      </c>
      <c r="R14" s="20">
        <f t="shared" si="0"/>
        <v>3</v>
      </c>
      <c r="S14" s="20">
        <f t="shared" si="0"/>
        <v>2</v>
      </c>
      <c r="T14" s="20"/>
      <c r="U14" s="20">
        <f t="shared" si="0"/>
        <v>2</v>
      </c>
      <c r="V14" s="20">
        <f t="shared" si="0"/>
        <v>2</v>
      </c>
      <c r="W14" s="21"/>
    </row>
    <row r="15" spans="1:23" ht="16.5" thickBot="1">
      <c r="A15" s="4">
        <v>5</v>
      </c>
      <c r="B15" s="14" t="s">
        <v>57</v>
      </c>
      <c r="C15" s="94">
        <v>20</v>
      </c>
      <c r="D15" s="10"/>
      <c r="E15" s="94">
        <v>37</v>
      </c>
      <c r="F15" s="33"/>
      <c r="G15" s="55" t="s">
        <v>46</v>
      </c>
      <c r="H15" s="72">
        <f>(91.67*H14)/100</f>
        <v>2.7500999999999998</v>
      </c>
      <c r="I15" s="72">
        <f aca="true" t="shared" si="1" ref="I15:V15">(91.67*I14)/100</f>
        <v>2.4445333333333332</v>
      </c>
      <c r="J15" s="72">
        <f t="shared" si="1"/>
        <v>1.5278333333333334</v>
      </c>
      <c r="K15" s="72"/>
      <c r="L15" s="72">
        <f t="shared" si="1"/>
        <v>2.4445333333333332</v>
      </c>
      <c r="M15" s="72">
        <f t="shared" si="1"/>
        <v>2.1389666666666667</v>
      </c>
      <c r="N15" s="72">
        <f t="shared" si="1"/>
        <v>2.1389666666666667</v>
      </c>
      <c r="O15" s="72">
        <f t="shared" si="1"/>
        <v>1.8334000000000001</v>
      </c>
      <c r="P15" s="72">
        <f t="shared" si="1"/>
        <v>2.4445333333333332</v>
      </c>
      <c r="Q15" s="72">
        <f t="shared" si="1"/>
        <v>2.7500999999999998</v>
      </c>
      <c r="R15" s="72">
        <f t="shared" si="1"/>
        <v>2.7500999999999998</v>
      </c>
      <c r="S15" s="72">
        <f t="shared" si="1"/>
        <v>1.8334000000000001</v>
      </c>
      <c r="T15" s="72"/>
      <c r="U15" s="72">
        <f t="shared" si="1"/>
        <v>1.8334000000000001</v>
      </c>
      <c r="V15" s="72">
        <f t="shared" si="1"/>
        <v>1.8334000000000001</v>
      </c>
      <c r="W15" s="21"/>
    </row>
    <row r="16" spans="1:23" ht="15.75" thickBot="1">
      <c r="A16" s="4">
        <v>6</v>
      </c>
      <c r="B16" s="14" t="s">
        <v>58</v>
      </c>
      <c r="C16" s="94">
        <v>23</v>
      </c>
      <c r="D16" s="10"/>
      <c r="E16" s="94">
        <v>41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33</v>
      </c>
      <c r="D17" s="10"/>
      <c r="E17" s="94">
        <v>53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25</v>
      </c>
      <c r="D18" s="10"/>
      <c r="E18" s="94">
        <v>51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24</v>
      </c>
      <c r="D19" s="10"/>
      <c r="E19" s="94">
        <v>43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24</v>
      </c>
      <c r="D20" s="10"/>
      <c r="E20" s="94">
        <v>38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31</v>
      </c>
      <c r="D21" s="10"/>
      <c r="E21" s="94">
        <v>50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1"/>
  <sheetViews>
    <sheetView zoomScale="60" zoomScaleNormal="60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76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81.82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27.273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54.546499999999995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48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19</v>
      </c>
      <c r="D11" s="10">
        <f>COUNTIF(C11:C21,"&gt;="&amp;D10)</f>
        <v>9</v>
      </c>
      <c r="E11" s="93">
        <v>22</v>
      </c>
      <c r="F11" s="32">
        <f>COUNTIF(E11:E21,"&gt;="&amp;F10)</f>
        <v>3</v>
      </c>
      <c r="G11" s="26" t="s">
        <v>6</v>
      </c>
      <c r="H11" s="89">
        <v>3</v>
      </c>
      <c r="I11" s="90">
        <v>3</v>
      </c>
      <c r="J11" s="54"/>
      <c r="K11" s="95">
        <v>3</v>
      </c>
      <c r="L11" s="54">
        <v>3</v>
      </c>
      <c r="M11" s="54">
        <v>3</v>
      </c>
      <c r="N11" s="54">
        <v>3</v>
      </c>
      <c r="O11" s="54">
        <v>2</v>
      </c>
      <c r="P11" s="54">
        <v>3</v>
      </c>
      <c r="Q11" s="54">
        <v>2</v>
      </c>
      <c r="R11" s="54"/>
      <c r="S11" s="54">
        <v>2</v>
      </c>
      <c r="T11" s="54">
        <v>3</v>
      </c>
      <c r="U11" s="54">
        <v>3</v>
      </c>
      <c r="V11" s="54"/>
      <c r="W11" s="21"/>
    </row>
    <row r="12" spans="1:23" ht="16.5" thickBot="1">
      <c r="A12" s="4">
        <v>2</v>
      </c>
      <c r="B12" s="14" t="s">
        <v>54</v>
      </c>
      <c r="C12" s="94">
        <v>26</v>
      </c>
      <c r="D12" s="66">
        <f>(9/11)*100</f>
        <v>81.81818181818183</v>
      </c>
      <c r="E12" s="94">
        <v>28</v>
      </c>
      <c r="F12" s="67">
        <f>(3/11)*100</f>
        <v>27.27272727272727</v>
      </c>
      <c r="G12" s="26" t="s">
        <v>7</v>
      </c>
      <c r="H12" s="91">
        <v>3</v>
      </c>
      <c r="I12" s="92">
        <v>3</v>
      </c>
      <c r="J12" s="25"/>
      <c r="K12" s="54">
        <v>1</v>
      </c>
      <c r="L12" s="25">
        <v>3</v>
      </c>
      <c r="M12" s="25">
        <v>2</v>
      </c>
      <c r="N12" s="25">
        <v>1</v>
      </c>
      <c r="O12" s="25">
        <v>3</v>
      </c>
      <c r="P12" s="25">
        <v>3</v>
      </c>
      <c r="Q12" s="25">
        <v>3</v>
      </c>
      <c r="R12" s="25"/>
      <c r="S12" s="25">
        <v>1</v>
      </c>
      <c r="T12" s="25">
        <v>3</v>
      </c>
      <c r="U12" s="25">
        <v>2</v>
      </c>
      <c r="V12" s="25"/>
      <c r="W12" s="21"/>
    </row>
    <row r="13" spans="1:23" ht="16.5" thickBot="1">
      <c r="A13" s="4">
        <v>3</v>
      </c>
      <c r="B13" s="14" t="s">
        <v>55</v>
      </c>
      <c r="C13" s="94">
        <v>30</v>
      </c>
      <c r="D13" s="10"/>
      <c r="E13" s="94">
        <v>31</v>
      </c>
      <c r="F13" s="33"/>
      <c r="G13" s="26" t="s">
        <v>9</v>
      </c>
      <c r="H13" s="91">
        <v>3</v>
      </c>
      <c r="I13" s="92">
        <v>3</v>
      </c>
      <c r="J13" s="25"/>
      <c r="K13" s="25">
        <v>1</v>
      </c>
      <c r="L13" s="25">
        <v>2</v>
      </c>
      <c r="M13" s="25">
        <v>3</v>
      </c>
      <c r="N13" s="25">
        <v>1</v>
      </c>
      <c r="O13" s="25">
        <v>3</v>
      </c>
      <c r="P13" s="25">
        <v>2</v>
      </c>
      <c r="Q13" s="25">
        <v>3</v>
      </c>
      <c r="R13" s="25"/>
      <c r="S13" s="25">
        <v>1</v>
      </c>
      <c r="T13" s="25">
        <v>1</v>
      </c>
      <c r="U13" s="25">
        <v>2</v>
      </c>
      <c r="V13" s="25"/>
      <c r="W13" s="21"/>
    </row>
    <row r="14" spans="1:23" ht="16.5" thickBot="1">
      <c r="A14" s="4">
        <v>4</v>
      </c>
      <c r="B14" s="14" t="s">
        <v>56</v>
      </c>
      <c r="C14" s="94">
        <v>30</v>
      </c>
      <c r="D14" s="10"/>
      <c r="E14" s="94">
        <v>39</v>
      </c>
      <c r="F14" s="33"/>
      <c r="G14" s="27" t="s">
        <v>44</v>
      </c>
      <c r="H14" s="20">
        <f>AVERAGE(H11:H13)</f>
        <v>3</v>
      </c>
      <c r="I14" s="20">
        <f>AVERAGE(I11:I13)</f>
        <v>3</v>
      </c>
      <c r="J14" s="20"/>
      <c r="K14" s="20">
        <f>AVERAGE(K11:K13)</f>
        <v>1.6666666666666667</v>
      </c>
      <c r="L14" s="20">
        <f aca="true" t="shared" si="0" ref="L14:U14">AVERAGE(L11:L13)</f>
        <v>2.6666666666666665</v>
      </c>
      <c r="M14" s="20">
        <f t="shared" si="0"/>
        <v>2.6666666666666665</v>
      </c>
      <c r="N14" s="20">
        <f>AVERAGE(N11:N13)</f>
        <v>1.6666666666666667</v>
      </c>
      <c r="O14" s="20">
        <f>AVERAGE(O11:O13)</f>
        <v>2.6666666666666665</v>
      </c>
      <c r="P14" s="20">
        <f>AVERAGE(P11:P13)</f>
        <v>2.6666666666666665</v>
      </c>
      <c r="Q14" s="20">
        <f t="shared" si="0"/>
        <v>2.6666666666666665</v>
      </c>
      <c r="R14" s="20"/>
      <c r="S14" s="20">
        <f t="shared" si="0"/>
        <v>1.3333333333333333</v>
      </c>
      <c r="T14" s="20">
        <f>AVERAGE(T11:T13)</f>
        <v>2.3333333333333335</v>
      </c>
      <c r="U14" s="20">
        <f t="shared" si="0"/>
        <v>2.3333333333333335</v>
      </c>
      <c r="V14" s="20"/>
      <c r="W14" s="21"/>
    </row>
    <row r="15" spans="1:23" ht="16.5" thickBot="1">
      <c r="A15" s="4">
        <v>5</v>
      </c>
      <c r="B15" s="14" t="s">
        <v>57</v>
      </c>
      <c r="C15" s="94">
        <v>24</v>
      </c>
      <c r="D15" s="10"/>
      <c r="E15" s="94">
        <v>23</v>
      </c>
      <c r="F15" s="33"/>
      <c r="G15" s="55" t="s">
        <v>46</v>
      </c>
      <c r="H15" s="72">
        <f>(54.55*H14)/100</f>
        <v>1.6364999999999998</v>
      </c>
      <c r="I15" s="72">
        <f aca="true" t="shared" si="1" ref="I15:U15">(54.55*I14)/100</f>
        <v>1.6364999999999998</v>
      </c>
      <c r="J15" s="72"/>
      <c r="K15" s="72">
        <f t="shared" si="1"/>
        <v>0.9091666666666667</v>
      </c>
      <c r="L15" s="72">
        <f t="shared" si="1"/>
        <v>1.4546666666666663</v>
      </c>
      <c r="M15" s="72">
        <f t="shared" si="1"/>
        <v>1.4546666666666663</v>
      </c>
      <c r="N15" s="72">
        <f t="shared" si="1"/>
        <v>0.9091666666666667</v>
      </c>
      <c r="O15" s="72">
        <f t="shared" si="1"/>
        <v>1.4546666666666663</v>
      </c>
      <c r="P15" s="72">
        <f t="shared" si="1"/>
        <v>1.4546666666666663</v>
      </c>
      <c r="Q15" s="72">
        <f t="shared" si="1"/>
        <v>1.4546666666666663</v>
      </c>
      <c r="R15" s="72"/>
      <c r="S15" s="72">
        <f t="shared" si="1"/>
        <v>0.7273333333333332</v>
      </c>
      <c r="T15" s="72">
        <f t="shared" si="1"/>
        <v>1.2728333333333333</v>
      </c>
      <c r="U15" s="72">
        <f t="shared" si="1"/>
        <v>1.2728333333333333</v>
      </c>
      <c r="V15" s="72"/>
      <c r="W15" s="21"/>
    </row>
    <row r="16" spans="1:23" ht="15.75" thickBot="1">
      <c r="A16" s="4">
        <v>6</v>
      </c>
      <c r="B16" s="14" t="s">
        <v>58</v>
      </c>
      <c r="C16" s="94">
        <v>29</v>
      </c>
      <c r="D16" s="10"/>
      <c r="E16" s="94">
        <v>39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29</v>
      </c>
      <c r="D17" s="10"/>
      <c r="E17" s="94">
        <v>29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25</v>
      </c>
      <c r="D18" s="10"/>
      <c r="E18" s="94">
        <v>22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25</v>
      </c>
      <c r="D19" s="10"/>
      <c r="E19" s="94">
        <v>25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20</v>
      </c>
      <c r="D20" s="10"/>
      <c r="E20" s="94">
        <v>29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27</v>
      </c>
      <c r="D21" s="10"/>
      <c r="E21" s="94">
        <v>40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1"/>
  <sheetViews>
    <sheetView zoomScale="82" zoomScaleNormal="82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77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90.91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72.727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81.8185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48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24</v>
      </c>
      <c r="D11" s="10">
        <f>COUNTIF(C11:C21,"&gt;="&amp;D10)</f>
        <v>10</v>
      </c>
      <c r="E11" s="93">
        <v>36</v>
      </c>
      <c r="F11" s="32">
        <f>COUNTIF(E11:E21,"&gt;="&amp;F10)</f>
        <v>8</v>
      </c>
      <c r="G11" s="26" t="s">
        <v>6</v>
      </c>
      <c r="H11" s="89">
        <v>3</v>
      </c>
      <c r="I11" s="90">
        <v>3</v>
      </c>
      <c r="J11" s="54">
        <v>3</v>
      </c>
      <c r="K11" s="95">
        <v>3</v>
      </c>
      <c r="L11" s="54">
        <v>3</v>
      </c>
      <c r="M11" s="54">
        <v>3</v>
      </c>
      <c r="N11" s="54">
        <v>3</v>
      </c>
      <c r="O11" s="54">
        <v>3</v>
      </c>
      <c r="P11" s="54">
        <v>3</v>
      </c>
      <c r="Q11" s="54">
        <v>3</v>
      </c>
      <c r="R11" s="54">
        <v>3</v>
      </c>
      <c r="S11" s="54"/>
      <c r="T11" s="54">
        <v>3</v>
      </c>
      <c r="U11" s="54">
        <v>3</v>
      </c>
      <c r="V11" s="54">
        <v>3</v>
      </c>
      <c r="W11" s="21"/>
    </row>
    <row r="12" spans="1:23" ht="16.5" thickBot="1">
      <c r="A12" s="4">
        <v>2</v>
      </c>
      <c r="B12" s="14" t="s">
        <v>54</v>
      </c>
      <c r="C12" s="94">
        <v>22</v>
      </c>
      <c r="D12" s="66">
        <f>(10/11)*100</f>
        <v>90.9090909090909</v>
      </c>
      <c r="E12" s="94">
        <v>29</v>
      </c>
      <c r="F12" s="67">
        <f>(8/11)*100</f>
        <v>72.72727272727273</v>
      </c>
      <c r="G12" s="26" t="s">
        <v>7</v>
      </c>
      <c r="H12" s="91">
        <v>3</v>
      </c>
      <c r="I12" s="92">
        <v>3</v>
      </c>
      <c r="J12" s="25">
        <v>2</v>
      </c>
      <c r="K12" s="54">
        <v>3</v>
      </c>
      <c r="L12" s="25">
        <v>3</v>
      </c>
      <c r="M12" s="25">
        <v>3</v>
      </c>
      <c r="N12" s="25">
        <v>1</v>
      </c>
      <c r="O12" s="25">
        <v>2</v>
      </c>
      <c r="P12" s="25">
        <v>1</v>
      </c>
      <c r="Q12" s="25">
        <v>3</v>
      </c>
      <c r="R12" s="25">
        <v>2</v>
      </c>
      <c r="S12" s="25"/>
      <c r="T12" s="25">
        <v>2</v>
      </c>
      <c r="U12" s="25">
        <v>2</v>
      </c>
      <c r="V12" s="25">
        <v>2</v>
      </c>
      <c r="W12" s="21"/>
    </row>
    <row r="13" spans="1:23" ht="16.5" thickBot="1">
      <c r="A13" s="4">
        <v>3</v>
      </c>
      <c r="B13" s="14" t="s">
        <v>55</v>
      </c>
      <c r="C13" s="94">
        <v>26</v>
      </c>
      <c r="D13" s="10"/>
      <c r="E13" s="94">
        <v>32</v>
      </c>
      <c r="F13" s="33"/>
      <c r="G13" s="26" t="s">
        <v>9</v>
      </c>
      <c r="H13" s="91">
        <v>3</v>
      </c>
      <c r="I13" s="92">
        <v>2</v>
      </c>
      <c r="J13" s="25">
        <v>2</v>
      </c>
      <c r="K13" s="25">
        <v>2</v>
      </c>
      <c r="L13" s="25">
        <v>1</v>
      </c>
      <c r="M13" s="25">
        <v>2</v>
      </c>
      <c r="N13" s="25">
        <v>1</v>
      </c>
      <c r="O13" s="25">
        <v>3</v>
      </c>
      <c r="P13" s="25">
        <v>2</v>
      </c>
      <c r="Q13" s="25">
        <v>3</v>
      </c>
      <c r="R13" s="25">
        <v>1</v>
      </c>
      <c r="S13" s="25"/>
      <c r="T13" s="25">
        <v>2</v>
      </c>
      <c r="U13" s="25">
        <v>2</v>
      </c>
      <c r="V13" s="25">
        <v>1</v>
      </c>
      <c r="W13" s="21"/>
    </row>
    <row r="14" spans="1:23" ht="16.5" thickBot="1">
      <c r="A14" s="4">
        <v>4</v>
      </c>
      <c r="B14" s="14" t="s">
        <v>56</v>
      </c>
      <c r="C14" s="94">
        <v>21</v>
      </c>
      <c r="D14" s="10"/>
      <c r="E14" s="94">
        <v>37</v>
      </c>
      <c r="F14" s="33"/>
      <c r="G14" s="27" t="s">
        <v>44</v>
      </c>
      <c r="H14" s="20">
        <f>AVERAGE(H11:H13)</f>
        <v>3</v>
      </c>
      <c r="I14" s="20">
        <f>AVERAGE(I11:I13)</f>
        <v>2.6666666666666665</v>
      </c>
      <c r="J14" s="20">
        <f aca="true" t="shared" si="0" ref="J14:V14">AVERAGE(J11:J13)</f>
        <v>2.3333333333333335</v>
      </c>
      <c r="K14" s="20">
        <f>AVERAGE(K11:K13)</f>
        <v>2.6666666666666665</v>
      </c>
      <c r="L14" s="20">
        <f t="shared" si="0"/>
        <v>2.3333333333333335</v>
      </c>
      <c r="M14" s="20">
        <f t="shared" si="0"/>
        <v>2.6666666666666665</v>
      </c>
      <c r="N14" s="20">
        <f>AVERAGE(N11:N13)</f>
        <v>1.6666666666666667</v>
      </c>
      <c r="O14" s="20">
        <f>AVERAGE(O11:O13)</f>
        <v>2.6666666666666665</v>
      </c>
      <c r="P14" s="20">
        <f>AVERAGE(P11:P13)</f>
        <v>2</v>
      </c>
      <c r="Q14" s="20">
        <f t="shared" si="0"/>
        <v>3</v>
      </c>
      <c r="R14" s="20">
        <f t="shared" si="0"/>
        <v>2</v>
      </c>
      <c r="S14" s="20"/>
      <c r="T14" s="20">
        <f>AVERAGE(T11:T13)</f>
        <v>2.3333333333333335</v>
      </c>
      <c r="U14" s="20">
        <f t="shared" si="0"/>
        <v>2.3333333333333335</v>
      </c>
      <c r="V14" s="20">
        <f t="shared" si="0"/>
        <v>2</v>
      </c>
      <c r="W14" s="21"/>
    </row>
    <row r="15" spans="1:23" ht="16.5" thickBot="1">
      <c r="A15" s="4">
        <v>5</v>
      </c>
      <c r="B15" s="14" t="s">
        <v>57</v>
      </c>
      <c r="C15" s="94">
        <v>22</v>
      </c>
      <c r="D15" s="10"/>
      <c r="E15" s="94">
        <v>35</v>
      </c>
      <c r="F15" s="33"/>
      <c r="G15" s="55" t="s">
        <v>46</v>
      </c>
      <c r="H15" s="72">
        <f>(81.82*H14)/100</f>
        <v>2.4545999999999997</v>
      </c>
      <c r="I15" s="72">
        <f aca="true" t="shared" si="1" ref="I15:V15">(81.82*I14)/100</f>
        <v>2.181866666666666</v>
      </c>
      <c r="J15" s="72">
        <f t="shared" si="1"/>
        <v>1.9091333333333333</v>
      </c>
      <c r="K15" s="72">
        <f t="shared" si="1"/>
        <v>2.181866666666666</v>
      </c>
      <c r="L15" s="72">
        <f t="shared" si="1"/>
        <v>1.9091333333333333</v>
      </c>
      <c r="M15" s="72">
        <f t="shared" si="1"/>
        <v>2.181866666666666</v>
      </c>
      <c r="N15" s="72">
        <f t="shared" si="1"/>
        <v>1.3636666666666668</v>
      </c>
      <c r="O15" s="72">
        <f t="shared" si="1"/>
        <v>2.181866666666666</v>
      </c>
      <c r="P15" s="72">
        <f t="shared" si="1"/>
        <v>1.6363999999999999</v>
      </c>
      <c r="Q15" s="72">
        <f t="shared" si="1"/>
        <v>2.4545999999999997</v>
      </c>
      <c r="R15" s="72">
        <f t="shared" si="1"/>
        <v>1.6363999999999999</v>
      </c>
      <c r="S15" s="72"/>
      <c r="T15" s="72">
        <f t="shared" si="1"/>
        <v>1.9091333333333333</v>
      </c>
      <c r="U15" s="72">
        <f t="shared" si="1"/>
        <v>1.9091333333333333</v>
      </c>
      <c r="V15" s="72">
        <f t="shared" si="1"/>
        <v>1.6363999999999999</v>
      </c>
      <c r="W15" s="21"/>
    </row>
    <row r="16" spans="1:23" ht="15.75" thickBot="1">
      <c r="A16" s="4">
        <v>6</v>
      </c>
      <c r="B16" s="14" t="s">
        <v>58</v>
      </c>
      <c r="C16" s="94">
        <v>25</v>
      </c>
      <c r="D16" s="10"/>
      <c r="E16" s="94">
        <v>35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36</v>
      </c>
      <c r="D17" s="10"/>
      <c r="E17" s="94">
        <v>45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27</v>
      </c>
      <c r="D18" s="10"/>
      <c r="E18" s="94">
        <v>35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23</v>
      </c>
      <c r="D19" s="10"/>
      <c r="E19" s="94">
        <v>31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26</v>
      </c>
      <c r="D20" s="10"/>
      <c r="E20" s="94">
        <v>36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28</v>
      </c>
      <c r="D21" s="10"/>
      <c r="E21" s="94">
        <v>39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1"/>
  <sheetViews>
    <sheetView zoomScale="82" zoomScaleNormal="82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78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81.82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90.909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86.36449999999999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50</v>
      </c>
      <c r="D10" s="8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39</v>
      </c>
      <c r="D11" s="10">
        <f>COUNTIF(C11:C21,"&gt;="&amp;D10)</f>
        <v>9</v>
      </c>
      <c r="E11" s="93">
        <v>40</v>
      </c>
      <c r="F11" s="32">
        <f>COUNTIF(E11:E21,"&gt;="&amp;F10)</f>
        <v>10</v>
      </c>
      <c r="G11" s="26" t="s">
        <v>6</v>
      </c>
      <c r="H11" s="89">
        <v>3</v>
      </c>
      <c r="I11" s="90">
        <v>2</v>
      </c>
      <c r="J11" s="54">
        <v>3</v>
      </c>
      <c r="K11" s="95">
        <v>3</v>
      </c>
      <c r="L11" s="54">
        <v>2</v>
      </c>
      <c r="M11" s="54"/>
      <c r="N11" s="54">
        <v>3</v>
      </c>
      <c r="O11" s="54">
        <v>3</v>
      </c>
      <c r="P11" s="54">
        <v>3</v>
      </c>
      <c r="Q11" s="54">
        <v>2</v>
      </c>
      <c r="R11" s="54">
        <v>3</v>
      </c>
      <c r="S11" s="54">
        <v>3</v>
      </c>
      <c r="T11" s="54">
        <v>3</v>
      </c>
      <c r="U11" s="54">
        <v>3</v>
      </c>
      <c r="V11" s="54"/>
      <c r="W11" s="21"/>
    </row>
    <row r="12" spans="1:23" ht="16.5" thickBot="1">
      <c r="A12" s="4">
        <v>2</v>
      </c>
      <c r="B12" s="14" t="s">
        <v>54</v>
      </c>
      <c r="C12" s="94">
        <v>27</v>
      </c>
      <c r="D12" s="66">
        <f>(9/11)*100</f>
        <v>81.81818181818183</v>
      </c>
      <c r="E12" s="94">
        <v>28</v>
      </c>
      <c r="F12" s="67">
        <f>(10/11)*100</f>
        <v>90.9090909090909</v>
      </c>
      <c r="G12" s="26" t="s">
        <v>7</v>
      </c>
      <c r="H12" s="91">
        <v>3</v>
      </c>
      <c r="I12" s="92">
        <v>2</v>
      </c>
      <c r="J12" s="25">
        <v>2</v>
      </c>
      <c r="K12" s="54">
        <v>1</v>
      </c>
      <c r="L12" s="25">
        <v>2</v>
      </c>
      <c r="M12" s="25"/>
      <c r="N12" s="25">
        <v>2</v>
      </c>
      <c r="O12" s="25">
        <v>1</v>
      </c>
      <c r="P12" s="25">
        <v>2</v>
      </c>
      <c r="Q12" s="25">
        <v>2</v>
      </c>
      <c r="R12" s="25">
        <v>2</v>
      </c>
      <c r="S12" s="25">
        <v>2</v>
      </c>
      <c r="T12" s="25">
        <v>2</v>
      </c>
      <c r="U12" s="25">
        <v>2</v>
      </c>
      <c r="V12" s="25"/>
      <c r="W12" s="21"/>
    </row>
    <row r="13" spans="1:23" ht="16.5" thickBot="1">
      <c r="A13" s="4">
        <v>3</v>
      </c>
      <c r="B13" s="14" t="s">
        <v>55</v>
      </c>
      <c r="C13" s="94">
        <v>28</v>
      </c>
      <c r="D13" s="10"/>
      <c r="E13" s="94">
        <v>26</v>
      </c>
      <c r="F13" s="33"/>
      <c r="G13" s="26" t="s">
        <v>9</v>
      </c>
      <c r="H13" s="91">
        <v>3</v>
      </c>
      <c r="I13" s="92">
        <v>1</v>
      </c>
      <c r="J13" s="25">
        <v>1</v>
      </c>
      <c r="K13" s="25">
        <v>3</v>
      </c>
      <c r="L13" s="25">
        <v>2</v>
      </c>
      <c r="M13" s="25"/>
      <c r="N13" s="25">
        <v>2</v>
      </c>
      <c r="O13" s="25">
        <v>2</v>
      </c>
      <c r="P13" s="25">
        <v>2</v>
      </c>
      <c r="Q13" s="25">
        <v>2</v>
      </c>
      <c r="R13" s="25">
        <v>1</v>
      </c>
      <c r="S13" s="25">
        <v>3</v>
      </c>
      <c r="T13" s="25">
        <v>2</v>
      </c>
      <c r="U13" s="25">
        <v>2</v>
      </c>
      <c r="V13" s="25"/>
      <c r="W13" s="21"/>
    </row>
    <row r="14" spans="1:23" ht="16.5" thickBot="1">
      <c r="A14" s="4">
        <v>4</v>
      </c>
      <c r="B14" s="14" t="s">
        <v>56</v>
      </c>
      <c r="C14" s="94">
        <v>40</v>
      </c>
      <c r="D14" s="10"/>
      <c r="E14" s="94">
        <v>42</v>
      </c>
      <c r="F14" s="33"/>
      <c r="G14" s="27" t="s">
        <v>44</v>
      </c>
      <c r="H14" s="20">
        <f>AVERAGE(H11:H13)</f>
        <v>3</v>
      </c>
      <c r="I14" s="20">
        <f>AVERAGE(I11:I13)</f>
        <v>1.6666666666666667</v>
      </c>
      <c r="J14" s="20">
        <f aca="true" t="shared" si="0" ref="J14:U14">AVERAGE(J11:J13)</f>
        <v>2</v>
      </c>
      <c r="K14" s="20">
        <f>AVERAGE(K11:K13)</f>
        <v>2.3333333333333335</v>
      </c>
      <c r="L14" s="20">
        <f t="shared" si="0"/>
        <v>2</v>
      </c>
      <c r="M14" s="20"/>
      <c r="N14" s="20">
        <f>AVERAGE(N11:N13)</f>
        <v>2.3333333333333335</v>
      </c>
      <c r="O14" s="20">
        <f>AVERAGE(O11:O13)</f>
        <v>2</v>
      </c>
      <c r="P14" s="20">
        <f>AVERAGE(P11:P13)</f>
        <v>2.3333333333333335</v>
      </c>
      <c r="Q14" s="20">
        <f t="shared" si="0"/>
        <v>2</v>
      </c>
      <c r="R14" s="20">
        <f t="shared" si="0"/>
        <v>2</v>
      </c>
      <c r="S14" s="20">
        <f t="shared" si="0"/>
        <v>2.6666666666666665</v>
      </c>
      <c r="T14" s="20">
        <f>AVERAGE(T11:T13)</f>
        <v>2.3333333333333335</v>
      </c>
      <c r="U14" s="20">
        <f t="shared" si="0"/>
        <v>2.3333333333333335</v>
      </c>
      <c r="V14" s="20"/>
      <c r="W14" s="21"/>
    </row>
    <row r="15" spans="1:23" ht="16.5" thickBot="1">
      <c r="A15" s="4">
        <v>5</v>
      </c>
      <c r="B15" s="14" t="s">
        <v>57</v>
      </c>
      <c r="C15" s="94">
        <v>26</v>
      </c>
      <c r="D15" s="10"/>
      <c r="E15" s="94">
        <v>28</v>
      </c>
      <c r="F15" s="33"/>
      <c r="G15" s="55" t="s">
        <v>46</v>
      </c>
      <c r="H15" s="72">
        <f>(86.36*H14)/100</f>
        <v>2.5907999999999998</v>
      </c>
      <c r="I15" s="72">
        <f aca="true" t="shared" si="1" ref="I15:U15">(86.36*I14)/100</f>
        <v>1.4393333333333334</v>
      </c>
      <c r="J15" s="72">
        <f t="shared" si="1"/>
        <v>1.7272</v>
      </c>
      <c r="K15" s="72">
        <f t="shared" si="1"/>
        <v>2.015066666666667</v>
      </c>
      <c r="L15" s="72">
        <f t="shared" si="1"/>
        <v>1.7272</v>
      </c>
      <c r="M15" s="72"/>
      <c r="N15" s="72">
        <f t="shared" si="1"/>
        <v>2.015066666666667</v>
      </c>
      <c r="O15" s="72">
        <f t="shared" si="1"/>
        <v>1.7272</v>
      </c>
      <c r="P15" s="72">
        <f t="shared" si="1"/>
        <v>2.015066666666667</v>
      </c>
      <c r="Q15" s="72">
        <f t="shared" si="1"/>
        <v>1.7272</v>
      </c>
      <c r="R15" s="72">
        <f t="shared" si="1"/>
        <v>1.7272</v>
      </c>
      <c r="S15" s="72">
        <f t="shared" si="1"/>
        <v>2.3029333333333333</v>
      </c>
      <c r="T15" s="72">
        <f t="shared" si="1"/>
        <v>2.015066666666667</v>
      </c>
      <c r="U15" s="72">
        <f t="shared" si="1"/>
        <v>2.015066666666667</v>
      </c>
      <c r="V15" s="72"/>
      <c r="W15" s="21"/>
    </row>
    <row r="16" spans="1:23" ht="15.75" thickBot="1">
      <c r="A16" s="4">
        <v>6</v>
      </c>
      <c r="B16" s="14" t="s">
        <v>58</v>
      </c>
      <c r="C16" s="94">
        <v>42</v>
      </c>
      <c r="D16" s="10"/>
      <c r="E16" s="94">
        <v>44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47</v>
      </c>
      <c r="D17" s="10"/>
      <c r="E17" s="94">
        <v>46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46</v>
      </c>
      <c r="D18" s="10"/>
      <c r="E18" s="94">
        <v>47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40</v>
      </c>
      <c r="D19" s="10"/>
      <c r="E19" s="94">
        <v>40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42</v>
      </c>
      <c r="D20" s="10"/>
      <c r="E20" s="94">
        <v>46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45</v>
      </c>
      <c r="D21" s="10"/>
      <c r="E21" s="94">
        <v>46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1"/>
  <sheetViews>
    <sheetView zoomScale="44" zoomScaleNormal="44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79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100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81.818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90.90899999999999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25</v>
      </c>
      <c r="D11" s="10">
        <f>COUNTIF(C11:C21,"&gt;="&amp;D10)</f>
        <v>11</v>
      </c>
      <c r="E11" s="93">
        <v>32</v>
      </c>
      <c r="F11" s="32">
        <f>COUNTIF(E11:E21,"&gt;="&amp;F10)</f>
        <v>9</v>
      </c>
      <c r="G11" s="26" t="s">
        <v>6</v>
      </c>
      <c r="H11" s="52"/>
      <c r="I11" s="53">
        <v>2</v>
      </c>
      <c r="J11" s="54">
        <v>3</v>
      </c>
      <c r="K11" s="95">
        <v>3</v>
      </c>
      <c r="L11" s="54">
        <v>3</v>
      </c>
      <c r="M11" s="54">
        <v>3</v>
      </c>
      <c r="N11" s="54">
        <v>3</v>
      </c>
      <c r="O11" s="54">
        <v>3</v>
      </c>
      <c r="P11" s="54">
        <v>3</v>
      </c>
      <c r="Q11" s="54">
        <v>3</v>
      </c>
      <c r="R11" s="54">
        <v>3</v>
      </c>
      <c r="S11" s="54">
        <v>3</v>
      </c>
      <c r="T11" s="54">
        <v>3</v>
      </c>
      <c r="U11" s="54">
        <v>3.2</v>
      </c>
      <c r="V11" s="54">
        <v>3</v>
      </c>
      <c r="W11" s="21"/>
    </row>
    <row r="12" spans="1:23" ht="16.5" thickBot="1">
      <c r="A12" s="4">
        <v>2</v>
      </c>
      <c r="B12" s="14" t="s">
        <v>54</v>
      </c>
      <c r="C12" s="94">
        <v>31</v>
      </c>
      <c r="D12" s="66">
        <f>(11/11)*100</f>
        <v>100</v>
      </c>
      <c r="E12" s="94">
        <v>37</v>
      </c>
      <c r="F12" s="67">
        <f>(9/11)*100</f>
        <v>81.81818181818183</v>
      </c>
      <c r="G12" s="26" t="s">
        <v>7</v>
      </c>
      <c r="H12" s="20"/>
      <c r="I12" s="19">
        <v>2</v>
      </c>
      <c r="J12" s="25">
        <v>2</v>
      </c>
      <c r="K12" s="54">
        <v>3</v>
      </c>
      <c r="L12" s="25">
        <v>1</v>
      </c>
      <c r="M12" s="25">
        <v>2</v>
      </c>
      <c r="N12" s="25">
        <v>2</v>
      </c>
      <c r="O12" s="25">
        <v>3</v>
      </c>
      <c r="P12" s="25">
        <v>2</v>
      </c>
      <c r="Q12" s="25">
        <v>1</v>
      </c>
      <c r="R12" s="25">
        <v>1</v>
      </c>
      <c r="S12" s="25">
        <v>3</v>
      </c>
      <c r="T12" s="25">
        <v>2</v>
      </c>
      <c r="U12" s="25">
        <v>2</v>
      </c>
      <c r="V12" s="25">
        <v>1</v>
      </c>
      <c r="W12" s="21"/>
    </row>
    <row r="13" spans="1:23" ht="16.5" thickBot="1">
      <c r="A13" s="4">
        <v>3</v>
      </c>
      <c r="B13" s="14" t="s">
        <v>55</v>
      </c>
      <c r="C13" s="94">
        <v>30</v>
      </c>
      <c r="D13" s="10"/>
      <c r="E13" s="94">
        <v>41</v>
      </c>
      <c r="F13" s="33"/>
      <c r="G13" s="26" t="s">
        <v>9</v>
      </c>
      <c r="H13" s="20"/>
      <c r="I13" s="19">
        <v>2</v>
      </c>
      <c r="J13" s="25">
        <v>2</v>
      </c>
      <c r="K13" s="25">
        <v>2</v>
      </c>
      <c r="L13" s="25">
        <v>2</v>
      </c>
      <c r="M13" s="25">
        <v>1</v>
      </c>
      <c r="N13" s="25">
        <v>2</v>
      </c>
      <c r="O13" s="25">
        <v>3</v>
      </c>
      <c r="P13" s="25">
        <v>1</v>
      </c>
      <c r="Q13" s="25">
        <v>2</v>
      </c>
      <c r="R13" s="25">
        <v>3</v>
      </c>
      <c r="S13" s="25">
        <v>2</v>
      </c>
      <c r="T13" s="25">
        <v>1</v>
      </c>
      <c r="U13" s="25"/>
      <c r="V13" s="25">
        <v>1</v>
      </c>
      <c r="W13" s="21"/>
    </row>
    <row r="14" spans="1:23" ht="16.5" thickBot="1">
      <c r="A14" s="4">
        <v>4</v>
      </c>
      <c r="B14" s="14" t="s">
        <v>56</v>
      </c>
      <c r="C14" s="94">
        <v>34</v>
      </c>
      <c r="D14" s="10"/>
      <c r="E14" s="94">
        <v>39</v>
      </c>
      <c r="F14" s="33"/>
      <c r="G14" s="27" t="s">
        <v>44</v>
      </c>
      <c r="H14" s="20"/>
      <c r="I14" s="20">
        <f>AVERAGE(I11:I13)</f>
        <v>2</v>
      </c>
      <c r="J14" s="20">
        <f aca="true" t="shared" si="0" ref="J14:V14">AVERAGE(J11:J13)</f>
        <v>2.3333333333333335</v>
      </c>
      <c r="K14" s="20">
        <f>AVERAGE(K11:K13)</f>
        <v>2.6666666666666665</v>
      </c>
      <c r="L14" s="20">
        <f t="shared" si="0"/>
        <v>2</v>
      </c>
      <c r="M14" s="20">
        <f t="shared" si="0"/>
        <v>2</v>
      </c>
      <c r="N14" s="20">
        <f>AVERAGE(N11:N13)</f>
        <v>2.3333333333333335</v>
      </c>
      <c r="O14" s="20">
        <f>AVERAGE(O11:O13)</f>
        <v>3</v>
      </c>
      <c r="P14" s="20">
        <f>AVERAGE(P11:P13)</f>
        <v>2</v>
      </c>
      <c r="Q14" s="20">
        <f t="shared" si="0"/>
        <v>2</v>
      </c>
      <c r="R14" s="20">
        <f t="shared" si="0"/>
        <v>2.3333333333333335</v>
      </c>
      <c r="S14" s="20">
        <f t="shared" si="0"/>
        <v>2.6666666666666665</v>
      </c>
      <c r="T14" s="20">
        <f>AVERAGE(T11:T13)</f>
        <v>2</v>
      </c>
      <c r="U14" s="20">
        <f t="shared" si="0"/>
        <v>2.6</v>
      </c>
      <c r="V14" s="20">
        <f t="shared" si="0"/>
        <v>1.6666666666666667</v>
      </c>
      <c r="W14" s="21"/>
    </row>
    <row r="15" spans="1:23" ht="16.5" thickBot="1">
      <c r="A15" s="4">
        <v>5</v>
      </c>
      <c r="B15" s="14" t="s">
        <v>57</v>
      </c>
      <c r="C15" s="94">
        <v>24</v>
      </c>
      <c r="D15" s="10"/>
      <c r="E15" s="94">
        <v>33</v>
      </c>
      <c r="F15" s="33"/>
      <c r="G15" s="55" t="s">
        <v>46</v>
      </c>
      <c r="H15" s="72"/>
      <c r="I15" s="72">
        <f>(90.91*I14)/100</f>
        <v>1.8182</v>
      </c>
      <c r="J15" s="72">
        <f aca="true" t="shared" si="1" ref="J15:V15">(90.91*J14)/100</f>
        <v>2.1212333333333335</v>
      </c>
      <c r="K15" s="72">
        <f t="shared" si="1"/>
        <v>2.4242666666666666</v>
      </c>
      <c r="L15" s="72">
        <f t="shared" si="1"/>
        <v>1.8182</v>
      </c>
      <c r="M15" s="72">
        <f t="shared" si="1"/>
        <v>1.8182</v>
      </c>
      <c r="N15" s="72">
        <f t="shared" si="1"/>
        <v>2.1212333333333335</v>
      </c>
      <c r="O15" s="72">
        <f t="shared" si="1"/>
        <v>2.7273</v>
      </c>
      <c r="P15" s="72">
        <f t="shared" si="1"/>
        <v>1.8182</v>
      </c>
      <c r="Q15" s="72">
        <f t="shared" si="1"/>
        <v>1.8182</v>
      </c>
      <c r="R15" s="72">
        <f t="shared" si="1"/>
        <v>2.1212333333333335</v>
      </c>
      <c r="S15" s="72">
        <f t="shared" si="1"/>
        <v>2.4242666666666666</v>
      </c>
      <c r="T15" s="72">
        <f t="shared" si="1"/>
        <v>1.8182</v>
      </c>
      <c r="U15" s="72">
        <f t="shared" si="1"/>
        <v>2.36366</v>
      </c>
      <c r="V15" s="72">
        <f t="shared" si="1"/>
        <v>1.5151666666666668</v>
      </c>
      <c r="W15" s="21"/>
    </row>
    <row r="16" spans="1:23" ht="15.75" thickBot="1">
      <c r="A16" s="4">
        <v>6</v>
      </c>
      <c r="B16" s="14" t="s">
        <v>58</v>
      </c>
      <c r="C16" s="94">
        <v>33</v>
      </c>
      <c r="D16" s="10"/>
      <c r="E16" s="94">
        <v>36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32</v>
      </c>
      <c r="D17" s="10"/>
      <c r="E17" s="94">
        <v>48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29</v>
      </c>
      <c r="D18" s="10"/>
      <c r="E18" s="94">
        <v>37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26</v>
      </c>
      <c r="D19" s="10"/>
      <c r="E19" s="94">
        <v>35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26</v>
      </c>
      <c r="D20" s="10"/>
      <c r="E20" s="94">
        <v>28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31</v>
      </c>
      <c r="D21" s="10"/>
      <c r="E21" s="94">
        <v>46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1"/>
  <sheetViews>
    <sheetView zoomScale="78" zoomScaleNormal="78" zoomScalePageLayoutView="0" workbookViewId="0" topLeftCell="A1">
      <selection activeCell="L15" sqref="L15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80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72.73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27.273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50.0015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48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18</v>
      </c>
      <c r="D11" s="10">
        <f>COUNTIF(C11:C21,"&gt;="&amp;D10)</f>
        <v>8</v>
      </c>
      <c r="E11" s="93">
        <v>26</v>
      </c>
      <c r="F11" s="32">
        <f>COUNTIF(E11:E21,"&gt;="&amp;F10)</f>
        <v>3</v>
      </c>
      <c r="G11" s="26" t="s">
        <v>6</v>
      </c>
      <c r="H11" s="99">
        <v>3</v>
      </c>
      <c r="I11" s="101">
        <v>3</v>
      </c>
      <c r="J11" s="102"/>
      <c r="K11" s="100">
        <v>3</v>
      </c>
      <c r="L11" s="100">
        <v>2</v>
      </c>
      <c r="M11" s="100">
        <v>3</v>
      </c>
      <c r="N11" s="100">
        <v>3</v>
      </c>
      <c r="O11" s="100">
        <v>3</v>
      </c>
      <c r="P11" s="100">
        <v>3</v>
      </c>
      <c r="Q11" s="100">
        <v>3</v>
      </c>
      <c r="R11" s="100">
        <v>2</v>
      </c>
      <c r="S11" s="100">
        <v>2</v>
      </c>
      <c r="T11" s="100">
        <v>3</v>
      </c>
      <c r="U11" s="100"/>
      <c r="V11" s="100">
        <v>3</v>
      </c>
      <c r="W11" s="21"/>
    </row>
    <row r="12" spans="1:23" ht="16.5" thickBot="1">
      <c r="A12" s="4">
        <v>2</v>
      </c>
      <c r="B12" s="14" t="s">
        <v>54</v>
      </c>
      <c r="C12" s="94">
        <v>20</v>
      </c>
      <c r="D12" s="66">
        <f>(8/11)*100</f>
        <v>72.72727272727273</v>
      </c>
      <c r="E12" s="94">
        <v>27</v>
      </c>
      <c r="F12" s="67">
        <f>(3/11)*100</f>
        <v>27.27272727272727</v>
      </c>
      <c r="G12" s="26" t="s">
        <v>7</v>
      </c>
      <c r="H12" s="104">
        <v>1</v>
      </c>
      <c r="I12" s="106">
        <v>1</v>
      </c>
      <c r="J12" s="107"/>
      <c r="K12" s="105">
        <v>2</v>
      </c>
      <c r="L12" s="105">
        <v>1</v>
      </c>
      <c r="M12" s="105">
        <v>2</v>
      </c>
      <c r="N12" s="105">
        <v>1</v>
      </c>
      <c r="O12" s="105">
        <v>2</v>
      </c>
      <c r="P12" s="105">
        <v>1</v>
      </c>
      <c r="Q12" s="105">
        <v>2</v>
      </c>
      <c r="R12" s="105">
        <v>1</v>
      </c>
      <c r="S12" s="105">
        <v>1</v>
      </c>
      <c r="T12" s="105">
        <v>2</v>
      </c>
      <c r="U12" s="105"/>
      <c r="V12" s="105">
        <v>3</v>
      </c>
      <c r="W12" s="21"/>
    </row>
    <row r="13" spans="1:23" ht="16.5" thickBot="1">
      <c r="A13" s="4">
        <v>3</v>
      </c>
      <c r="B13" s="14" t="s">
        <v>55</v>
      </c>
      <c r="C13" s="94">
        <v>26</v>
      </c>
      <c r="D13" s="10"/>
      <c r="E13" s="94">
        <v>28</v>
      </c>
      <c r="F13" s="33"/>
      <c r="G13" s="26" t="s">
        <v>9</v>
      </c>
      <c r="H13" s="104">
        <v>1</v>
      </c>
      <c r="I13" s="106">
        <v>1</v>
      </c>
      <c r="J13" s="107"/>
      <c r="K13" s="105">
        <v>2</v>
      </c>
      <c r="L13" s="105">
        <v>2</v>
      </c>
      <c r="M13" s="105">
        <v>2</v>
      </c>
      <c r="N13" s="105">
        <v>1</v>
      </c>
      <c r="O13" s="105">
        <v>3</v>
      </c>
      <c r="P13" s="105">
        <v>1</v>
      </c>
      <c r="Q13" s="105">
        <v>3</v>
      </c>
      <c r="R13" s="105">
        <v>2</v>
      </c>
      <c r="S13" s="105">
        <v>1</v>
      </c>
      <c r="T13" s="105">
        <v>2</v>
      </c>
      <c r="U13" s="105"/>
      <c r="V13" s="105">
        <v>2</v>
      </c>
      <c r="W13" s="21"/>
    </row>
    <row r="14" spans="1:23" ht="16.5" thickBot="1">
      <c r="A14" s="4">
        <v>4</v>
      </c>
      <c r="B14" s="14" t="s">
        <v>56</v>
      </c>
      <c r="C14" s="94">
        <v>29</v>
      </c>
      <c r="D14" s="10"/>
      <c r="E14" s="94">
        <v>32</v>
      </c>
      <c r="F14" s="33"/>
      <c r="G14" s="27" t="s">
        <v>44</v>
      </c>
      <c r="H14" s="20">
        <f>AVERAGE(H11:H13)</f>
        <v>1.6666666666666667</v>
      </c>
      <c r="I14" s="20">
        <f>AVERAGE(I11:I13)</f>
        <v>1.6666666666666667</v>
      </c>
      <c r="J14" s="20"/>
      <c r="K14" s="20">
        <f>AVERAGE(K11:K13)</f>
        <v>2.3333333333333335</v>
      </c>
      <c r="L14" s="20">
        <f aca="true" t="shared" si="0" ref="L14:V14">AVERAGE(L11:L13)</f>
        <v>1.6666666666666667</v>
      </c>
      <c r="M14" s="20">
        <f t="shared" si="0"/>
        <v>2.3333333333333335</v>
      </c>
      <c r="N14" s="20">
        <f>AVERAGE(N11:N13)</f>
        <v>1.6666666666666667</v>
      </c>
      <c r="O14" s="20">
        <f>AVERAGE(O11:O13)</f>
        <v>2.6666666666666665</v>
      </c>
      <c r="P14" s="20">
        <f>AVERAGE(P11:P13)</f>
        <v>1.6666666666666667</v>
      </c>
      <c r="Q14" s="20">
        <f t="shared" si="0"/>
        <v>2.6666666666666665</v>
      </c>
      <c r="R14" s="20">
        <f t="shared" si="0"/>
        <v>1.6666666666666667</v>
      </c>
      <c r="S14" s="20">
        <f t="shared" si="0"/>
        <v>1.3333333333333333</v>
      </c>
      <c r="T14" s="20">
        <f>AVERAGE(T11:T13)</f>
        <v>2.3333333333333335</v>
      </c>
      <c r="U14" s="20"/>
      <c r="V14" s="20">
        <f t="shared" si="0"/>
        <v>2.6666666666666665</v>
      </c>
      <c r="W14" s="21"/>
    </row>
    <row r="15" spans="1:23" ht="16.5" thickBot="1">
      <c r="A15" s="4">
        <v>5</v>
      </c>
      <c r="B15" s="14" t="s">
        <v>57</v>
      </c>
      <c r="C15" s="94">
        <v>18</v>
      </c>
      <c r="D15" s="10"/>
      <c r="E15" s="94">
        <v>22</v>
      </c>
      <c r="F15" s="33"/>
      <c r="G15" s="55" t="s">
        <v>46</v>
      </c>
      <c r="H15" s="72">
        <f>(50*H14)/100</f>
        <v>0.8333333333333335</v>
      </c>
      <c r="I15" s="72">
        <f aca="true" t="shared" si="1" ref="I15:V15">(50*I14)/100</f>
        <v>0.8333333333333335</v>
      </c>
      <c r="J15" s="72"/>
      <c r="K15" s="72">
        <f t="shared" si="1"/>
        <v>1.1666666666666667</v>
      </c>
      <c r="L15" s="72">
        <f t="shared" si="1"/>
        <v>0.8333333333333335</v>
      </c>
      <c r="M15" s="72">
        <f t="shared" si="1"/>
        <v>1.1666666666666667</v>
      </c>
      <c r="N15" s="72">
        <f t="shared" si="1"/>
        <v>0.8333333333333335</v>
      </c>
      <c r="O15" s="72">
        <f t="shared" si="1"/>
        <v>1.333333333333333</v>
      </c>
      <c r="P15" s="72">
        <f t="shared" si="1"/>
        <v>0.8333333333333335</v>
      </c>
      <c r="Q15" s="72">
        <f t="shared" si="1"/>
        <v>1.333333333333333</v>
      </c>
      <c r="R15" s="72">
        <f t="shared" si="1"/>
        <v>0.8333333333333335</v>
      </c>
      <c r="S15" s="72">
        <f t="shared" si="1"/>
        <v>0.6666666666666665</v>
      </c>
      <c r="T15" s="72">
        <f t="shared" si="1"/>
        <v>1.1666666666666667</v>
      </c>
      <c r="U15" s="72"/>
      <c r="V15" s="72">
        <f t="shared" si="1"/>
        <v>1.333333333333333</v>
      </c>
      <c r="W15" s="21"/>
    </row>
    <row r="16" spans="1:23" ht="15.75" thickBot="1">
      <c r="A16" s="4">
        <v>6</v>
      </c>
      <c r="B16" s="14" t="s">
        <v>58</v>
      </c>
      <c r="C16" s="94">
        <v>27</v>
      </c>
      <c r="D16" s="10"/>
      <c r="E16" s="94">
        <v>25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34</v>
      </c>
      <c r="D17" s="10"/>
      <c r="E17" s="94">
        <v>42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26</v>
      </c>
      <c r="D18" s="10"/>
      <c r="E18" s="94">
        <v>27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22</v>
      </c>
      <c r="D19" s="10"/>
      <c r="E19" s="94">
        <v>38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22</v>
      </c>
      <c r="D20" s="10"/>
      <c r="E20" s="94">
        <v>23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31</v>
      </c>
      <c r="D21" s="10"/>
      <c r="E21" s="94">
        <v>39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1"/>
  <sheetViews>
    <sheetView zoomScale="60" zoomScaleNormal="60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40.0039062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81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100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100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21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100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50</v>
      </c>
      <c r="D10" s="8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38</v>
      </c>
      <c r="D11" s="10">
        <f>COUNTIF(C11:C21,"&gt;="&amp;D10)</f>
        <v>11</v>
      </c>
      <c r="E11" s="93">
        <v>31</v>
      </c>
      <c r="F11" s="32">
        <f>COUNTIF(E11:E21,"&gt;="&amp;F10)</f>
        <v>11</v>
      </c>
      <c r="G11" s="26" t="s">
        <v>6</v>
      </c>
      <c r="H11" s="108"/>
      <c r="I11" s="100">
        <v>2</v>
      </c>
      <c r="J11" s="100">
        <v>3</v>
      </c>
      <c r="K11" s="100">
        <v>3</v>
      </c>
      <c r="L11" s="100">
        <v>3</v>
      </c>
      <c r="M11" s="100">
        <v>3</v>
      </c>
      <c r="N11" s="100">
        <v>3</v>
      </c>
      <c r="O11" s="100">
        <v>3</v>
      </c>
      <c r="P11" s="100"/>
      <c r="Q11" s="100">
        <v>3</v>
      </c>
      <c r="R11" s="100">
        <v>3</v>
      </c>
      <c r="S11" s="100">
        <v>3</v>
      </c>
      <c r="T11" s="100">
        <v>3</v>
      </c>
      <c r="U11" s="100">
        <v>3</v>
      </c>
      <c r="V11" s="100"/>
      <c r="W11" s="21"/>
    </row>
    <row r="12" spans="1:23" ht="16.5" thickBot="1">
      <c r="A12" s="4">
        <v>2</v>
      </c>
      <c r="B12" s="14" t="s">
        <v>54</v>
      </c>
      <c r="C12" s="94">
        <v>39</v>
      </c>
      <c r="D12" s="66">
        <f>(11/11)*100</f>
        <v>100</v>
      </c>
      <c r="E12" s="94">
        <v>32</v>
      </c>
      <c r="F12" s="67">
        <f>(11/11)*100</f>
        <v>100</v>
      </c>
      <c r="G12" s="26" t="s">
        <v>7</v>
      </c>
      <c r="H12" s="109"/>
      <c r="I12" s="105">
        <v>2</v>
      </c>
      <c r="J12" s="105">
        <v>2</v>
      </c>
      <c r="K12" s="105">
        <v>2</v>
      </c>
      <c r="L12" s="105">
        <v>1</v>
      </c>
      <c r="M12" s="105">
        <v>2</v>
      </c>
      <c r="N12" s="105">
        <v>2</v>
      </c>
      <c r="O12" s="105">
        <v>3</v>
      </c>
      <c r="P12" s="105"/>
      <c r="Q12" s="105">
        <v>1</v>
      </c>
      <c r="R12" s="105">
        <v>1</v>
      </c>
      <c r="S12" s="105">
        <v>3</v>
      </c>
      <c r="T12" s="105">
        <v>3</v>
      </c>
      <c r="U12" s="105">
        <v>1</v>
      </c>
      <c r="V12" s="105"/>
      <c r="W12" s="21"/>
    </row>
    <row r="13" spans="1:23" ht="16.5" thickBot="1">
      <c r="A13" s="4">
        <v>3</v>
      </c>
      <c r="B13" s="14" t="s">
        <v>55</v>
      </c>
      <c r="C13" s="94">
        <v>40</v>
      </c>
      <c r="D13" s="10"/>
      <c r="E13" s="94">
        <v>30</v>
      </c>
      <c r="F13" s="33"/>
      <c r="G13" s="26" t="s">
        <v>9</v>
      </c>
      <c r="H13" s="109"/>
      <c r="I13" s="105">
        <v>2</v>
      </c>
      <c r="J13" s="105">
        <v>1</v>
      </c>
      <c r="K13" s="105">
        <v>1</v>
      </c>
      <c r="L13" s="105">
        <v>2</v>
      </c>
      <c r="M13" s="105">
        <v>1</v>
      </c>
      <c r="N13" s="105">
        <v>1</v>
      </c>
      <c r="O13" s="105">
        <v>3</v>
      </c>
      <c r="P13" s="105"/>
      <c r="Q13" s="105">
        <v>2</v>
      </c>
      <c r="R13" s="105">
        <v>3</v>
      </c>
      <c r="S13" s="105">
        <v>2</v>
      </c>
      <c r="T13" s="105">
        <v>2</v>
      </c>
      <c r="U13" s="105">
        <v>1</v>
      </c>
      <c r="V13" s="105"/>
      <c r="W13" s="21"/>
    </row>
    <row r="14" spans="1:23" ht="16.5" thickBot="1">
      <c r="A14" s="4">
        <v>4</v>
      </c>
      <c r="B14" s="14" t="s">
        <v>56</v>
      </c>
      <c r="C14" s="94">
        <v>44</v>
      </c>
      <c r="D14" s="10"/>
      <c r="E14" s="94">
        <v>40</v>
      </c>
      <c r="F14" s="33"/>
      <c r="G14" s="27" t="s">
        <v>44</v>
      </c>
      <c r="H14" s="20"/>
      <c r="I14" s="20">
        <f>AVERAGE(I11:I13)</f>
        <v>2</v>
      </c>
      <c r="J14" s="20">
        <f aca="true" t="shared" si="0" ref="J14:U14">AVERAGE(J11:J13)</f>
        <v>2</v>
      </c>
      <c r="K14" s="20">
        <f>AVERAGE(K11:K13)</f>
        <v>2</v>
      </c>
      <c r="L14" s="20">
        <f t="shared" si="0"/>
        <v>2</v>
      </c>
      <c r="M14" s="20">
        <f t="shared" si="0"/>
        <v>2</v>
      </c>
      <c r="N14" s="20">
        <f>AVERAGE(N11:N13)</f>
        <v>2</v>
      </c>
      <c r="O14" s="20">
        <f>AVERAGE(O11:O13)</f>
        <v>3</v>
      </c>
      <c r="P14" s="20"/>
      <c r="Q14" s="20">
        <f t="shared" si="0"/>
        <v>2</v>
      </c>
      <c r="R14" s="20">
        <f t="shared" si="0"/>
        <v>2.3333333333333335</v>
      </c>
      <c r="S14" s="20">
        <f t="shared" si="0"/>
        <v>2.6666666666666665</v>
      </c>
      <c r="T14" s="20">
        <f>AVERAGE(T11:T13)</f>
        <v>2.6666666666666665</v>
      </c>
      <c r="U14" s="20">
        <f t="shared" si="0"/>
        <v>1.6666666666666667</v>
      </c>
      <c r="V14" s="20"/>
      <c r="W14" s="21"/>
    </row>
    <row r="15" spans="1:23" ht="16.5" thickBot="1">
      <c r="A15" s="4">
        <v>5</v>
      </c>
      <c r="B15" s="14" t="s">
        <v>57</v>
      </c>
      <c r="C15" s="94">
        <v>38</v>
      </c>
      <c r="D15" s="10"/>
      <c r="E15" s="94">
        <v>32</v>
      </c>
      <c r="F15" s="33"/>
      <c r="G15" s="55" t="s">
        <v>46</v>
      </c>
      <c r="H15" s="72"/>
      <c r="I15" s="72">
        <f>(100*I14)/100</f>
        <v>2</v>
      </c>
      <c r="J15" s="72">
        <f aca="true" t="shared" si="1" ref="J15:U15">(100*J14)/100</f>
        <v>2</v>
      </c>
      <c r="K15" s="72">
        <f t="shared" si="1"/>
        <v>2</v>
      </c>
      <c r="L15" s="72">
        <f t="shared" si="1"/>
        <v>2</v>
      </c>
      <c r="M15" s="72">
        <f t="shared" si="1"/>
        <v>2</v>
      </c>
      <c r="N15" s="72">
        <f t="shared" si="1"/>
        <v>2</v>
      </c>
      <c r="O15" s="72">
        <f t="shared" si="1"/>
        <v>3</v>
      </c>
      <c r="P15" s="72">
        <f t="shared" si="1"/>
        <v>0</v>
      </c>
      <c r="Q15" s="72">
        <f t="shared" si="1"/>
        <v>2</v>
      </c>
      <c r="R15" s="72">
        <f t="shared" si="1"/>
        <v>2.3333333333333335</v>
      </c>
      <c r="S15" s="72">
        <f t="shared" si="1"/>
        <v>2.666666666666666</v>
      </c>
      <c r="T15" s="72">
        <f t="shared" si="1"/>
        <v>2.666666666666666</v>
      </c>
      <c r="U15" s="72">
        <f t="shared" si="1"/>
        <v>1.666666666666667</v>
      </c>
      <c r="V15" s="72"/>
      <c r="W15" s="21"/>
    </row>
    <row r="16" spans="1:23" ht="15.75" thickBot="1">
      <c r="A16" s="4">
        <v>6</v>
      </c>
      <c r="B16" s="14" t="s">
        <v>58</v>
      </c>
      <c r="C16" s="94">
        <v>43</v>
      </c>
      <c r="D16" s="10"/>
      <c r="E16" s="94">
        <v>40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45</v>
      </c>
      <c r="D17" s="10"/>
      <c r="E17" s="94">
        <v>41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40</v>
      </c>
      <c r="D18" s="10"/>
      <c r="E18" s="94">
        <v>38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39</v>
      </c>
      <c r="D19" s="10"/>
      <c r="E19" s="94">
        <v>38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41</v>
      </c>
      <c r="D20" s="10"/>
      <c r="E20" s="94">
        <v>39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43</v>
      </c>
      <c r="D21" s="10"/>
      <c r="E21" s="94">
        <v>38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1"/>
  <sheetViews>
    <sheetView zoomScale="78" zoomScaleNormal="78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82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82" t="s">
        <v>29</v>
      </c>
      <c r="B5" s="82"/>
      <c r="C5" s="82"/>
      <c r="D5" s="82"/>
      <c r="E5" s="82"/>
      <c r="F5" s="83"/>
      <c r="G5" s="43" t="s">
        <v>31</v>
      </c>
      <c r="H5" s="37">
        <v>81.82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81.818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81.81899999999999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50</v>
      </c>
      <c r="D10" s="8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40</v>
      </c>
      <c r="D11" s="10">
        <f>COUNTIF(C11:C21,"&gt;="&amp;D10)</f>
        <v>9</v>
      </c>
      <c r="E11" s="93">
        <v>37</v>
      </c>
      <c r="F11" s="32">
        <f>COUNTIF(E11:E21,"&gt;="&amp;F10)</f>
        <v>9</v>
      </c>
      <c r="G11" s="26" t="s">
        <v>6</v>
      </c>
      <c r="H11" s="110">
        <v>3</v>
      </c>
      <c r="I11" s="111">
        <v>3</v>
      </c>
      <c r="J11" s="111">
        <v>3</v>
      </c>
      <c r="K11" s="111">
        <v>3</v>
      </c>
      <c r="L11" s="111">
        <v>3</v>
      </c>
      <c r="M11" s="111">
        <v>3</v>
      </c>
      <c r="N11" s="111">
        <v>3</v>
      </c>
      <c r="O11" s="111">
        <v>3</v>
      </c>
      <c r="P11" s="111">
        <v>3</v>
      </c>
      <c r="Q11" s="111">
        <v>3</v>
      </c>
      <c r="R11" s="111">
        <v>3</v>
      </c>
      <c r="S11" s="111">
        <v>2</v>
      </c>
      <c r="T11" s="111">
        <v>3</v>
      </c>
      <c r="U11" s="111">
        <v>3</v>
      </c>
      <c r="V11" s="111">
        <v>2</v>
      </c>
      <c r="W11" s="21"/>
    </row>
    <row r="12" spans="1:23" ht="16.5" thickBot="1">
      <c r="A12" s="4">
        <v>2</v>
      </c>
      <c r="B12" s="14" t="s">
        <v>54</v>
      </c>
      <c r="C12" s="94">
        <v>26</v>
      </c>
      <c r="D12" s="66">
        <f>(9/11)*100</f>
        <v>81.81818181818183</v>
      </c>
      <c r="E12" s="94">
        <v>27</v>
      </c>
      <c r="F12" s="67">
        <f>(9/11)*100</f>
        <v>81.81818181818183</v>
      </c>
      <c r="G12" s="26" t="s">
        <v>7</v>
      </c>
      <c r="H12" s="112">
        <v>3</v>
      </c>
      <c r="I12" s="113">
        <v>2</v>
      </c>
      <c r="J12" s="113">
        <v>1</v>
      </c>
      <c r="K12" s="113">
        <v>2</v>
      </c>
      <c r="L12" s="113">
        <v>2</v>
      </c>
      <c r="M12" s="113">
        <v>1</v>
      </c>
      <c r="N12" s="113">
        <v>2</v>
      </c>
      <c r="O12" s="113">
        <v>2</v>
      </c>
      <c r="P12" s="113">
        <v>2</v>
      </c>
      <c r="Q12" s="113">
        <v>2</v>
      </c>
      <c r="R12" s="113">
        <v>2</v>
      </c>
      <c r="S12" s="113">
        <v>2</v>
      </c>
      <c r="T12" s="113">
        <v>2</v>
      </c>
      <c r="U12" s="113">
        <v>2</v>
      </c>
      <c r="V12" s="113">
        <v>1</v>
      </c>
      <c r="W12" s="21"/>
    </row>
    <row r="13" spans="1:23" ht="16.5" thickBot="1">
      <c r="A13" s="4">
        <v>3</v>
      </c>
      <c r="B13" s="14" t="s">
        <v>55</v>
      </c>
      <c r="C13" s="94">
        <v>27</v>
      </c>
      <c r="D13" s="10"/>
      <c r="E13" s="94">
        <v>28</v>
      </c>
      <c r="F13" s="33"/>
      <c r="G13" s="26" t="s">
        <v>9</v>
      </c>
      <c r="H13" s="112">
        <v>3</v>
      </c>
      <c r="I13" s="113">
        <v>2</v>
      </c>
      <c r="J13" s="113">
        <v>1</v>
      </c>
      <c r="K13" s="113">
        <v>2</v>
      </c>
      <c r="L13" s="113">
        <v>2</v>
      </c>
      <c r="M13" s="113">
        <v>1</v>
      </c>
      <c r="N13" s="113">
        <v>1</v>
      </c>
      <c r="O13" s="113">
        <v>2</v>
      </c>
      <c r="P13" s="113">
        <v>1</v>
      </c>
      <c r="Q13" s="113">
        <v>2</v>
      </c>
      <c r="R13" s="113">
        <v>3</v>
      </c>
      <c r="S13" s="113">
        <v>1</v>
      </c>
      <c r="T13" s="113">
        <v>2</v>
      </c>
      <c r="U13" s="113">
        <v>1</v>
      </c>
      <c r="V13" s="113">
        <v>1</v>
      </c>
      <c r="W13" s="21"/>
    </row>
    <row r="14" spans="1:23" ht="16.5" thickBot="1">
      <c r="A14" s="4">
        <v>4</v>
      </c>
      <c r="B14" s="14" t="s">
        <v>56</v>
      </c>
      <c r="C14" s="94">
        <v>43</v>
      </c>
      <c r="D14" s="10"/>
      <c r="E14" s="94">
        <v>44</v>
      </c>
      <c r="F14" s="33"/>
      <c r="G14" s="27" t="s">
        <v>44</v>
      </c>
      <c r="H14" s="20">
        <f>AVERAGE(H11:H13)</f>
        <v>3</v>
      </c>
      <c r="I14" s="20">
        <f>AVERAGE(I11:I13)</f>
        <v>2.3333333333333335</v>
      </c>
      <c r="J14" s="20">
        <f aca="true" t="shared" si="0" ref="J14:V14">AVERAGE(J11:J13)</f>
        <v>1.6666666666666667</v>
      </c>
      <c r="K14" s="20">
        <f>AVERAGE(K11:K13)</f>
        <v>2.3333333333333335</v>
      </c>
      <c r="L14" s="20">
        <f t="shared" si="0"/>
        <v>2.3333333333333335</v>
      </c>
      <c r="M14" s="20">
        <f t="shared" si="0"/>
        <v>1.6666666666666667</v>
      </c>
      <c r="N14" s="20">
        <f>AVERAGE(N11:N13)</f>
        <v>2</v>
      </c>
      <c r="O14" s="20">
        <f>AVERAGE(O11:O13)</f>
        <v>2.3333333333333335</v>
      </c>
      <c r="P14" s="20">
        <f>AVERAGE(P11:P13)</f>
        <v>2</v>
      </c>
      <c r="Q14" s="20">
        <f t="shared" si="0"/>
        <v>2.3333333333333335</v>
      </c>
      <c r="R14" s="20">
        <f t="shared" si="0"/>
        <v>2.6666666666666665</v>
      </c>
      <c r="S14" s="20">
        <f t="shared" si="0"/>
        <v>1.6666666666666667</v>
      </c>
      <c r="T14" s="20">
        <f>AVERAGE(T11:T13)</f>
        <v>2.3333333333333335</v>
      </c>
      <c r="U14" s="20">
        <f t="shared" si="0"/>
        <v>2</v>
      </c>
      <c r="V14" s="20">
        <f t="shared" si="0"/>
        <v>1.3333333333333333</v>
      </c>
      <c r="W14" s="21"/>
    </row>
    <row r="15" spans="1:23" ht="16.5" thickBot="1">
      <c r="A15" s="4">
        <v>5</v>
      </c>
      <c r="B15" s="14" t="s">
        <v>57</v>
      </c>
      <c r="C15" s="94">
        <v>28</v>
      </c>
      <c r="D15" s="10"/>
      <c r="E15" s="94">
        <v>27</v>
      </c>
      <c r="F15" s="33"/>
      <c r="G15" s="55" t="s">
        <v>46</v>
      </c>
      <c r="H15" s="72">
        <f>(81.82*H14)/100</f>
        <v>2.4545999999999997</v>
      </c>
      <c r="I15" s="72">
        <f aca="true" t="shared" si="1" ref="I15:V15">(81.82*I14)/100</f>
        <v>1.9091333333333333</v>
      </c>
      <c r="J15" s="72">
        <f t="shared" si="1"/>
        <v>1.3636666666666668</v>
      </c>
      <c r="K15" s="72">
        <f t="shared" si="1"/>
        <v>1.9091333333333333</v>
      </c>
      <c r="L15" s="72">
        <f t="shared" si="1"/>
        <v>1.9091333333333333</v>
      </c>
      <c r="M15" s="72">
        <f t="shared" si="1"/>
        <v>1.3636666666666668</v>
      </c>
      <c r="N15" s="72">
        <f t="shared" si="1"/>
        <v>1.6363999999999999</v>
      </c>
      <c r="O15" s="72">
        <f t="shared" si="1"/>
        <v>1.9091333333333333</v>
      </c>
      <c r="P15" s="72">
        <f t="shared" si="1"/>
        <v>1.6363999999999999</v>
      </c>
      <c r="Q15" s="72">
        <f t="shared" si="1"/>
        <v>1.9091333333333333</v>
      </c>
      <c r="R15" s="72">
        <f t="shared" si="1"/>
        <v>2.181866666666666</v>
      </c>
      <c r="S15" s="72">
        <f t="shared" si="1"/>
        <v>1.3636666666666668</v>
      </c>
      <c r="T15" s="72">
        <f t="shared" si="1"/>
        <v>1.9091333333333333</v>
      </c>
      <c r="U15" s="72">
        <f t="shared" si="1"/>
        <v>1.6363999999999999</v>
      </c>
      <c r="V15" s="72">
        <f t="shared" si="1"/>
        <v>1.090933333333333</v>
      </c>
      <c r="W15" s="21"/>
    </row>
    <row r="16" spans="1:23" ht="15.75" thickBot="1">
      <c r="A16" s="4">
        <v>6</v>
      </c>
      <c r="B16" s="14" t="s">
        <v>58</v>
      </c>
      <c r="C16" s="94">
        <v>44</v>
      </c>
      <c r="D16" s="10"/>
      <c r="E16" s="94">
        <v>45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44</v>
      </c>
      <c r="D17" s="10"/>
      <c r="E17" s="94">
        <v>45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42</v>
      </c>
      <c r="D18" s="10"/>
      <c r="E18" s="94">
        <v>43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41</v>
      </c>
      <c r="D19" s="10"/>
      <c r="E19" s="94">
        <v>42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44</v>
      </c>
      <c r="D20" s="10"/>
      <c r="E20" s="94">
        <v>46</v>
      </c>
      <c r="F20" s="34"/>
      <c r="G20" s="4"/>
      <c r="H20" s="81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46</v>
      </c>
      <c r="D21" s="10"/>
      <c r="E21" s="94">
        <v>44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1"/>
  <sheetViews>
    <sheetView zoomScale="73" zoomScaleNormal="73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83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82" t="s">
        <v>29</v>
      </c>
      <c r="B5" s="82"/>
      <c r="C5" s="82"/>
      <c r="D5" s="82"/>
      <c r="E5" s="82"/>
      <c r="F5" s="83"/>
      <c r="G5" s="43" t="s">
        <v>31</v>
      </c>
      <c r="H5" s="37">
        <v>90.91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100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95.455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45</v>
      </c>
      <c r="D10" s="87">
        <f>(0.55*45)</f>
        <v>24.750000000000004</v>
      </c>
      <c r="E10" s="9">
        <v>55</v>
      </c>
      <c r="F10" s="35">
        <f>0.55*55</f>
        <v>30.250000000000004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29</v>
      </c>
      <c r="D11" s="10">
        <f>COUNTIF(C11:C21,"&gt;="&amp;D10)</f>
        <v>10</v>
      </c>
      <c r="E11" s="93">
        <v>37</v>
      </c>
      <c r="F11" s="32">
        <f>COUNTIF(E11:E21,"&gt;="&amp;F10)</f>
        <v>11</v>
      </c>
      <c r="G11" s="26" t="s">
        <v>6</v>
      </c>
      <c r="H11" s="99">
        <v>3</v>
      </c>
      <c r="I11" s="101">
        <v>3</v>
      </c>
      <c r="J11" s="100">
        <v>2</v>
      </c>
      <c r="K11" s="100"/>
      <c r="L11" s="100">
        <v>3</v>
      </c>
      <c r="M11" s="100">
        <v>3</v>
      </c>
      <c r="N11" s="100">
        <v>3</v>
      </c>
      <c r="O11" s="100"/>
      <c r="P11" s="100">
        <v>3</v>
      </c>
      <c r="Q11" s="100">
        <v>3</v>
      </c>
      <c r="R11" s="100">
        <v>3</v>
      </c>
      <c r="S11" s="100">
        <v>3</v>
      </c>
      <c r="T11" s="100">
        <v>3</v>
      </c>
      <c r="U11" s="100">
        <v>3</v>
      </c>
      <c r="V11" s="100">
        <v>3</v>
      </c>
      <c r="W11" s="21"/>
    </row>
    <row r="12" spans="1:23" ht="16.5" thickBot="1">
      <c r="A12" s="4">
        <v>2</v>
      </c>
      <c r="B12" s="14" t="s">
        <v>54</v>
      </c>
      <c r="C12" s="94">
        <v>25</v>
      </c>
      <c r="D12" s="66">
        <f>(10/11)*100</f>
        <v>90.9090909090909</v>
      </c>
      <c r="E12" s="94">
        <v>36</v>
      </c>
      <c r="F12" s="67">
        <f>(11/11)*100</f>
        <v>100</v>
      </c>
      <c r="G12" s="26" t="s">
        <v>7</v>
      </c>
      <c r="H12" s="104">
        <v>3</v>
      </c>
      <c r="I12" s="106">
        <v>1</v>
      </c>
      <c r="J12" s="105">
        <v>2</v>
      </c>
      <c r="K12" s="105"/>
      <c r="L12" s="105">
        <v>2</v>
      </c>
      <c r="M12" s="105">
        <v>2</v>
      </c>
      <c r="N12" s="105">
        <v>2</v>
      </c>
      <c r="O12" s="105"/>
      <c r="P12" s="105">
        <v>1</v>
      </c>
      <c r="Q12" s="105">
        <v>1</v>
      </c>
      <c r="R12" s="105">
        <v>2</v>
      </c>
      <c r="S12" s="105">
        <v>1</v>
      </c>
      <c r="T12" s="105">
        <v>3</v>
      </c>
      <c r="U12" s="105">
        <v>2</v>
      </c>
      <c r="V12" s="105">
        <v>2</v>
      </c>
      <c r="W12" s="21"/>
    </row>
    <row r="13" spans="1:23" ht="16.5" thickBot="1">
      <c r="A13" s="4">
        <v>3</v>
      </c>
      <c r="B13" s="14" t="s">
        <v>55</v>
      </c>
      <c r="C13" s="94">
        <v>28</v>
      </c>
      <c r="D13" s="10"/>
      <c r="E13" s="94">
        <v>36</v>
      </c>
      <c r="F13" s="33"/>
      <c r="G13" s="26" t="s">
        <v>9</v>
      </c>
      <c r="H13" s="104">
        <v>3</v>
      </c>
      <c r="I13" s="106">
        <v>1</v>
      </c>
      <c r="J13" s="105">
        <v>2</v>
      </c>
      <c r="K13" s="105"/>
      <c r="L13" s="105">
        <v>2</v>
      </c>
      <c r="M13" s="105">
        <v>1</v>
      </c>
      <c r="N13" s="105">
        <v>3</v>
      </c>
      <c r="O13" s="105"/>
      <c r="P13" s="105">
        <v>1</v>
      </c>
      <c r="Q13" s="105">
        <v>1</v>
      </c>
      <c r="R13" s="105">
        <v>2</v>
      </c>
      <c r="S13" s="105">
        <v>1</v>
      </c>
      <c r="T13" s="105">
        <v>2</v>
      </c>
      <c r="U13" s="105">
        <v>3</v>
      </c>
      <c r="V13" s="105">
        <v>1</v>
      </c>
      <c r="W13" s="21"/>
    </row>
    <row r="14" spans="1:23" ht="16.5" thickBot="1">
      <c r="A14" s="4">
        <v>4</v>
      </c>
      <c r="B14" s="14" t="s">
        <v>56</v>
      </c>
      <c r="C14" s="94">
        <v>37</v>
      </c>
      <c r="D14" s="10"/>
      <c r="E14" s="94">
        <v>41</v>
      </c>
      <c r="F14" s="33"/>
      <c r="G14" s="27" t="s">
        <v>44</v>
      </c>
      <c r="H14" s="20">
        <f>AVERAGE(H11:H13)</f>
        <v>3</v>
      </c>
      <c r="I14" s="20">
        <f>AVERAGE(I11:I13)</f>
        <v>1.6666666666666667</v>
      </c>
      <c r="J14" s="20">
        <f aca="true" t="shared" si="0" ref="J14:V14">AVERAGE(J11:J13)</f>
        <v>2</v>
      </c>
      <c r="K14" s="20"/>
      <c r="L14" s="20">
        <f t="shared" si="0"/>
        <v>2.3333333333333335</v>
      </c>
      <c r="M14" s="20">
        <f t="shared" si="0"/>
        <v>2</v>
      </c>
      <c r="N14" s="20">
        <f>AVERAGE(N11:N13)</f>
        <v>2.6666666666666665</v>
      </c>
      <c r="O14" s="20"/>
      <c r="P14" s="20">
        <f>AVERAGE(P11:P13)</f>
        <v>1.6666666666666667</v>
      </c>
      <c r="Q14" s="20">
        <f t="shared" si="0"/>
        <v>1.6666666666666667</v>
      </c>
      <c r="R14" s="20">
        <f t="shared" si="0"/>
        <v>2.3333333333333335</v>
      </c>
      <c r="S14" s="20">
        <f t="shared" si="0"/>
        <v>1.6666666666666667</v>
      </c>
      <c r="T14" s="20">
        <f>AVERAGE(T11:T13)</f>
        <v>2.6666666666666665</v>
      </c>
      <c r="U14" s="20">
        <f t="shared" si="0"/>
        <v>2.6666666666666665</v>
      </c>
      <c r="V14" s="20">
        <f t="shared" si="0"/>
        <v>2</v>
      </c>
      <c r="W14" s="21"/>
    </row>
    <row r="15" spans="1:23" ht="16.5" thickBot="1">
      <c r="A15" s="4">
        <v>5</v>
      </c>
      <c r="B15" s="14" t="s">
        <v>57</v>
      </c>
      <c r="C15" s="94">
        <v>24</v>
      </c>
      <c r="D15" s="10"/>
      <c r="E15" s="94">
        <v>35</v>
      </c>
      <c r="F15" s="33"/>
      <c r="G15" s="55" t="s">
        <v>46</v>
      </c>
      <c r="H15" s="72">
        <f>(95.46*H14)/100</f>
        <v>2.8638</v>
      </c>
      <c r="I15" s="72">
        <f aca="true" t="shared" si="1" ref="I15:V15">(95.46*I14)/100</f>
        <v>1.591</v>
      </c>
      <c r="J15" s="72">
        <f t="shared" si="1"/>
        <v>1.9091999999999998</v>
      </c>
      <c r="K15" s="72"/>
      <c r="L15" s="72">
        <f t="shared" si="1"/>
        <v>2.2274000000000003</v>
      </c>
      <c r="M15" s="72">
        <f t="shared" si="1"/>
        <v>1.9091999999999998</v>
      </c>
      <c r="N15" s="72">
        <f t="shared" si="1"/>
        <v>2.5456</v>
      </c>
      <c r="O15" s="72">
        <f t="shared" si="1"/>
        <v>0</v>
      </c>
      <c r="P15" s="72">
        <f t="shared" si="1"/>
        <v>1.591</v>
      </c>
      <c r="Q15" s="72">
        <f t="shared" si="1"/>
        <v>1.591</v>
      </c>
      <c r="R15" s="72">
        <f t="shared" si="1"/>
        <v>2.2274000000000003</v>
      </c>
      <c r="S15" s="72">
        <f t="shared" si="1"/>
        <v>1.591</v>
      </c>
      <c r="T15" s="72">
        <f t="shared" si="1"/>
        <v>2.5456</v>
      </c>
      <c r="U15" s="72">
        <f t="shared" si="1"/>
        <v>2.5456</v>
      </c>
      <c r="V15" s="72">
        <f t="shared" si="1"/>
        <v>1.9091999999999998</v>
      </c>
      <c r="W15" s="21"/>
    </row>
    <row r="16" spans="1:23" ht="15.75" thickBot="1">
      <c r="A16" s="4">
        <v>6</v>
      </c>
      <c r="B16" s="14" t="s">
        <v>58</v>
      </c>
      <c r="C16" s="94">
        <v>32</v>
      </c>
      <c r="D16" s="10"/>
      <c r="E16" s="94">
        <v>39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41</v>
      </c>
      <c r="D17" s="10"/>
      <c r="E17" s="94">
        <v>45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29</v>
      </c>
      <c r="D18" s="10"/>
      <c r="E18" s="94">
        <v>41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34</v>
      </c>
      <c r="D19" s="10"/>
      <c r="E19" s="94">
        <v>38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34</v>
      </c>
      <c r="D20" s="10"/>
      <c r="E20" s="94">
        <v>39</v>
      </c>
      <c r="F20" s="34"/>
      <c r="G20" s="4"/>
      <c r="H20" s="81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32</v>
      </c>
      <c r="D21" s="10"/>
      <c r="E21" s="94">
        <v>45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1"/>
  <sheetViews>
    <sheetView zoomScale="53" zoomScaleNormal="53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84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82" t="s">
        <v>29</v>
      </c>
      <c r="B5" s="82"/>
      <c r="C5" s="82"/>
      <c r="D5" s="82"/>
      <c r="E5" s="82"/>
      <c r="F5" s="83"/>
      <c r="G5" s="43" t="s">
        <v>31</v>
      </c>
      <c r="H5" s="37">
        <v>81.82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63.636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72.728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20</v>
      </c>
      <c r="D11" s="10">
        <f>COUNTIF(C11:C21,"&gt;="&amp;D10)</f>
        <v>9</v>
      </c>
      <c r="E11" s="93">
        <v>29</v>
      </c>
      <c r="F11" s="32">
        <f>COUNTIF(E11:E21,"&gt;="&amp;F10)</f>
        <v>7</v>
      </c>
      <c r="G11" s="26" t="s">
        <v>6</v>
      </c>
      <c r="H11" s="98"/>
      <c r="I11" s="100">
        <v>3</v>
      </c>
      <c r="J11" s="100">
        <v>3</v>
      </c>
      <c r="K11" s="100">
        <v>3</v>
      </c>
      <c r="L11" s="100">
        <v>3</v>
      </c>
      <c r="M11" s="100">
        <v>3</v>
      </c>
      <c r="N11" s="100">
        <v>3</v>
      </c>
      <c r="O11" s="100"/>
      <c r="P11" s="100">
        <v>3</v>
      </c>
      <c r="Q11" s="100">
        <v>3</v>
      </c>
      <c r="R11" s="100">
        <v>3</v>
      </c>
      <c r="S11" s="100">
        <v>3</v>
      </c>
      <c r="T11" s="100">
        <v>3</v>
      </c>
      <c r="U11" s="100">
        <v>3</v>
      </c>
      <c r="V11" s="100">
        <v>3</v>
      </c>
      <c r="W11" s="21"/>
    </row>
    <row r="12" spans="1:23" ht="16.5" thickBot="1">
      <c r="A12" s="4">
        <v>2</v>
      </c>
      <c r="B12" s="14" t="s">
        <v>54</v>
      </c>
      <c r="C12" s="94">
        <v>28</v>
      </c>
      <c r="D12" s="66">
        <f>(9/11)*100</f>
        <v>81.81818181818183</v>
      </c>
      <c r="E12" s="94">
        <v>32</v>
      </c>
      <c r="F12" s="67">
        <f>(7/11)*100</f>
        <v>63.63636363636363</v>
      </c>
      <c r="G12" s="26" t="s">
        <v>7</v>
      </c>
      <c r="H12" s="103"/>
      <c r="I12" s="105">
        <v>1</v>
      </c>
      <c r="J12" s="105">
        <v>2</v>
      </c>
      <c r="K12" s="105">
        <v>2</v>
      </c>
      <c r="L12" s="105">
        <v>1</v>
      </c>
      <c r="M12" s="105">
        <v>2</v>
      </c>
      <c r="N12" s="105">
        <v>2</v>
      </c>
      <c r="O12" s="105"/>
      <c r="P12" s="105">
        <v>2</v>
      </c>
      <c r="Q12" s="105">
        <v>1</v>
      </c>
      <c r="R12" s="105">
        <v>1</v>
      </c>
      <c r="S12" s="105">
        <v>2</v>
      </c>
      <c r="T12" s="105">
        <v>2</v>
      </c>
      <c r="U12" s="105">
        <v>2</v>
      </c>
      <c r="V12" s="105">
        <v>1</v>
      </c>
      <c r="W12" s="21"/>
    </row>
    <row r="13" spans="1:23" ht="16.5" thickBot="1">
      <c r="A13" s="4">
        <v>3</v>
      </c>
      <c r="B13" s="14" t="s">
        <v>55</v>
      </c>
      <c r="C13" s="94">
        <v>31</v>
      </c>
      <c r="D13" s="10"/>
      <c r="E13" s="94">
        <v>33</v>
      </c>
      <c r="F13" s="33"/>
      <c r="G13" s="26" t="s">
        <v>9</v>
      </c>
      <c r="H13" s="103"/>
      <c r="I13" s="105">
        <v>1</v>
      </c>
      <c r="J13" s="105">
        <v>1</v>
      </c>
      <c r="K13" s="105">
        <v>1</v>
      </c>
      <c r="L13" s="105">
        <v>2</v>
      </c>
      <c r="M13" s="105">
        <v>3</v>
      </c>
      <c r="N13" s="105">
        <v>3</v>
      </c>
      <c r="O13" s="105"/>
      <c r="P13" s="105">
        <v>1</v>
      </c>
      <c r="Q13" s="105">
        <v>3</v>
      </c>
      <c r="R13" s="105">
        <v>1</v>
      </c>
      <c r="S13" s="105">
        <v>1</v>
      </c>
      <c r="T13" s="105">
        <v>1</v>
      </c>
      <c r="U13" s="105">
        <v>2</v>
      </c>
      <c r="V13" s="105">
        <v>1</v>
      </c>
      <c r="W13" s="21"/>
    </row>
    <row r="14" spans="1:23" ht="16.5" thickBot="1">
      <c r="A14" s="4">
        <v>4</v>
      </c>
      <c r="B14" s="14" t="s">
        <v>56</v>
      </c>
      <c r="C14" s="94">
        <v>32</v>
      </c>
      <c r="D14" s="10"/>
      <c r="E14" s="94">
        <v>40</v>
      </c>
      <c r="F14" s="33"/>
      <c r="G14" s="27" t="s">
        <v>44</v>
      </c>
      <c r="H14" s="20"/>
      <c r="I14" s="20">
        <f>AVERAGE(I11:I13)</f>
        <v>1.6666666666666667</v>
      </c>
      <c r="J14" s="20">
        <f aca="true" t="shared" si="0" ref="J14:V14">AVERAGE(J11:J13)</f>
        <v>2</v>
      </c>
      <c r="K14" s="20">
        <f>AVERAGE(K11:K13)</f>
        <v>2</v>
      </c>
      <c r="L14" s="20">
        <f t="shared" si="0"/>
        <v>2</v>
      </c>
      <c r="M14" s="20">
        <f t="shared" si="0"/>
        <v>2.6666666666666665</v>
      </c>
      <c r="N14" s="20">
        <f>AVERAGE(N11:N13)</f>
        <v>2.6666666666666665</v>
      </c>
      <c r="O14" s="20"/>
      <c r="P14" s="20">
        <f>AVERAGE(P11:P13)</f>
        <v>2</v>
      </c>
      <c r="Q14" s="20">
        <f t="shared" si="0"/>
        <v>2.3333333333333335</v>
      </c>
      <c r="R14" s="20">
        <f t="shared" si="0"/>
        <v>1.6666666666666667</v>
      </c>
      <c r="S14" s="20">
        <f t="shared" si="0"/>
        <v>2</v>
      </c>
      <c r="T14" s="20">
        <f>AVERAGE(T11:T13)</f>
        <v>2</v>
      </c>
      <c r="U14" s="20">
        <f t="shared" si="0"/>
        <v>2.3333333333333335</v>
      </c>
      <c r="V14" s="20">
        <f t="shared" si="0"/>
        <v>1.6666666666666667</v>
      </c>
      <c r="W14" s="21"/>
    </row>
    <row r="15" spans="1:23" ht="16.5" thickBot="1">
      <c r="A15" s="4">
        <v>5</v>
      </c>
      <c r="B15" s="14" t="s">
        <v>57</v>
      </c>
      <c r="C15" s="94">
        <v>19</v>
      </c>
      <c r="D15" s="10"/>
      <c r="E15" s="94">
        <v>30</v>
      </c>
      <c r="F15" s="33"/>
      <c r="G15" s="55" t="s">
        <v>46</v>
      </c>
      <c r="H15" s="72"/>
      <c r="I15" s="72">
        <f>(72.73*I14)/100</f>
        <v>1.2121666666666668</v>
      </c>
      <c r="J15" s="72">
        <f aca="true" t="shared" si="1" ref="J15:U15">(72.73*J14)/100</f>
        <v>1.4546000000000001</v>
      </c>
      <c r="K15" s="72">
        <f t="shared" si="1"/>
        <v>1.4546000000000001</v>
      </c>
      <c r="L15" s="72">
        <f t="shared" si="1"/>
        <v>1.4546000000000001</v>
      </c>
      <c r="M15" s="72">
        <f t="shared" si="1"/>
        <v>1.9394666666666667</v>
      </c>
      <c r="N15" s="72">
        <f t="shared" si="1"/>
        <v>1.9394666666666667</v>
      </c>
      <c r="O15" s="72"/>
      <c r="P15" s="72">
        <f t="shared" si="1"/>
        <v>1.4546000000000001</v>
      </c>
      <c r="Q15" s="72">
        <f t="shared" si="1"/>
        <v>1.6970333333333334</v>
      </c>
      <c r="R15" s="72">
        <f t="shared" si="1"/>
        <v>1.2121666666666668</v>
      </c>
      <c r="S15" s="72">
        <f t="shared" si="1"/>
        <v>1.4546000000000001</v>
      </c>
      <c r="T15" s="72">
        <f t="shared" si="1"/>
        <v>1.4546000000000001</v>
      </c>
      <c r="U15" s="72">
        <f t="shared" si="1"/>
        <v>1.6970333333333334</v>
      </c>
      <c r="V15" s="72">
        <f>(56.25*V14)/100</f>
        <v>0.9375</v>
      </c>
      <c r="W15" s="21"/>
    </row>
    <row r="16" spans="1:23" ht="15.75" thickBot="1">
      <c r="A16" s="4">
        <v>6</v>
      </c>
      <c r="B16" s="14" t="s">
        <v>58</v>
      </c>
      <c r="C16" s="94">
        <v>30</v>
      </c>
      <c r="D16" s="10"/>
      <c r="E16" s="94">
        <v>31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33</v>
      </c>
      <c r="D17" s="10"/>
      <c r="E17" s="94">
        <v>46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27</v>
      </c>
      <c r="D18" s="10"/>
      <c r="E18" s="94">
        <v>39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28</v>
      </c>
      <c r="D19" s="10"/>
      <c r="E19" s="94">
        <v>35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27</v>
      </c>
      <c r="D20" s="10"/>
      <c r="E20" s="94">
        <v>36</v>
      </c>
      <c r="F20" s="34"/>
      <c r="G20" s="4"/>
      <c r="H20" s="81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35</v>
      </c>
      <c r="D21" s="10"/>
      <c r="E21" s="94">
        <v>37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70" zoomScaleNormal="70" zoomScalePageLayoutView="0" workbookViewId="0" topLeftCell="D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65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100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72.727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86.3635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66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23</v>
      </c>
      <c r="D11" s="10">
        <f>COUNTIF(C11:C21,"&gt;="&amp;D10)</f>
        <v>11</v>
      </c>
      <c r="E11" s="93">
        <v>35</v>
      </c>
      <c r="F11" s="32">
        <f>COUNTIF(E11:E21,"&gt;="&amp;F10)</f>
        <v>8</v>
      </c>
      <c r="G11" s="26" t="s">
        <v>6</v>
      </c>
      <c r="H11" s="89">
        <v>3</v>
      </c>
      <c r="I11" s="90">
        <v>2</v>
      </c>
      <c r="J11" s="54">
        <v>3</v>
      </c>
      <c r="K11" s="95">
        <v>3</v>
      </c>
      <c r="L11" s="54">
        <v>2</v>
      </c>
      <c r="M11" s="54">
        <v>3</v>
      </c>
      <c r="N11" s="54"/>
      <c r="O11" s="54">
        <v>2</v>
      </c>
      <c r="P11" s="54"/>
      <c r="Q11" s="54">
        <v>2</v>
      </c>
      <c r="R11" s="54">
        <v>2</v>
      </c>
      <c r="S11" s="54">
        <v>3</v>
      </c>
      <c r="T11" s="54"/>
      <c r="U11" s="54">
        <v>3</v>
      </c>
      <c r="V11" s="54">
        <v>3</v>
      </c>
      <c r="W11" s="21"/>
    </row>
    <row r="12" spans="1:23" ht="16.5" thickBot="1">
      <c r="A12" s="4">
        <v>2</v>
      </c>
      <c r="B12" s="14" t="s">
        <v>54</v>
      </c>
      <c r="C12" s="94">
        <v>34</v>
      </c>
      <c r="D12" s="66">
        <f>(11/11)*100</f>
        <v>100</v>
      </c>
      <c r="E12" s="94">
        <v>33</v>
      </c>
      <c r="F12" s="67">
        <f>(8/11)*100</f>
        <v>72.72727272727273</v>
      </c>
      <c r="G12" s="26" t="s">
        <v>7</v>
      </c>
      <c r="H12" s="91">
        <v>3</v>
      </c>
      <c r="I12" s="92">
        <v>2</v>
      </c>
      <c r="J12" s="25">
        <v>2</v>
      </c>
      <c r="K12" s="54">
        <v>2</v>
      </c>
      <c r="L12" s="25">
        <v>1</v>
      </c>
      <c r="M12" s="25">
        <v>2</v>
      </c>
      <c r="N12" s="25"/>
      <c r="O12" s="25">
        <v>2</v>
      </c>
      <c r="P12" s="25"/>
      <c r="Q12" s="25">
        <v>2</v>
      </c>
      <c r="R12" s="25">
        <v>2</v>
      </c>
      <c r="S12" s="25">
        <v>3</v>
      </c>
      <c r="T12" s="25"/>
      <c r="U12" s="25">
        <v>2</v>
      </c>
      <c r="V12" s="25">
        <v>2</v>
      </c>
      <c r="W12" s="21"/>
    </row>
    <row r="13" spans="1:23" ht="16.5" thickBot="1">
      <c r="A13" s="4">
        <v>3</v>
      </c>
      <c r="B13" s="14" t="s">
        <v>55</v>
      </c>
      <c r="C13" s="94">
        <v>35</v>
      </c>
      <c r="D13" s="10"/>
      <c r="E13" s="94">
        <v>28</v>
      </c>
      <c r="F13" s="33"/>
      <c r="G13" s="26" t="s">
        <v>9</v>
      </c>
      <c r="H13" s="91">
        <v>3</v>
      </c>
      <c r="I13" s="92">
        <v>1</v>
      </c>
      <c r="J13" s="25">
        <v>3</v>
      </c>
      <c r="K13" s="25">
        <v>1</v>
      </c>
      <c r="L13" s="25">
        <v>1</v>
      </c>
      <c r="M13" s="25">
        <v>3</v>
      </c>
      <c r="N13" s="25"/>
      <c r="O13" s="25">
        <v>2</v>
      </c>
      <c r="P13" s="25"/>
      <c r="Q13" s="25">
        <v>2</v>
      </c>
      <c r="R13" s="25">
        <v>1</v>
      </c>
      <c r="S13" s="25">
        <v>2</v>
      </c>
      <c r="T13" s="25"/>
      <c r="U13" s="25">
        <v>1</v>
      </c>
      <c r="V13" s="25">
        <v>3</v>
      </c>
      <c r="W13" s="21"/>
    </row>
    <row r="14" spans="1:23" ht="16.5" thickBot="1">
      <c r="A14" s="4">
        <v>4</v>
      </c>
      <c r="B14" s="14" t="s">
        <v>56</v>
      </c>
      <c r="C14" s="94">
        <v>34</v>
      </c>
      <c r="D14" s="10"/>
      <c r="E14" s="94">
        <v>37</v>
      </c>
      <c r="F14" s="33"/>
      <c r="G14" s="27" t="s">
        <v>44</v>
      </c>
      <c r="H14" s="20">
        <f>AVERAGE(H11:H13)</f>
        <v>3</v>
      </c>
      <c r="I14" s="20">
        <f>AVERAGE(I11:I13)</f>
        <v>1.6666666666666667</v>
      </c>
      <c r="J14" s="20">
        <f aca="true" t="shared" si="0" ref="J14:V14">AVERAGE(J11:J13)</f>
        <v>2.6666666666666665</v>
      </c>
      <c r="K14" s="20">
        <f>AVERAGE(K11:K13)</f>
        <v>2</v>
      </c>
      <c r="L14" s="20">
        <f t="shared" si="0"/>
        <v>1.3333333333333333</v>
      </c>
      <c r="M14" s="20">
        <f t="shared" si="0"/>
        <v>2.6666666666666665</v>
      </c>
      <c r="N14" s="20"/>
      <c r="O14" s="20">
        <f>AVERAGE(O11:O13)</f>
        <v>2</v>
      </c>
      <c r="P14" s="20"/>
      <c r="Q14" s="20">
        <f t="shared" si="0"/>
        <v>2</v>
      </c>
      <c r="R14" s="20">
        <f t="shared" si="0"/>
        <v>1.6666666666666667</v>
      </c>
      <c r="S14" s="20">
        <f t="shared" si="0"/>
        <v>2.6666666666666665</v>
      </c>
      <c r="T14" s="20"/>
      <c r="U14" s="20">
        <f t="shared" si="0"/>
        <v>2</v>
      </c>
      <c r="V14" s="20">
        <f t="shared" si="0"/>
        <v>2.6666666666666665</v>
      </c>
      <c r="W14" s="21"/>
    </row>
    <row r="15" spans="1:23" ht="16.5" thickBot="1">
      <c r="A15" s="4">
        <v>5</v>
      </c>
      <c r="B15" s="14" t="s">
        <v>57</v>
      </c>
      <c r="C15" s="94">
        <v>26</v>
      </c>
      <c r="D15" s="10"/>
      <c r="E15" s="94">
        <v>24</v>
      </c>
      <c r="F15" s="33"/>
      <c r="G15" s="55" t="s">
        <v>46</v>
      </c>
      <c r="H15" s="72">
        <f>(56.25*H14)/100</f>
        <v>1.6875</v>
      </c>
      <c r="I15" s="72">
        <f aca="true" t="shared" si="1" ref="I15:V15">(56.25*I14)/100</f>
        <v>0.9375</v>
      </c>
      <c r="J15" s="72">
        <f t="shared" si="1"/>
        <v>1.5</v>
      </c>
      <c r="K15" s="72">
        <f t="shared" si="1"/>
        <v>1.125</v>
      </c>
      <c r="L15" s="72">
        <f t="shared" si="1"/>
        <v>0.75</v>
      </c>
      <c r="M15" s="72">
        <f t="shared" si="1"/>
        <v>1.5</v>
      </c>
      <c r="N15" s="72"/>
      <c r="O15" s="72">
        <f t="shared" si="1"/>
        <v>1.125</v>
      </c>
      <c r="P15" s="72"/>
      <c r="Q15" s="72">
        <f t="shared" si="1"/>
        <v>1.125</v>
      </c>
      <c r="R15" s="72">
        <f t="shared" si="1"/>
        <v>0.9375</v>
      </c>
      <c r="S15" s="72">
        <f t="shared" si="1"/>
        <v>1.5</v>
      </c>
      <c r="T15" s="72"/>
      <c r="U15" s="72">
        <f t="shared" si="1"/>
        <v>1.125</v>
      </c>
      <c r="V15" s="72">
        <f t="shared" si="1"/>
        <v>1.5</v>
      </c>
      <c r="W15" s="21"/>
    </row>
    <row r="16" spans="1:23" ht="15.75" thickBot="1">
      <c r="A16" s="4">
        <v>6</v>
      </c>
      <c r="B16" s="14" t="s">
        <v>58</v>
      </c>
      <c r="C16" s="94">
        <v>35</v>
      </c>
      <c r="D16" s="10"/>
      <c r="E16" s="94">
        <v>37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36</v>
      </c>
      <c r="D17" s="10"/>
      <c r="E17" s="94">
        <v>43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33</v>
      </c>
      <c r="D18" s="10"/>
      <c r="E18" s="94">
        <v>39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32</v>
      </c>
      <c r="D19" s="10"/>
      <c r="E19" s="94">
        <v>38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30</v>
      </c>
      <c r="D20" s="10"/>
      <c r="E20" s="94">
        <v>31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33</v>
      </c>
      <c r="D21" s="10"/>
      <c r="E21" s="94">
        <v>47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21"/>
  <sheetViews>
    <sheetView zoomScale="95" zoomScaleNormal="95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85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82" t="s">
        <v>29</v>
      </c>
      <c r="B5" s="82"/>
      <c r="C5" s="82"/>
      <c r="D5" s="82"/>
      <c r="E5" s="82"/>
      <c r="F5" s="83"/>
      <c r="G5" s="43" t="s">
        <v>31</v>
      </c>
      <c r="H5" s="37">
        <v>100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90.909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95.4545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50</v>
      </c>
      <c r="D10" s="8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28</v>
      </c>
      <c r="D11" s="10">
        <f>COUNTIF(C11:C21,"&gt;="&amp;D10)</f>
        <v>11</v>
      </c>
      <c r="E11" s="93">
        <v>25</v>
      </c>
      <c r="F11" s="32">
        <f>COUNTIF(E11:E21,"&gt;="&amp;F10)</f>
        <v>10</v>
      </c>
      <c r="G11" s="26" t="s">
        <v>6</v>
      </c>
      <c r="H11" s="99">
        <v>3</v>
      </c>
      <c r="I11" s="101">
        <v>3</v>
      </c>
      <c r="J11" s="100">
        <v>3</v>
      </c>
      <c r="K11" s="100">
        <v>3</v>
      </c>
      <c r="L11" s="100">
        <v>3</v>
      </c>
      <c r="M11" s="100">
        <v>3</v>
      </c>
      <c r="N11" s="100"/>
      <c r="O11" s="100">
        <v>3</v>
      </c>
      <c r="P11" s="100"/>
      <c r="Q11" s="100">
        <v>3</v>
      </c>
      <c r="R11" s="100">
        <v>3</v>
      </c>
      <c r="S11" s="100">
        <v>3</v>
      </c>
      <c r="T11" s="100">
        <v>3</v>
      </c>
      <c r="U11" s="100"/>
      <c r="V11" s="100">
        <v>3</v>
      </c>
      <c r="W11" s="21"/>
    </row>
    <row r="12" spans="1:23" ht="16.5" thickBot="1">
      <c r="A12" s="4">
        <v>2</v>
      </c>
      <c r="B12" s="14" t="s">
        <v>54</v>
      </c>
      <c r="C12" s="94">
        <v>31</v>
      </c>
      <c r="D12" s="66">
        <f>(11/11)*100</f>
        <v>100</v>
      </c>
      <c r="E12" s="94">
        <v>28</v>
      </c>
      <c r="F12" s="67">
        <f>(10/11)*100</f>
        <v>90.9090909090909</v>
      </c>
      <c r="G12" s="26" t="s">
        <v>7</v>
      </c>
      <c r="H12" s="104">
        <v>3</v>
      </c>
      <c r="I12" s="106">
        <v>1</v>
      </c>
      <c r="J12" s="105">
        <v>2</v>
      </c>
      <c r="K12" s="105">
        <v>1</v>
      </c>
      <c r="L12" s="105">
        <v>1</v>
      </c>
      <c r="M12" s="105">
        <v>2</v>
      </c>
      <c r="N12" s="105"/>
      <c r="O12" s="105">
        <v>2</v>
      </c>
      <c r="P12" s="105"/>
      <c r="Q12" s="105">
        <v>1</v>
      </c>
      <c r="R12" s="105">
        <v>1</v>
      </c>
      <c r="S12" s="105">
        <v>2</v>
      </c>
      <c r="T12" s="105">
        <v>2</v>
      </c>
      <c r="U12" s="105"/>
      <c r="V12" s="105">
        <v>3</v>
      </c>
      <c r="W12" s="21"/>
    </row>
    <row r="13" spans="1:23" ht="16.5" thickBot="1">
      <c r="A13" s="4">
        <v>3</v>
      </c>
      <c r="B13" s="14" t="s">
        <v>55</v>
      </c>
      <c r="C13" s="94">
        <v>35</v>
      </c>
      <c r="D13" s="10"/>
      <c r="E13" s="94">
        <v>32</v>
      </c>
      <c r="F13" s="33"/>
      <c r="G13" s="26" t="s">
        <v>9</v>
      </c>
      <c r="H13" s="104">
        <v>3</v>
      </c>
      <c r="I13" s="106">
        <v>3</v>
      </c>
      <c r="J13" s="105">
        <v>2</v>
      </c>
      <c r="K13" s="105">
        <v>3</v>
      </c>
      <c r="L13" s="105">
        <v>3</v>
      </c>
      <c r="M13" s="105">
        <v>2</v>
      </c>
      <c r="N13" s="105"/>
      <c r="O13" s="105">
        <v>3</v>
      </c>
      <c r="P13" s="105"/>
      <c r="Q13" s="105">
        <v>3</v>
      </c>
      <c r="R13" s="105">
        <v>3</v>
      </c>
      <c r="S13" s="105">
        <v>3</v>
      </c>
      <c r="T13" s="105">
        <v>1</v>
      </c>
      <c r="U13" s="105"/>
      <c r="V13" s="105">
        <v>1</v>
      </c>
      <c r="W13" s="21"/>
    </row>
    <row r="14" spans="1:23" ht="16.5" thickBot="1">
      <c r="A14" s="4">
        <v>4</v>
      </c>
      <c r="B14" s="14" t="s">
        <v>56</v>
      </c>
      <c r="C14" s="94">
        <v>39</v>
      </c>
      <c r="D14" s="10"/>
      <c r="E14" s="94">
        <v>39</v>
      </c>
      <c r="F14" s="33"/>
      <c r="G14" s="27" t="s">
        <v>44</v>
      </c>
      <c r="H14" s="20">
        <f>AVERAGE(H11:H13)</f>
        <v>3</v>
      </c>
      <c r="I14" s="20">
        <f>AVERAGE(I11:I13)</f>
        <v>2.3333333333333335</v>
      </c>
      <c r="J14" s="20">
        <f aca="true" t="shared" si="0" ref="J14:V14">AVERAGE(J11:J13)</f>
        <v>2.3333333333333335</v>
      </c>
      <c r="K14" s="20">
        <f>AVERAGE(K11:K13)</f>
        <v>2.3333333333333335</v>
      </c>
      <c r="L14" s="20">
        <f t="shared" si="0"/>
        <v>2.3333333333333335</v>
      </c>
      <c r="M14" s="20">
        <f t="shared" si="0"/>
        <v>2.3333333333333335</v>
      </c>
      <c r="N14" s="20"/>
      <c r="O14" s="20">
        <f>AVERAGE(O11:O13)</f>
        <v>2.6666666666666665</v>
      </c>
      <c r="P14" s="20"/>
      <c r="Q14" s="20">
        <f t="shared" si="0"/>
        <v>2.3333333333333335</v>
      </c>
      <c r="R14" s="20">
        <f t="shared" si="0"/>
        <v>2.3333333333333335</v>
      </c>
      <c r="S14" s="20">
        <f t="shared" si="0"/>
        <v>2.6666666666666665</v>
      </c>
      <c r="T14" s="20">
        <f>AVERAGE(T11:T13)</f>
        <v>2</v>
      </c>
      <c r="U14" s="20"/>
      <c r="V14" s="20">
        <f t="shared" si="0"/>
        <v>2.3333333333333335</v>
      </c>
      <c r="W14" s="21"/>
    </row>
    <row r="15" spans="1:23" ht="16.5" thickBot="1">
      <c r="A15" s="4">
        <v>5</v>
      </c>
      <c r="B15" s="14" t="s">
        <v>57</v>
      </c>
      <c r="C15" s="94">
        <v>34</v>
      </c>
      <c r="D15" s="10"/>
      <c r="E15" s="94">
        <v>32</v>
      </c>
      <c r="F15" s="33"/>
      <c r="G15" s="55" t="s">
        <v>46</v>
      </c>
      <c r="H15" s="72">
        <f>(95.45*H14)/100</f>
        <v>2.8635</v>
      </c>
      <c r="I15" s="72">
        <f>(95.45*I14)/100</f>
        <v>2.227166666666667</v>
      </c>
      <c r="J15" s="72">
        <f aca="true" t="shared" si="1" ref="J15:V15">(95.45*J14)/100</f>
        <v>2.227166666666667</v>
      </c>
      <c r="K15" s="72">
        <f t="shared" si="1"/>
        <v>2.227166666666667</v>
      </c>
      <c r="L15" s="72">
        <f t="shared" si="1"/>
        <v>2.227166666666667</v>
      </c>
      <c r="M15" s="72">
        <f t="shared" si="1"/>
        <v>2.227166666666667</v>
      </c>
      <c r="N15" s="72"/>
      <c r="O15" s="72">
        <f t="shared" si="1"/>
        <v>2.5453333333333332</v>
      </c>
      <c r="P15" s="72">
        <f t="shared" si="1"/>
        <v>0</v>
      </c>
      <c r="Q15" s="72">
        <f t="shared" si="1"/>
        <v>2.227166666666667</v>
      </c>
      <c r="R15" s="72">
        <f t="shared" si="1"/>
        <v>2.227166666666667</v>
      </c>
      <c r="S15" s="72">
        <f t="shared" si="1"/>
        <v>2.5453333333333332</v>
      </c>
      <c r="T15" s="72">
        <f t="shared" si="1"/>
        <v>1.909</v>
      </c>
      <c r="U15" s="72"/>
      <c r="V15" s="72">
        <f t="shared" si="1"/>
        <v>2.227166666666667</v>
      </c>
      <c r="W15" s="21"/>
    </row>
    <row r="16" spans="1:23" ht="15.75" thickBot="1">
      <c r="A16" s="4">
        <v>6</v>
      </c>
      <c r="B16" s="14" t="s">
        <v>58</v>
      </c>
      <c r="C16" s="94">
        <v>40</v>
      </c>
      <c r="D16" s="10"/>
      <c r="E16" s="94">
        <v>40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41</v>
      </c>
      <c r="D17" s="10"/>
      <c r="E17" s="94">
        <v>42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42</v>
      </c>
      <c r="D18" s="10"/>
      <c r="E18" s="94">
        <v>41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36</v>
      </c>
      <c r="D19" s="10"/>
      <c r="E19" s="94">
        <v>37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33</v>
      </c>
      <c r="D20" s="10"/>
      <c r="E20" s="94">
        <v>32</v>
      </c>
      <c r="F20" s="34"/>
      <c r="G20" s="4"/>
      <c r="H20" s="81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38</v>
      </c>
      <c r="D21" s="10"/>
      <c r="E21" s="94">
        <v>40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"/>
  <sheetViews>
    <sheetView zoomScale="60" zoomScaleNormal="60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67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100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100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100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66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50</v>
      </c>
      <c r="D10" s="87">
        <f>(0.55*50)</f>
        <v>27.500000000000004</v>
      </c>
      <c r="E10" s="9">
        <v>50</v>
      </c>
      <c r="F10" s="35">
        <f>0.55*50</f>
        <v>27.500000000000004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36</v>
      </c>
      <c r="D11" s="10">
        <f>COUNTIF(C11:C21,"&gt;="&amp;D10)</f>
        <v>11</v>
      </c>
      <c r="E11" s="93">
        <v>40</v>
      </c>
      <c r="F11" s="32">
        <f>COUNTIF(E11:E21,"&gt;="&amp;F10)</f>
        <v>11</v>
      </c>
      <c r="G11" s="26" t="s">
        <v>6</v>
      </c>
      <c r="H11" s="89">
        <v>3</v>
      </c>
      <c r="I11" s="53">
        <v>2</v>
      </c>
      <c r="J11" s="54">
        <v>3</v>
      </c>
      <c r="K11" s="1"/>
      <c r="L11" s="54">
        <v>2</v>
      </c>
      <c r="M11" s="54">
        <v>3</v>
      </c>
      <c r="N11" s="54">
        <v>3</v>
      </c>
      <c r="O11" s="54">
        <v>3</v>
      </c>
      <c r="P11" s="54">
        <v>3</v>
      </c>
      <c r="Q11" s="54">
        <v>3</v>
      </c>
      <c r="R11" s="54">
        <v>3</v>
      </c>
      <c r="S11" s="54"/>
      <c r="T11" s="54">
        <v>3</v>
      </c>
      <c r="U11" s="54">
        <v>3</v>
      </c>
      <c r="V11" s="54">
        <v>3</v>
      </c>
      <c r="W11" s="21"/>
    </row>
    <row r="12" spans="1:23" ht="16.5" thickBot="1">
      <c r="A12" s="4">
        <v>2</v>
      </c>
      <c r="B12" s="14" t="s">
        <v>54</v>
      </c>
      <c r="C12" s="94">
        <v>32</v>
      </c>
      <c r="D12" s="66">
        <f>(11/11)*100</f>
        <v>100</v>
      </c>
      <c r="E12" s="94">
        <v>36</v>
      </c>
      <c r="F12" s="67">
        <f>(11/11)*100</f>
        <v>100</v>
      </c>
      <c r="G12" s="26" t="s">
        <v>7</v>
      </c>
      <c r="H12" s="91">
        <v>3</v>
      </c>
      <c r="I12" s="19">
        <v>1</v>
      </c>
      <c r="J12" s="25">
        <v>2</v>
      </c>
      <c r="K12" s="54"/>
      <c r="L12" s="25">
        <v>2</v>
      </c>
      <c r="M12" s="25">
        <v>3</v>
      </c>
      <c r="N12" s="25">
        <v>2</v>
      </c>
      <c r="O12" s="25">
        <v>2</v>
      </c>
      <c r="P12" s="25">
        <v>1</v>
      </c>
      <c r="Q12" s="25">
        <v>3</v>
      </c>
      <c r="R12" s="25">
        <v>2</v>
      </c>
      <c r="S12" s="25"/>
      <c r="T12" s="25">
        <v>3</v>
      </c>
      <c r="U12" s="25">
        <v>2</v>
      </c>
      <c r="V12" s="25">
        <v>2</v>
      </c>
      <c r="W12" s="21"/>
    </row>
    <row r="13" spans="1:23" ht="16.5" thickBot="1">
      <c r="A13" s="4">
        <v>3</v>
      </c>
      <c r="B13" s="14" t="s">
        <v>55</v>
      </c>
      <c r="C13" s="94">
        <v>32</v>
      </c>
      <c r="D13" s="10"/>
      <c r="E13" s="94">
        <v>36</v>
      </c>
      <c r="F13" s="33"/>
      <c r="G13" s="26" t="s">
        <v>9</v>
      </c>
      <c r="H13" s="91">
        <v>3</v>
      </c>
      <c r="I13" s="19">
        <v>1</v>
      </c>
      <c r="J13" s="25">
        <v>1</v>
      </c>
      <c r="K13" s="25"/>
      <c r="L13" s="25">
        <v>1</v>
      </c>
      <c r="M13" s="25">
        <v>2</v>
      </c>
      <c r="N13" s="25">
        <v>1</v>
      </c>
      <c r="O13" s="25">
        <v>2</v>
      </c>
      <c r="P13" s="25">
        <v>2</v>
      </c>
      <c r="Q13" s="25">
        <v>2</v>
      </c>
      <c r="R13" s="25">
        <v>1</v>
      </c>
      <c r="S13" s="25"/>
      <c r="T13" s="25">
        <v>2</v>
      </c>
      <c r="U13" s="25">
        <v>2</v>
      </c>
      <c r="V13" s="25">
        <v>2</v>
      </c>
      <c r="W13" s="21"/>
    </row>
    <row r="14" spans="1:23" ht="16.5" thickBot="1">
      <c r="A14" s="4">
        <v>4</v>
      </c>
      <c r="B14" s="14" t="s">
        <v>56</v>
      </c>
      <c r="C14" s="94">
        <v>38</v>
      </c>
      <c r="D14" s="10"/>
      <c r="E14" s="94">
        <v>44</v>
      </c>
      <c r="F14" s="33"/>
      <c r="G14" s="27" t="s">
        <v>44</v>
      </c>
      <c r="H14" s="20">
        <f>AVERAGE(H11:H13)</f>
        <v>3</v>
      </c>
      <c r="I14" s="20">
        <f>AVERAGE(I11:I13)</f>
        <v>1.3333333333333333</v>
      </c>
      <c r="J14" s="20">
        <f aca="true" t="shared" si="0" ref="J14:V14">AVERAGE(J11:J13)</f>
        <v>2</v>
      </c>
      <c r="K14" s="20"/>
      <c r="L14" s="20">
        <f t="shared" si="0"/>
        <v>1.6666666666666667</v>
      </c>
      <c r="M14" s="20">
        <f t="shared" si="0"/>
        <v>2.6666666666666665</v>
      </c>
      <c r="N14" s="20">
        <f>AVERAGE(N11:N13)</f>
        <v>2</v>
      </c>
      <c r="O14" s="20">
        <f>AVERAGE(O11:O13)</f>
        <v>2.3333333333333335</v>
      </c>
      <c r="P14" s="20">
        <f>AVERAGE(P11:P13)</f>
        <v>2</v>
      </c>
      <c r="Q14" s="20">
        <f t="shared" si="0"/>
        <v>2.6666666666666665</v>
      </c>
      <c r="R14" s="20">
        <f t="shared" si="0"/>
        <v>2</v>
      </c>
      <c r="S14" s="20"/>
      <c r="T14" s="20">
        <f>AVERAGE(T11:T13)</f>
        <v>2.6666666666666665</v>
      </c>
      <c r="U14" s="20">
        <f>AVERAGE(U11:U13)</f>
        <v>2.3333333333333335</v>
      </c>
      <c r="V14" s="20">
        <f t="shared" si="0"/>
        <v>2.3333333333333335</v>
      </c>
      <c r="W14" s="21"/>
    </row>
    <row r="15" spans="1:23" ht="16.5" thickBot="1">
      <c r="A15" s="4">
        <v>5</v>
      </c>
      <c r="B15" s="14" t="s">
        <v>57</v>
      </c>
      <c r="C15" s="94">
        <v>32</v>
      </c>
      <c r="D15" s="10"/>
      <c r="E15" s="94">
        <v>36</v>
      </c>
      <c r="F15" s="33"/>
      <c r="G15" s="55" t="s">
        <v>46</v>
      </c>
      <c r="H15" s="72">
        <f>(100*H14)/100</f>
        <v>3</v>
      </c>
      <c r="I15" s="72">
        <f>(100*I14)/100</f>
        <v>1.333333333333333</v>
      </c>
      <c r="J15" s="72">
        <f>(100*J14)/100</f>
        <v>2</v>
      </c>
      <c r="K15" s="72"/>
      <c r="L15" s="72">
        <f>(100*L14)/100</f>
        <v>1.666666666666667</v>
      </c>
      <c r="M15" s="72">
        <f aca="true" t="shared" si="1" ref="M15:U15">(100*M14)/100</f>
        <v>2.666666666666666</v>
      </c>
      <c r="N15" s="72">
        <f t="shared" si="1"/>
        <v>2</v>
      </c>
      <c r="O15" s="72">
        <f t="shared" si="1"/>
        <v>2.3333333333333335</v>
      </c>
      <c r="P15" s="72">
        <f t="shared" si="1"/>
        <v>2</v>
      </c>
      <c r="Q15" s="72">
        <f t="shared" si="1"/>
        <v>2.666666666666666</v>
      </c>
      <c r="R15" s="72">
        <f t="shared" si="1"/>
        <v>2</v>
      </c>
      <c r="S15" s="72"/>
      <c r="T15" s="72">
        <f t="shared" si="1"/>
        <v>2.666666666666666</v>
      </c>
      <c r="U15" s="72">
        <f t="shared" si="1"/>
        <v>2.3333333333333335</v>
      </c>
      <c r="V15" s="72">
        <f>(56.25*V14)/100</f>
        <v>1.3125</v>
      </c>
      <c r="W15" s="21"/>
    </row>
    <row r="16" spans="1:23" ht="15.75" thickBot="1">
      <c r="A16" s="4">
        <v>6</v>
      </c>
      <c r="B16" s="14" t="s">
        <v>58</v>
      </c>
      <c r="C16" s="94">
        <v>48</v>
      </c>
      <c r="D16" s="10"/>
      <c r="E16" s="94">
        <v>48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48</v>
      </c>
      <c r="D17" s="10"/>
      <c r="E17" s="94">
        <v>48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40</v>
      </c>
      <c r="D18" s="10"/>
      <c r="E18" s="94">
        <v>44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46</v>
      </c>
      <c r="D19" s="10"/>
      <c r="E19" s="94">
        <v>40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46</v>
      </c>
      <c r="D20" s="10"/>
      <c r="E20" s="94">
        <v>44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48</v>
      </c>
      <c r="D21" s="10"/>
      <c r="E21" s="94">
        <v>48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zoomScale="84" zoomScaleNormal="84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68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100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90.909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95.4545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45</v>
      </c>
      <c r="D10" s="87">
        <f>(0.55*45)</f>
        <v>24.750000000000004</v>
      </c>
      <c r="E10" s="9">
        <v>55</v>
      </c>
      <c r="F10" s="35">
        <f>0.55*55</f>
        <v>30.250000000000004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34</v>
      </c>
      <c r="D11" s="10">
        <f>COUNTIF(C11:C21,"&gt;="&amp;D10)</f>
        <v>11</v>
      </c>
      <c r="E11" s="93">
        <v>35</v>
      </c>
      <c r="F11" s="32">
        <f>COUNTIF(E11:E21,"&gt;="&amp;F10)</f>
        <v>10</v>
      </c>
      <c r="G11" s="26" t="s">
        <v>6</v>
      </c>
      <c r="H11" s="89">
        <v>3</v>
      </c>
      <c r="I11" s="53">
        <v>3</v>
      </c>
      <c r="J11" s="54">
        <v>3</v>
      </c>
      <c r="K11" s="95">
        <v>3</v>
      </c>
      <c r="L11" s="54">
        <v>3</v>
      </c>
      <c r="M11" s="54">
        <v>3</v>
      </c>
      <c r="N11" s="54"/>
      <c r="O11" s="54">
        <v>1</v>
      </c>
      <c r="P11" s="54">
        <v>3</v>
      </c>
      <c r="Q11" s="54">
        <v>3</v>
      </c>
      <c r="R11" s="54">
        <v>3</v>
      </c>
      <c r="S11" s="54">
        <v>3</v>
      </c>
      <c r="T11" s="54"/>
      <c r="U11" s="54">
        <v>3</v>
      </c>
      <c r="V11" s="54">
        <v>3</v>
      </c>
      <c r="W11" s="21"/>
    </row>
    <row r="12" spans="1:23" ht="16.5" thickBot="1">
      <c r="A12" s="4">
        <v>2</v>
      </c>
      <c r="B12" s="14" t="s">
        <v>54</v>
      </c>
      <c r="C12" s="94">
        <v>33</v>
      </c>
      <c r="D12" s="66">
        <f>(11/11)*100</f>
        <v>100</v>
      </c>
      <c r="E12" s="94">
        <v>35</v>
      </c>
      <c r="F12" s="67">
        <f>(10/11)*100</f>
        <v>90.9090909090909</v>
      </c>
      <c r="G12" s="26" t="s">
        <v>7</v>
      </c>
      <c r="H12" s="91">
        <v>3</v>
      </c>
      <c r="I12" s="19">
        <v>1</v>
      </c>
      <c r="J12" s="25">
        <v>1</v>
      </c>
      <c r="K12" s="54">
        <v>2</v>
      </c>
      <c r="L12" s="25">
        <v>2</v>
      </c>
      <c r="M12" s="25">
        <v>2</v>
      </c>
      <c r="N12" s="25"/>
      <c r="O12" s="25">
        <v>2</v>
      </c>
      <c r="P12" s="25">
        <v>3</v>
      </c>
      <c r="Q12" s="25">
        <v>1</v>
      </c>
      <c r="R12" s="25">
        <v>2</v>
      </c>
      <c r="S12" s="25">
        <v>2</v>
      </c>
      <c r="T12" s="25"/>
      <c r="U12" s="25">
        <v>2</v>
      </c>
      <c r="V12" s="25">
        <v>2</v>
      </c>
      <c r="W12" s="21"/>
    </row>
    <row r="13" spans="1:23" ht="16.5" thickBot="1">
      <c r="A13" s="4">
        <v>3</v>
      </c>
      <c r="B13" s="14" t="s">
        <v>55</v>
      </c>
      <c r="C13" s="94">
        <v>34</v>
      </c>
      <c r="D13" s="10"/>
      <c r="E13" s="94">
        <v>39</v>
      </c>
      <c r="F13" s="33"/>
      <c r="G13" s="26" t="s">
        <v>9</v>
      </c>
      <c r="H13" s="91">
        <v>3</v>
      </c>
      <c r="I13" s="19">
        <v>1</v>
      </c>
      <c r="J13" s="25">
        <v>1</v>
      </c>
      <c r="K13" s="25">
        <v>1</v>
      </c>
      <c r="L13" s="25">
        <v>1</v>
      </c>
      <c r="M13" s="25">
        <v>2</v>
      </c>
      <c r="N13" s="25"/>
      <c r="O13" s="25">
        <v>2</v>
      </c>
      <c r="P13" s="25">
        <v>2</v>
      </c>
      <c r="Q13" s="25">
        <v>1</v>
      </c>
      <c r="R13" s="25">
        <v>2</v>
      </c>
      <c r="S13" s="25">
        <v>1</v>
      </c>
      <c r="T13" s="25"/>
      <c r="U13" s="25">
        <v>2</v>
      </c>
      <c r="V13" s="25">
        <v>2</v>
      </c>
      <c r="W13" s="21"/>
    </row>
    <row r="14" spans="1:23" ht="16.5" thickBot="1">
      <c r="A14" s="4">
        <v>4</v>
      </c>
      <c r="B14" s="14" t="s">
        <v>56</v>
      </c>
      <c r="C14" s="94">
        <v>36</v>
      </c>
      <c r="D14" s="10"/>
      <c r="E14" s="94">
        <v>42</v>
      </c>
      <c r="F14" s="33"/>
      <c r="G14" s="27" t="s">
        <v>44</v>
      </c>
      <c r="H14" s="20">
        <f>AVERAGE(H11:H13)</f>
        <v>3</v>
      </c>
      <c r="I14" s="20">
        <f>AVERAGE(I11:I13)</f>
        <v>1.6666666666666667</v>
      </c>
      <c r="J14" s="20">
        <f aca="true" t="shared" si="0" ref="J14:V14">AVERAGE(J11:J13)</f>
        <v>1.6666666666666667</v>
      </c>
      <c r="K14" s="20">
        <f>AVERAGE(K11:K13)</f>
        <v>2</v>
      </c>
      <c r="L14" s="20">
        <f t="shared" si="0"/>
        <v>2</v>
      </c>
      <c r="M14" s="20">
        <f t="shared" si="0"/>
        <v>2.3333333333333335</v>
      </c>
      <c r="N14" s="20"/>
      <c r="O14" s="20">
        <f>AVERAGE(O11:O13)</f>
        <v>1.6666666666666667</v>
      </c>
      <c r="P14" s="20">
        <f>AVERAGE(P11:P13)</f>
        <v>2.6666666666666665</v>
      </c>
      <c r="Q14" s="20">
        <f t="shared" si="0"/>
        <v>1.6666666666666667</v>
      </c>
      <c r="R14" s="20">
        <f t="shared" si="0"/>
        <v>2.3333333333333335</v>
      </c>
      <c r="S14" s="20">
        <f t="shared" si="0"/>
        <v>2</v>
      </c>
      <c r="T14" s="20"/>
      <c r="U14" s="20">
        <f t="shared" si="0"/>
        <v>2.3333333333333335</v>
      </c>
      <c r="V14" s="20">
        <f t="shared" si="0"/>
        <v>2.3333333333333335</v>
      </c>
      <c r="W14" s="21"/>
    </row>
    <row r="15" spans="1:23" ht="16.5" thickBot="1">
      <c r="A15" s="4">
        <v>5</v>
      </c>
      <c r="B15" s="14" t="s">
        <v>57</v>
      </c>
      <c r="C15" s="94">
        <v>30</v>
      </c>
      <c r="D15" s="10"/>
      <c r="E15" s="94">
        <v>30</v>
      </c>
      <c r="F15" s="33"/>
      <c r="G15" s="55" t="s">
        <v>46</v>
      </c>
      <c r="H15" s="72">
        <f>(95.45*H14)/100</f>
        <v>2.8635</v>
      </c>
      <c r="I15" s="72">
        <f aca="true" t="shared" si="1" ref="I15:V15">(95.45*I14)/100</f>
        <v>1.5908333333333333</v>
      </c>
      <c r="J15" s="72">
        <f t="shared" si="1"/>
        <v>1.5908333333333333</v>
      </c>
      <c r="K15" s="72">
        <f t="shared" si="1"/>
        <v>1.909</v>
      </c>
      <c r="L15" s="72">
        <f t="shared" si="1"/>
        <v>1.909</v>
      </c>
      <c r="M15" s="72">
        <f t="shared" si="1"/>
        <v>2.227166666666667</v>
      </c>
      <c r="N15" s="72"/>
      <c r="O15" s="72">
        <f t="shared" si="1"/>
        <v>1.5908333333333333</v>
      </c>
      <c r="P15" s="72">
        <f t="shared" si="1"/>
        <v>2.5453333333333332</v>
      </c>
      <c r="Q15" s="72">
        <f t="shared" si="1"/>
        <v>1.5908333333333333</v>
      </c>
      <c r="R15" s="72">
        <f t="shared" si="1"/>
        <v>2.227166666666667</v>
      </c>
      <c r="S15" s="72">
        <f t="shared" si="1"/>
        <v>1.909</v>
      </c>
      <c r="T15" s="72"/>
      <c r="U15" s="72">
        <f t="shared" si="1"/>
        <v>2.227166666666667</v>
      </c>
      <c r="V15" s="72">
        <f t="shared" si="1"/>
        <v>2.227166666666667</v>
      </c>
      <c r="W15" s="21"/>
    </row>
    <row r="16" spans="1:23" ht="15.75" thickBot="1">
      <c r="A16" s="4">
        <v>6</v>
      </c>
      <c r="B16" s="14" t="s">
        <v>58</v>
      </c>
      <c r="C16" s="94">
        <v>29</v>
      </c>
      <c r="D16" s="10"/>
      <c r="E16" s="94">
        <v>43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38</v>
      </c>
      <c r="D17" s="10"/>
      <c r="E17" s="94">
        <v>48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34</v>
      </c>
      <c r="D18" s="10"/>
      <c r="E18" s="94">
        <v>34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32</v>
      </c>
      <c r="D19" s="10"/>
      <c r="E19" s="94">
        <v>34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26</v>
      </c>
      <c r="D20" s="10"/>
      <c r="E20" s="94">
        <v>34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35</v>
      </c>
      <c r="D21" s="10"/>
      <c r="E21" s="94">
        <v>50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zoomScale="62" zoomScaleNormal="62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70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54.55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18.182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36.366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48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21</v>
      </c>
      <c r="D11" s="10">
        <f>COUNTIF(C11:C21,"&gt;="&amp;D10)</f>
        <v>6</v>
      </c>
      <c r="E11" s="93">
        <v>25</v>
      </c>
      <c r="F11" s="32">
        <f>COUNTIF(E11:E21,"&gt;="&amp;F10)</f>
        <v>2</v>
      </c>
      <c r="G11" s="26" t="s">
        <v>6</v>
      </c>
      <c r="H11" s="89">
        <v>3</v>
      </c>
      <c r="I11" s="53">
        <v>3</v>
      </c>
      <c r="J11" s="54">
        <v>3</v>
      </c>
      <c r="K11" s="1">
        <v>3</v>
      </c>
      <c r="L11" s="54">
        <v>3</v>
      </c>
      <c r="M11" s="54"/>
      <c r="N11" s="54">
        <v>3</v>
      </c>
      <c r="O11" s="54">
        <v>3</v>
      </c>
      <c r="P11" s="54">
        <v>3</v>
      </c>
      <c r="Q11" s="54">
        <v>3</v>
      </c>
      <c r="R11" s="54">
        <v>3</v>
      </c>
      <c r="S11" s="54"/>
      <c r="T11" s="54">
        <v>3</v>
      </c>
      <c r="U11" s="54">
        <v>3</v>
      </c>
      <c r="V11" s="54">
        <v>3</v>
      </c>
      <c r="W11" s="21"/>
    </row>
    <row r="12" spans="1:23" ht="16.5" thickBot="1">
      <c r="A12" s="4">
        <v>2</v>
      </c>
      <c r="B12" s="14" t="s">
        <v>54</v>
      </c>
      <c r="C12" s="94">
        <v>18</v>
      </c>
      <c r="D12" s="66">
        <f>(6/11)*100</f>
        <v>54.54545454545454</v>
      </c>
      <c r="E12" s="94">
        <v>15</v>
      </c>
      <c r="F12" s="67">
        <f>(2/11)*100</f>
        <v>18.181818181818183</v>
      </c>
      <c r="G12" s="26" t="s">
        <v>7</v>
      </c>
      <c r="H12" s="91">
        <v>3</v>
      </c>
      <c r="I12" s="19">
        <v>1</v>
      </c>
      <c r="J12" s="25">
        <v>3</v>
      </c>
      <c r="K12" s="54">
        <v>1</v>
      </c>
      <c r="L12" s="25">
        <v>2</v>
      </c>
      <c r="M12" s="25"/>
      <c r="N12" s="25">
        <v>2</v>
      </c>
      <c r="O12" s="25">
        <v>2</v>
      </c>
      <c r="P12" s="25">
        <v>2</v>
      </c>
      <c r="Q12" s="25">
        <v>2</v>
      </c>
      <c r="R12" s="25">
        <v>2</v>
      </c>
      <c r="S12" s="25"/>
      <c r="T12" s="25">
        <v>3</v>
      </c>
      <c r="U12" s="25">
        <v>2</v>
      </c>
      <c r="V12" s="25">
        <v>3</v>
      </c>
      <c r="W12" s="21"/>
    </row>
    <row r="13" spans="1:23" ht="16.5" thickBot="1">
      <c r="A13" s="4">
        <v>3</v>
      </c>
      <c r="B13" s="14" t="s">
        <v>55</v>
      </c>
      <c r="C13" s="94">
        <v>23</v>
      </c>
      <c r="D13" s="10"/>
      <c r="E13" s="94">
        <v>30</v>
      </c>
      <c r="F13" s="33"/>
      <c r="G13" s="26" t="s">
        <v>9</v>
      </c>
      <c r="H13" s="91">
        <v>3</v>
      </c>
      <c r="I13" s="19">
        <v>1</v>
      </c>
      <c r="J13" s="25">
        <v>2</v>
      </c>
      <c r="K13" s="25">
        <v>1</v>
      </c>
      <c r="L13" s="25">
        <v>3</v>
      </c>
      <c r="M13" s="25"/>
      <c r="N13" s="25">
        <v>1</v>
      </c>
      <c r="O13" s="25">
        <v>2</v>
      </c>
      <c r="P13" s="25">
        <v>3</v>
      </c>
      <c r="Q13" s="25">
        <v>3</v>
      </c>
      <c r="R13" s="25">
        <v>2</v>
      </c>
      <c r="S13" s="25"/>
      <c r="T13" s="25">
        <v>2</v>
      </c>
      <c r="U13" s="25">
        <v>2</v>
      </c>
      <c r="V13" s="25">
        <v>2</v>
      </c>
      <c r="W13" s="21"/>
    </row>
    <row r="14" spans="1:23" ht="16.5" thickBot="1">
      <c r="A14" s="4">
        <v>4</v>
      </c>
      <c r="B14" s="14" t="s">
        <v>56</v>
      </c>
      <c r="C14" s="94">
        <v>27</v>
      </c>
      <c r="D14" s="10"/>
      <c r="E14" s="94">
        <v>46</v>
      </c>
      <c r="F14" s="33"/>
      <c r="G14" s="27" t="s">
        <v>44</v>
      </c>
      <c r="H14" s="20">
        <f>AVERAGE(H11:H13)</f>
        <v>3</v>
      </c>
      <c r="I14" s="20">
        <f>AVERAGE(I11:I13)</f>
        <v>1.6666666666666667</v>
      </c>
      <c r="J14" s="20">
        <f>AVERAGE(J11:J13)</f>
        <v>2.6666666666666665</v>
      </c>
      <c r="K14" s="20">
        <f>AVERAGE(K11:K13)</f>
        <v>1.6666666666666667</v>
      </c>
      <c r="L14" s="20">
        <f>AVERAGE(L11:L13)</f>
        <v>2.6666666666666665</v>
      </c>
      <c r="M14" s="20"/>
      <c r="N14" s="20">
        <f>AVERAGE(N11:N13)</f>
        <v>2</v>
      </c>
      <c r="O14" s="20">
        <f>AVERAGE(O11:O13)</f>
        <v>2.3333333333333335</v>
      </c>
      <c r="P14" s="20">
        <f>AVERAGE(P11:P13)</f>
        <v>2.6666666666666665</v>
      </c>
      <c r="Q14" s="20">
        <f>AVERAGE(Q11:Q13)</f>
        <v>2.6666666666666665</v>
      </c>
      <c r="R14" s="20">
        <f>AVERAGE(R11:R13)</f>
        <v>2.3333333333333335</v>
      </c>
      <c r="S14" s="20"/>
      <c r="T14" s="20">
        <f>AVERAGE(T11:T13)</f>
        <v>2.6666666666666665</v>
      </c>
      <c r="U14" s="20">
        <f>AVERAGE(U11:U13)</f>
        <v>2.3333333333333335</v>
      </c>
      <c r="V14" s="20">
        <f>AVERAGE(V11:V13)</f>
        <v>2.6666666666666665</v>
      </c>
      <c r="W14" s="21"/>
    </row>
    <row r="15" spans="1:23" ht="16.5" thickBot="1">
      <c r="A15" s="4">
        <v>5</v>
      </c>
      <c r="B15" s="14" t="s">
        <v>57</v>
      </c>
      <c r="C15" s="94">
        <v>14</v>
      </c>
      <c r="D15" s="10"/>
      <c r="E15" s="94">
        <v>28</v>
      </c>
      <c r="F15" s="33"/>
      <c r="G15" s="55" t="s">
        <v>46</v>
      </c>
      <c r="H15" s="72">
        <f>(36.37*H14)/100</f>
        <v>1.0911</v>
      </c>
      <c r="I15" s="72">
        <f aca="true" t="shared" si="0" ref="I15:V15">(36.37*I14)/100</f>
        <v>0.6061666666666666</v>
      </c>
      <c r="J15" s="72">
        <f t="shared" si="0"/>
        <v>0.9698666666666665</v>
      </c>
      <c r="K15" s="72">
        <f t="shared" si="0"/>
        <v>0.6061666666666666</v>
      </c>
      <c r="L15" s="72">
        <f t="shared" si="0"/>
        <v>0.9698666666666665</v>
      </c>
      <c r="M15" s="72"/>
      <c r="N15" s="72">
        <f t="shared" si="0"/>
        <v>0.7273999999999999</v>
      </c>
      <c r="O15" s="72">
        <f t="shared" si="0"/>
        <v>0.8486333333333334</v>
      </c>
      <c r="P15" s="72">
        <f t="shared" si="0"/>
        <v>0.9698666666666665</v>
      </c>
      <c r="Q15" s="72">
        <f t="shared" si="0"/>
        <v>0.9698666666666665</v>
      </c>
      <c r="R15" s="72">
        <f t="shared" si="0"/>
        <v>0.8486333333333334</v>
      </c>
      <c r="S15" s="72"/>
      <c r="T15" s="72">
        <f t="shared" si="0"/>
        <v>0.9698666666666665</v>
      </c>
      <c r="U15" s="72">
        <f t="shared" si="0"/>
        <v>0.8486333333333334</v>
      </c>
      <c r="V15" s="72">
        <f t="shared" si="0"/>
        <v>0.9698666666666665</v>
      </c>
      <c r="W15" s="21"/>
    </row>
    <row r="16" spans="1:23" ht="15.75" thickBot="1">
      <c r="A16" s="4">
        <v>6</v>
      </c>
      <c r="B16" s="14" t="s">
        <v>58</v>
      </c>
      <c r="C16" s="94">
        <v>28</v>
      </c>
      <c r="D16" s="10"/>
      <c r="E16" s="94">
        <v>24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33</v>
      </c>
      <c r="D17" s="10"/>
      <c r="E17" s="94">
        <v>32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25</v>
      </c>
      <c r="D18" s="10"/>
      <c r="E18" s="94">
        <v>30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19</v>
      </c>
      <c r="D19" s="10"/>
      <c r="E19" s="94">
        <v>28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19</v>
      </c>
      <c r="D20" s="10"/>
      <c r="E20" s="94">
        <v>28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24</v>
      </c>
      <c r="D21" s="10"/>
      <c r="E21" s="94">
        <v>39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zoomScale="78" zoomScaleNormal="78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71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100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100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100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35</v>
      </c>
      <c r="D11" s="10">
        <f>COUNTIF(C11:C21,"&gt;="&amp;D10)</f>
        <v>11</v>
      </c>
      <c r="E11" s="93">
        <v>41</v>
      </c>
      <c r="F11" s="32">
        <f>COUNTIF(E11:E21,"&gt;="&amp;F10)</f>
        <v>11</v>
      </c>
      <c r="G11" s="26" t="s">
        <v>6</v>
      </c>
      <c r="H11" s="89">
        <v>3</v>
      </c>
      <c r="I11" s="53">
        <v>3</v>
      </c>
      <c r="J11" s="54"/>
      <c r="K11" s="1">
        <v>3</v>
      </c>
      <c r="L11" s="54">
        <v>3</v>
      </c>
      <c r="M11" s="54">
        <v>3</v>
      </c>
      <c r="N11" s="54">
        <v>3</v>
      </c>
      <c r="O11" s="54">
        <v>2</v>
      </c>
      <c r="P11" s="54">
        <v>3</v>
      </c>
      <c r="Q11" s="54"/>
      <c r="R11" s="54">
        <v>3</v>
      </c>
      <c r="S11" s="54">
        <v>3</v>
      </c>
      <c r="T11" s="54">
        <v>3</v>
      </c>
      <c r="U11" s="54">
        <v>3</v>
      </c>
      <c r="V11" s="54"/>
      <c r="W11" s="21"/>
    </row>
    <row r="12" spans="1:23" ht="16.5" thickBot="1">
      <c r="A12" s="4">
        <v>2</v>
      </c>
      <c r="B12" s="14" t="s">
        <v>54</v>
      </c>
      <c r="C12" s="94">
        <v>31</v>
      </c>
      <c r="D12" s="66">
        <f>(11/11)*100</f>
        <v>100</v>
      </c>
      <c r="E12" s="94">
        <v>40</v>
      </c>
      <c r="F12" s="67">
        <f>(11/11)*100</f>
        <v>100</v>
      </c>
      <c r="G12" s="26" t="s">
        <v>7</v>
      </c>
      <c r="H12" s="91">
        <v>3</v>
      </c>
      <c r="I12" s="19">
        <v>1</v>
      </c>
      <c r="J12" s="25"/>
      <c r="K12" s="54">
        <v>2</v>
      </c>
      <c r="L12" s="25">
        <v>1</v>
      </c>
      <c r="M12" s="25">
        <v>2</v>
      </c>
      <c r="N12" s="25">
        <v>3</v>
      </c>
      <c r="O12" s="25">
        <v>2</v>
      </c>
      <c r="P12" s="25">
        <v>1</v>
      </c>
      <c r="Q12" s="25"/>
      <c r="R12" s="25">
        <v>1</v>
      </c>
      <c r="S12" s="25">
        <v>2</v>
      </c>
      <c r="T12" s="25">
        <v>2</v>
      </c>
      <c r="U12" s="25">
        <v>2</v>
      </c>
      <c r="V12" s="25"/>
      <c r="W12" s="21"/>
    </row>
    <row r="13" spans="1:23" ht="16.5" thickBot="1">
      <c r="A13" s="4">
        <v>3</v>
      </c>
      <c r="B13" s="14" t="s">
        <v>55</v>
      </c>
      <c r="C13" s="94">
        <v>30</v>
      </c>
      <c r="D13" s="10"/>
      <c r="E13" s="94">
        <v>38</v>
      </c>
      <c r="F13" s="33"/>
      <c r="G13" s="26" t="s">
        <v>9</v>
      </c>
      <c r="H13" s="91">
        <v>3</v>
      </c>
      <c r="I13" s="19">
        <v>1</v>
      </c>
      <c r="J13" s="25"/>
      <c r="K13" s="25">
        <v>2</v>
      </c>
      <c r="L13" s="25">
        <v>2</v>
      </c>
      <c r="M13" s="25">
        <v>1</v>
      </c>
      <c r="N13" s="25">
        <v>2</v>
      </c>
      <c r="O13" s="25">
        <v>2</v>
      </c>
      <c r="P13" s="25">
        <v>1</v>
      </c>
      <c r="Q13" s="25"/>
      <c r="R13" s="25">
        <v>1</v>
      </c>
      <c r="S13" s="25">
        <v>2</v>
      </c>
      <c r="T13" s="25">
        <v>2</v>
      </c>
      <c r="U13" s="25">
        <v>2</v>
      </c>
      <c r="V13" s="25"/>
      <c r="W13" s="21"/>
    </row>
    <row r="14" spans="1:23" ht="16.5" thickBot="1">
      <c r="A14" s="4">
        <v>4</v>
      </c>
      <c r="B14" s="14" t="s">
        <v>56</v>
      </c>
      <c r="C14" s="94">
        <v>30</v>
      </c>
      <c r="D14" s="10"/>
      <c r="E14" s="94">
        <v>41</v>
      </c>
      <c r="F14" s="33"/>
      <c r="G14" s="27" t="s">
        <v>44</v>
      </c>
      <c r="H14" s="20">
        <f>AVERAGE(H11:H13)</f>
        <v>3</v>
      </c>
      <c r="I14" s="20">
        <f>AVERAGE(I11:I13)</f>
        <v>1.6666666666666667</v>
      </c>
      <c r="J14" s="20"/>
      <c r="K14" s="20">
        <f>AVERAGE(K11:K13)</f>
        <v>2.3333333333333335</v>
      </c>
      <c r="L14" s="20">
        <f>AVERAGE(L11:L13)</f>
        <v>2</v>
      </c>
      <c r="M14" s="20">
        <f>AVERAGE(M11:M13)</f>
        <v>2</v>
      </c>
      <c r="N14" s="20">
        <f>AVERAGE(N11:N13)</f>
        <v>2.6666666666666665</v>
      </c>
      <c r="O14" s="20">
        <f>AVERAGE(O11:O13)</f>
        <v>2</v>
      </c>
      <c r="P14" s="20"/>
      <c r="Q14" s="20"/>
      <c r="R14" s="20">
        <f>AVERAGE(R11:R13)</f>
        <v>1.6666666666666667</v>
      </c>
      <c r="S14" s="20">
        <f>AVERAGE(S11:S13)</f>
        <v>2.3333333333333335</v>
      </c>
      <c r="T14" s="20"/>
      <c r="U14" s="20">
        <f>AVERAGE(U11:U13)</f>
        <v>2.3333333333333335</v>
      </c>
      <c r="V14" s="20"/>
      <c r="W14" s="21"/>
    </row>
    <row r="15" spans="1:23" ht="16.5" thickBot="1">
      <c r="A15" s="4">
        <v>5</v>
      </c>
      <c r="B15" s="14" t="s">
        <v>57</v>
      </c>
      <c r="C15" s="94">
        <v>26</v>
      </c>
      <c r="D15" s="10"/>
      <c r="E15" s="94">
        <v>35</v>
      </c>
      <c r="F15" s="33"/>
      <c r="G15" s="55" t="s">
        <v>46</v>
      </c>
      <c r="H15" s="72">
        <f>(100*H14)/100</f>
        <v>3</v>
      </c>
      <c r="I15" s="72">
        <f aca="true" t="shared" si="0" ref="I15:U15">(100*I14)/100</f>
        <v>1.666666666666667</v>
      </c>
      <c r="J15" s="72"/>
      <c r="K15" s="72">
        <f t="shared" si="0"/>
        <v>2.3333333333333335</v>
      </c>
      <c r="L15" s="72">
        <f t="shared" si="0"/>
        <v>2</v>
      </c>
      <c r="M15" s="72">
        <f t="shared" si="0"/>
        <v>2</v>
      </c>
      <c r="N15" s="72">
        <f t="shared" si="0"/>
        <v>2.666666666666666</v>
      </c>
      <c r="O15" s="72">
        <f t="shared" si="0"/>
        <v>2</v>
      </c>
      <c r="P15" s="72">
        <f t="shared" si="0"/>
        <v>0</v>
      </c>
      <c r="Q15" s="72"/>
      <c r="R15" s="72">
        <f t="shared" si="0"/>
        <v>1.666666666666667</v>
      </c>
      <c r="S15" s="72">
        <f t="shared" si="0"/>
        <v>2.3333333333333335</v>
      </c>
      <c r="T15" s="72">
        <f t="shared" si="0"/>
        <v>0</v>
      </c>
      <c r="U15" s="72">
        <f t="shared" si="0"/>
        <v>2.3333333333333335</v>
      </c>
      <c r="V15" s="72"/>
      <c r="W15" s="21"/>
    </row>
    <row r="16" spans="1:23" ht="15.75" thickBot="1">
      <c r="A16" s="4">
        <v>6</v>
      </c>
      <c r="B16" s="14" t="s">
        <v>58</v>
      </c>
      <c r="C16" s="94">
        <v>30</v>
      </c>
      <c r="D16" s="10"/>
      <c r="E16" s="94">
        <v>41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34</v>
      </c>
      <c r="D17" s="10"/>
      <c r="E17" s="94">
        <v>46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36</v>
      </c>
      <c r="D18" s="10"/>
      <c r="E18" s="94">
        <v>42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28</v>
      </c>
      <c r="D19" s="10"/>
      <c r="E19" s="94">
        <v>48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30</v>
      </c>
      <c r="D20" s="10"/>
      <c r="E20" s="94">
        <v>37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37</v>
      </c>
      <c r="D21" s="10"/>
      <c r="E21" s="94">
        <v>46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1"/>
  <sheetViews>
    <sheetView zoomScale="78" zoomScaleNormal="78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72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100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90.909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95.4545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24</v>
      </c>
      <c r="D11" s="10">
        <f>COUNTIF(C11:C21,"&gt;="&amp;D10)</f>
        <v>11</v>
      </c>
      <c r="E11" s="93">
        <v>35</v>
      </c>
      <c r="F11" s="32">
        <f>COUNTIF(E11:E21,"&gt;="&amp;F10)</f>
        <v>10</v>
      </c>
      <c r="G11" s="26" t="s">
        <v>6</v>
      </c>
      <c r="H11" s="52">
        <v>3</v>
      </c>
      <c r="I11" s="53">
        <v>1</v>
      </c>
      <c r="J11" s="54">
        <v>3</v>
      </c>
      <c r="K11" s="1"/>
      <c r="L11" s="54">
        <v>1</v>
      </c>
      <c r="M11" s="54"/>
      <c r="N11" s="54">
        <v>3</v>
      </c>
      <c r="O11" s="54">
        <v>1</v>
      </c>
      <c r="P11" s="54">
        <v>3</v>
      </c>
      <c r="Q11" s="54">
        <v>3</v>
      </c>
      <c r="R11" s="54">
        <v>2</v>
      </c>
      <c r="S11" s="54">
        <v>2</v>
      </c>
      <c r="T11" s="54"/>
      <c r="U11" s="54">
        <v>3</v>
      </c>
      <c r="V11" s="54">
        <v>3</v>
      </c>
      <c r="W11" s="21"/>
    </row>
    <row r="12" spans="1:23" ht="16.5" thickBot="1">
      <c r="A12" s="4">
        <v>2</v>
      </c>
      <c r="B12" s="14" t="s">
        <v>54</v>
      </c>
      <c r="C12" s="94">
        <v>28</v>
      </c>
      <c r="D12" s="66">
        <f>(11/11)*100</f>
        <v>100</v>
      </c>
      <c r="E12" s="94">
        <v>34</v>
      </c>
      <c r="F12" s="67">
        <f>(10/11)*100</f>
        <v>90.9090909090909</v>
      </c>
      <c r="G12" s="26" t="s">
        <v>7</v>
      </c>
      <c r="H12" s="20">
        <v>3</v>
      </c>
      <c r="I12" s="19">
        <v>3</v>
      </c>
      <c r="J12" s="25">
        <v>2</v>
      </c>
      <c r="K12" s="54"/>
      <c r="L12" s="25">
        <v>3</v>
      </c>
      <c r="M12" s="25"/>
      <c r="N12" s="25">
        <v>2</v>
      </c>
      <c r="O12" s="25">
        <v>2</v>
      </c>
      <c r="P12" s="25">
        <v>2</v>
      </c>
      <c r="Q12" s="25">
        <v>3</v>
      </c>
      <c r="R12" s="25">
        <v>3</v>
      </c>
      <c r="S12" s="25">
        <v>1</v>
      </c>
      <c r="T12" s="25"/>
      <c r="U12" s="25">
        <v>2</v>
      </c>
      <c r="V12" s="25">
        <v>3</v>
      </c>
      <c r="W12" s="21"/>
    </row>
    <row r="13" spans="1:23" ht="16.5" thickBot="1">
      <c r="A13" s="4">
        <v>3</v>
      </c>
      <c r="B13" s="14" t="s">
        <v>55</v>
      </c>
      <c r="C13" s="94">
        <v>31</v>
      </c>
      <c r="D13" s="10"/>
      <c r="E13" s="94">
        <v>41</v>
      </c>
      <c r="F13" s="33"/>
      <c r="G13" s="26" t="s">
        <v>9</v>
      </c>
      <c r="H13" s="20">
        <v>3</v>
      </c>
      <c r="I13" s="19">
        <v>2</v>
      </c>
      <c r="J13" s="25">
        <v>1</v>
      </c>
      <c r="K13" s="25"/>
      <c r="L13" s="25">
        <v>2</v>
      </c>
      <c r="M13" s="25"/>
      <c r="N13" s="25">
        <v>1</v>
      </c>
      <c r="O13" s="25">
        <v>2</v>
      </c>
      <c r="P13" s="25">
        <v>2</v>
      </c>
      <c r="Q13" s="25">
        <v>3</v>
      </c>
      <c r="R13" s="25">
        <v>2</v>
      </c>
      <c r="S13" s="25">
        <v>1</v>
      </c>
      <c r="T13" s="25"/>
      <c r="U13" s="25">
        <v>2</v>
      </c>
      <c r="V13" s="25">
        <v>1</v>
      </c>
      <c r="W13" s="21"/>
    </row>
    <row r="14" spans="1:23" ht="16.5" thickBot="1">
      <c r="A14" s="4">
        <v>4</v>
      </c>
      <c r="B14" s="14" t="s">
        <v>56</v>
      </c>
      <c r="C14" s="94">
        <v>31</v>
      </c>
      <c r="D14" s="10"/>
      <c r="E14" s="94">
        <v>35</v>
      </c>
      <c r="F14" s="33"/>
      <c r="G14" s="27" t="s">
        <v>44</v>
      </c>
      <c r="H14" s="20">
        <f>AVERAGE(H11:H13)</f>
        <v>3</v>
      </c>
      <c r="I14" s="20">
        <f>AVERAGE(I11:I13)</f>
        <v>2</v>
      </c>
      <c r="J14" s="20">
        <f aca="true" t="shared" si="0" ref="J14:V14">AVERAGE(J11:J13)</f>
        <v>2</v>
      </c>
      <c r="K14" s="20"/>
      <c r="L14" s="20">
        <f t="shared" si="0"/>
        <v>2</v>
      </c>
      <c r="M14" s="20"/>
      <c r="N14" s="20">
        <f>AVERAGE(N11:N13)</f>
        <v>2</v>
      </c>
      <c r="O14" s="20">
        <f>AVERAGE(O11:O13)</f>
        <v>1.6666666666666667</v>
      </c>
      <c r="P14" s="20">
        <f>AVERAGE(P11:P13)</f>
        <v>2.3333333333333335</v>
      </c>
      <c r="Q14" s="20">
        <f t="shared" si="0"/>
        <v>3</v>
      </c>
      <c r="R14" s="20">
        <f t="shared" si="0"/>
        <v>2.3333333333333335</v>
      </c>
      <c r="S14" s="20">
        <f t="shared" si="0"/>
        <v>1.3333333333333333</v>
      </c>
      <c r="T14" s="20"/>
      <c r="U14" s="20">
        <f t="shared" si="0"/>
        <v>2.3333333333333335</v>
      </c>
      <c r="V14" s="20">
        <f t="shared" si="0"/>
        <v>2.3333333333333335</v>
      </c>
      <c r="W14" s="21"/>
    </row>
    <row r="15" spans="1:23" ht="16.5" thickBot="1">
      <c r="A15" s="4">
        <v>5</v>
      </c>
      <c r="B15" s="14" t="s">
        <v>57</v>
      </c>
      <c r="C15" s="94">
        <v>23</v>
      </c>
      <c r="D15" s="10"/>
      <c r="E15" s="94">
        <v>25</v>
      </c>
      <c r="F15" s="33"/>
      <c r="G15" s="55" t="s">
        <v>46</v>
      </c>
      <c r="H15" s="72">
        <f>(95.45*H14)/100</f>
        <v>2.8635</v>
      </c>
      <c r="I15" s="72">
        <f aca="true" t="shared" si="1" ref="I15:V15">(95.45*I14)/100</f>
        <v>1.909</v>
      </c>
      <c r="J15" s="72">
        <f t="shared" si="1"/>
        <v>1.909</v>
      </c>
      <c r="K15" s="72"/>
      <c r="L15" s="72">
        <f t="shared" si="1"/>
        <v>1.909</v>
      </c>
      <c r="M15" s="72"/>
      <c r="N15" s="72">
        <f t="shared" si="1"/>
        <v>1.909</v>
      </c>
      <c r="O15" s="72">
        <f t="shared" si="1"/>
        <v>1.5908333333333333</v>
      </c>
      <c r="P15" s="72">
        <f t="shared" si="1"/>
        <v>2.227166666666667</v>
      </c>
      <c r="Q15" s="72">
        <f t="shared" si="1"/>
        <v>2.8635</v>
      </c>
      <c r="R15" s="72">
        <f t="shared" si="1"/>
        <v>2.227166666666667</v>
      </c>
      <c r="S15" s="72">
        <f t="shared" si="1"/>
        <v>1.2726666666666666</v>
      </c>
      <c r="T15" s="72"/>
      <c r="U15" s="72">
        <f t="shared" si="1"/>
        <v>2.227166666666667</v>
      </c>
      <c r="V15" s="72">
        <f t="shared" si="1"/>
        <v>2.227166666666667</v>
      </c>
      <c r="W15" s="21"/>
    </row>
    <row r="16" spans="1:23" ht="15.75" thickBot="1">
      <c r="A16" s="4">
        <v>6</v>
      </c>
      <c r="B16" s="14" t="s">
        <v>58</v>
      </c>
      <c r="C16" s="94">
        <v>32</v>
      </c>
      <c r="D16" s="10"/>
      <c r="E16" s="94">
        <v>35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31</v>
      </c>
      <c r="D17" s="10"/>
      <c r="E17" s="94">
        <v>52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28</v>
      </c>
      <c r="D18" s="10"/>
      <c r="E18" s="94">
        <v>47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31</v>
      </c>
      <c r="D19" s="10"/>
      <c r="E19" s="94">
        <v>46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26</v>
      </c>
      <c r="D20" s="10"/>
      <c r="E20" s="94">
        <v>36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32</v>
      </c>
      <c r="D21" s="10"/>
      <c r="E21" s="94">
        <v>49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1"/>
  <sheetViews>
    <sheetView zoomScale="75" zoomScaleNormal="75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73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100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54.545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77.27250000000001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69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34</v>
      </c>
      <c r="D11" s="10">
        <f>COUNTIF(C11:C21,"&gt;="&amp;D10)</f>
        <v>11</v>
      </c>
      <c r="E11" s="93">
        <v>25</v>
      </c>
      <c r="F11" s="32">
        <f>COUNTIF(E11:E21,"&gt;="&amp;F10)</f>
        <v>6</v>
      </c>
      <c r="G11" s="26" t="s">
        <v>6</v>
      </c>
      <c r="H11" s="89">
        <v>3</v>
      </c>
      <c r="I11" s="53">
        <v>3</v>
      </c>
      <c r="J11" s="54"/>
      <c r="K11" s="1">
        <v>3</v>
      </c>
      <c r="L11" s="54">
        <v>3</v>
      </c>
      <c r="M11" s="54">
        <v>3</v>
      </c>
      <c r="N11" s="54">
        <v>3</v>
      </c>
      <c r="O11" s="54">
        <v>3</v>
      </c>
      <c r="P11" s="54">
        <v>3</v>
      </c>
      <c r="Q11" s="54">
        <v>3</v>
      </c>
      <c r="R11" s="54">
        <v>2</v>
      </c>
      <c r="S11" s="54">
        <v>3</v>
      </c>
      <c r="T11" s="54">
        <v>3</v>
      </c>
      <c r="U11" s="54"/>
      <c r="V11" s="54">
        <v>3</v>
      </c>
      <c r="W11" s="21"/>
    </row>
    <row r="12" spans="1:23" ht="16.5" thickBot="1">
      <c r="A12" s="4">
        <v>2</v>
      </c>
      <c r="B12" s="14" t="s">
        <v>54</v>
      </c>
      <c r="C12" s="94">
        <v>36</v>
      </c>
      <c r="D12" s="66">
        <f>(11/11)*100</f>
        <v>100</v>
      </c>
      <c r="E12" s="94">
        <v>32</v>
      </c>
      <c r="F12" s="67">
        <f>(6/11)*100</f>
        <v>54.54545454545454</v>
      </c>
      <c r="G12" s="26" t="s">
        <v>7</v>
      </c>
      <c r="H12" s="91">
        <v>3</v>
      </c>
      <c r="I12" s="19">
        <v>2</v>
      </c>
      <c r="J12" s="25"/>
      <c r="K12" s="54">
        <v>2</v>
      </c>
      <c r="L12" s="25">
        <v>1</v>
      </c>
      <c r="M12" s="25">
        <v>2</v>
      </c>
      <c r="N12" s="25">
        <v>3</v>
      </c>
      <c r="O12" s="25">
        <v>3</v>
      </c>
      <c r="P12" s="25">
        <v>2</v>
      </c>
      <c r="Q12" s="25">
        <v>1</v>
      </c>
      <c r="R12" s="25">
        <v>1</v>
      </c>
      <c r="S12" s="25">
        <v>1</v>
      </c>
      <c r="T12" s="25">
        <v>2</v>
      </c>
      <c r="U12" s="25"/>
      <c r="V12" s="25">
        <v>3</v>
      </c>
      <c r="W12" s="21"/>
    </row>
    <row r="13" spans="1:23" ht="16.5" thickBot="1">
      <c r="A13" s="4">
        <v>3</v>
      </c>
      <c r="B13" s="14" t="s">
        <v>55</v>
      </c>
      <c r="C13" s="94">
        <v>36</v>
      </c>
      <c r="D13" s="10"/>
      <c r="E13" s="94">
        <v>28</v>
      </c>
      <c r="F13" s="33"/>
      <c r="G13" s="26" t="s">
        <v>9</v>
      </c>
      <c r="H13" s="91">
        <v>3</v>
      </c>
      <c r="I13" s="19">
        <v>3</v>
      </c>
      <c r="J13" s="25"/>
      <c r="K13" s="25">
        <v>2</v>
      </c>
      <c r="L13" s="25">
        <v>3</v>
      </c>
      <c r="M13" s="25">
        <v>2</v>
      </c>
      <c r="N13" s="25">
        <v>3</v>
      </c>
      <c r="O13" s="25">
        <v>3</v>
      </c>
      <c r="P13" s="25">
        <v>2</v>
      </c>
      <c r="Q13" s="25">
        <v>3</v>
      </c>
      <c r="R13" s="25">
        <v>2</v>
      </c>
      <c r="S13" s="25">
        <v>1</v>
      </c>
      <c r="T13" s="25">
        <v>2</v>
      </c>
      <c r="U13" s="25"/>
      <c r="V13" s="25"/>
      <c r="W13" s="21"/>
    </row>
    <row r="14" spans="1:23" ht="16.5" thickBot="1">
      <c r="A14" s="4">
        <v>4</v>
      </c>
      <c r="B14" s="14" t="s">
        <v>56</v>
      </c>
      <c r="C14" s="94">
        <v>35</v>
      </c>
      <c r="D14" s="10"/>
      <c r="E14" s="94">
        <v>45</v>
      </c>
      <c r="F14" s="33"/>
      <c r="G14" s="27" t="s">
        <v>44</v>
      </c>
      <c r="H14" s="20">
        <f>AVERAGE(H11:H13)</f>
        <v>3</v>
      </c>
      <c r="I14" s="20">
        <f>AVERAGE(I13)</f>
        <v>3</v>
      </c>
      <c r="J14" s="20"/>
      <c r="K14" s="20">
        <f aca="true" t="shared" si="0" ref="K14:P14">AVERAGE(K11:K13)</f>
        <v>2.3333333333333335</v>
      </c>
      <c r="L14" s="20">
        <f t="shared" si="0"/>
        <v>2.3333333333333335</v>
      </c>
      <c r="M14" s="20">
        <f t="shared" si="0"/>
        <v>2.3333333333333335</v>
      </c>
      <c r="N14" s="20">
        <f t="shared" si="0"/>
        <v>3</v>
      </c>
      <c r="O14" s="20">
        <f t="shared" si="0"/>
        <v>3</v>
      </c>
      <c r="P14" s="20">
        <f t="shared" si="0"/>
        <v>2.3333333333333335</v>
      </c>
      <c r="Q14" s="20">
        <v>2</v>
      </c>
      <c r="R14" s="20">
        <f>AVERAGE(R11:R13)</f>
        <v>1.6666666666666667</v>
      </c>
      <c r="S14" s="20">
        <f>AVERAGE(S11:S13)</f>
        <v>1.6666666666666667</v>
      </c>
      <c r="T14" s="20">
        <f>AVERAGE(T11:T13)</f>
        <v>2.3333333333333335</v>
      </c>
      <c r="U14" s="20"/>
      <c r="V14" s="20">
        <f>AVERAGE(V11:V13)</f>
        <v>3</v>
      </c>
      <c r="W14" s="21"/>
    </row>
    <row r="15" spans="1:23" ht="16.5" thickBot="1">
      <c r="A15" s="4">
        <v>5</v>
      </c>
      <c r="B15" s="14" t="s">
        <v>57</v>
      </c>
      <c r="C15" s="94">
        <v>32</v>
      </c>
      <c r="D15" s="10"/>
      <c r="E15" s="94">
        <v>29</v>
      </c>
      <c r="F15" s="33"/>
      <c r="G15" s="55" t="s">
        <v>46</v>
      </c>
      <c r="H15" s="72">
        <f>(77.27*H14)/100</f>
        <v>2.3181</v>
      </c>
      <c r="I15" s="72">
        <f aca="true" t="shared" si="1" ref="I15:V15">(77.27*I14)/100</f>
        <v>2.3181</v>
      </c>
      <c r="J15" s="72"/>
      <c r="K15" s="72">
        <f t="shared" si="1"/>
        <v>1.8029666666666668</v>
      </c>
      <c r="L15" s="72">
        <f t="shared" si="1"/>
        <v>1.8029666666666668</v>
      </c>
      <c r="M15" s="72">
        <f t="shared" si="1"/>
        <v>1.8029666666666668</v>
      </c>
      <c r="N15" s="72">
        <f t="shared" si="1"/>
        <v>2.3181</v>
      </c>
      <c r="O15" s="72">
        <f t="shared" si="1"/>
        <v>2.3181</v>
      </c>
      <c r="P15" s="72">
        <f t="shared" si="1"/>
        <v>1.8029666666666668</v>
      </c>
      <c r="Q15" s="72">
        <f t="shared" si="1"/>
        <v>1.5453999999999999</v>
      </c>
      <c r="R15" s="72">
        <f t="shared" si="1"/>
        <v>1.2878333333333334</v>
      </c>
      <c r="S15" s="72">
        <f t="shared" si="1"/>
        <v>1.2878333333333334</v>
      </c>
      <c r="T15" s="72">
        <f t="shared" si="1"/>
        <v>1.8029666666666668</v>
      </c>
      <c r="U15" s="72"/>
      <c r="V15" s="72">
        <f t="shared" si="1"/>
        <v>2.3181</v>
      </c>
      <c r="W15" s="21"/>
    </row>
    <row r="16" spans="1:23" ht="15.75" thickBot="1">
      <c r="A16" s="4">
        <v>6</v>
      </c>
      <c r="B16" s="14" t="s">
        <v>58</v>
      </c>
      <c r="C16" s="94">
        <v>37</v>
      </c>
      <c r="D16" s="10"/>
      <c r="E16" s="94">
        <v>31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35</v>
      </c>
      <c r="D17" s="10"/>
      <c r="E17" s="94">
        <v>53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34</v>
      </c>
      <c r="D18" s="10"/>
      <c r="E18" s="94">
        <v>49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35</v>
      </c>
      <c r="D19" s="10"/>
      <c r="E19" s="94">
        <v>37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 t="s">
        <v>62</v>
      </c>
      <c r="C20" s="94">
        <v>37</v>
      </c>
      <c r="D20" s="10"/>
      <c r="E20" s="94">
        <v>35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 t="s">
        <v>63</v>
      </c>
      <c r="C21" s="94">
        <v>37</v>
      </c>
      <c r="D21" s="10"/>
      <c r="E21" s="94">
        <v>33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2"/>
  <sheetViews>
    <sheetView zoomScale="80" zoomScaleNormal="80" zoomScalePageLayoutView="0" workbookViewId="0" topLeftCell="A1">
      <selection activeCell="A3" sqref="A3:E3"/>
    </sheetView>
  </sheetViews>
  <sheetFormatPr defaultColWidth="9.140625" defaultRowHeight="15"/>
  <cols>
    <col min="1" max="1" width="12.57421875" style="0" customWidth="1"/>
    <col min="2" max="2" width="20.8515625" style="0" customWidth="1"/>
    <col min="3" max="4" width="17.140625" style="0" customWidth="1"/>
    <col min="5" max="6" width="25.8515625" style="0" customWidth="1"/>
    <col min="7" max="7" width="26.421875" style="0" customWidth="1"/>
    <col min="8" max="8" width="16.421875" style="0" customWidth="1"/>
    <col min="9" max="9" width="14.421875" style="0" customWidth="1"/>
    <col min="10" max="10" width="9.421875" style="0" customWidth="1"/>
    <col min="11" max="11" width="16.57421875" style="0" customWidth="1"/>
    <col min="12" max="12" width="12.421875" style="0" customWidth="1"/>
    <col min="13" max="13" width="9.57421875" style="0" customWidth="1"/>
    <col min="14" max="14" width="15.57421875" style="0" customWidth="1"/>
    <col min="15" max="23" width="8.8515625" style="0" customWidth="1"/>
  </cols>
  <sheetData>
    <row r="1" spans="1:23" ht="15">
      <c r="A1" s="119" t="s">
        <v>28</v>
      </c>
      <c r="B1" s="120"/>
      <c r="C1" s="120"/>
      <c r="D1" s="120"/>
      <c r="E1" s="121"/>
      <c r="F1" s="29"/>
      <c r="G1" s="115"/>
      <c r="H1" s="115"/>
      <c r="I1" s="115"/>
      <c r="J1" s="115"/>
      <c r="K1" s="115"/>
      <c r="L1" s="115"/>
      <c r="M1" s="11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18" t="s">
        <v>0</v>
      </c>
      <c r="B2" s="118"/>
      <c r="C2" s="118"/>
      <c r="D2" s="118"/>
      <c r="E2" s="118"/>
      <c r="F2" s="83"/>
      <c r="G2" s="43" t="s">
        <v>37</v>
      </c>
      <c r="H2" s="44"/>
      <c r="I2" s="4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5">
      <c r="A3" s="118" t="s">
        <v>86</v>
      </c>
      <c r="B3" s="118"/>
      <c r="C3" s="118"/>
      <c r="D3" s="118"/>
      <c r="E3" s="118"/>
      <c r="F3" s="83"/>
      <c r="G3" s="43" t="s">
        <v>39</v>
      </c>
      <c r="H3" s="44"/>
      <c r="I3" s="57" t="s">
        <v>47</v>
      </c>
      <c r="J3" s="1"/>
      <c r="K3" s="47" t="s">
        <v>42</v>
      </c>
      <c r="L3" s="47" t="s">
        <v>49</v>
      </c>
      <c r="M3" s="1"/>
      <c r="N3" s="47" t="s">
        <v>43</v>
      </c>
      <c r="O3" s="114" t="s">
        <v>64</v>
      </c>
      <c r="P3" s="114"/>
      <c r="Q3" s="114"/>
      <c r="R3" s="114"/>
      <c r="S3" s="114"/>
      <c r="T3" s="114"/>
      <c r="U3" s="114"/>
      <c r="V3" s="114"/>
      <c r="W3" s="114"/>
    </row>
    <row r="4" spans="1:23" ht="21">
      <c r="A4" s="118" t="s">
        <v>74</v>
      </c>
      <c r="B4" s="118"/>
      <c r="C4" s="118"/>
      <c r="D4" s="118"/>
      <c r="E4" s="118"/>
      <c r="F4" s="83"/>
      <c r="G4" s="43" t="s">
        <v>38</v>
      </c>
      <c r="H4" s="44"/>
      <c r="I4" s="40"/>
      <c r="J4" s="1"/>
      <c r="K4" s="48" t="s">
        <v>33</v>
      </c>
      <c r="L4" s="48">
        <v>3</v>
      </c>
      <c r="M4" s="1"/>
      <c r="N4" s="68">
        <v>3</v>
      </c>
      <c r="O4" s="114"/>
      <c r="P4" s="114"/>
      <c r="Q4" s="114"/>
      <c r="R4" s="114"/>
      <c r="S4" s="114"/>
      <c r="T4" s="114"/>
      <c r="U4" s="114"/>
      <c r="V4" s="114"/>
      <c r="W4" s="114"/>
    </row>
    <row r="5" spans="1:23" ht="21">
      <c r="A5" s="79" t="s">
        <v>29</v>
      </c>
      <c r="B5" s="79"/>
      <c r="C5" s="79"/>
      <c r="D5" s="79"/>
      <c r="E5" s="79"/>
      <c r="F5" s="83"/>
      <c r="G5" s="43" t="s">
        <v>31</v>
      </c>
      <c r="H5" s="37">
        <v>58.33</v>
      </c>
      <c r="I5" s="40"/>
      <c r="J5" s="1"/>
      <c r="K5" s="49" t="s">
        <v>34</v>
      </c>
      <c r="L5" s="49">
        <v>2</v>
      </c>
      <c r="M5" s="1"/>
      <c r="N5" s="69">
        <v>2</v>
      </c>
      <c r="O5" s="114"/>
      <c r="P5" s="114"/>
      <c r="Q5" s="114"/>
      <c r="R5" s="114"/>
      <c r="S5" s="114"/>
      <c r="T5" s="114"/>
      <c r="U5" s="114"/>
      <c r="V5" s="114"/>
      <c r="W5" s="114"/>
    </row>
    <row r="6" spans="1:23" ht="21">
      <c r="A6" s="4"/>
      <c r="B6" s="84" t="s">
        <v>1</v>
      </c>
      <c r="C6" s="6" t="s">
        <v>50</v>
      </c>
      <c r="D6" s="6" t="s">
        <v>41</v>
      </c>
      <c r="E6" s="6" t="s">
        <v>32</v>
      </c>
      <c r="F6" s="6" t="s">
        <v>41</v>
      </c>
      <c r="G6" s="43" t="s">
        <v>32</v>
      </c>
      <c r="H6" s="36">
        <v>50</v>
      </c>
      <c r="I6" s="40"/>
      <c r="J6" s="1"/>
      <c r="K6" s="50" t="s">
        <v>35</v>
      </c>
      <c r="L6" s="50">
        <v>1</v>
      </c>
      <c r="M6" s="1"/>
      <c r="N6" s="70">
        <v>1</v>
      </c>
      <c r="O6" s="114"/>
      <c r="P6" s="114"/>
      <c r="Q6" s="114"/>
      <c r="R6" s="114"/>
      <c r="S6" s="114"/>
      <c r="T6" s="114"/>
      <c r="U6" s="114"/>
      <c r="V6" s="114"/>
      <c r="W6" s="114"/>
    </row>
    <row r="7" spans="1:23" ht="30">
      <c r="A7" s="4"/>
      <c r="B7" s="85" t="s">
        <v>2</v>
      </c>
      <c r="C7" s="86" t="s">
        <v>10</v>
      </c>
      <c r="D7" s="86"/>
      <c r="E7" s="16" t="s">
        <v>10</v>
      </c>
      <c r="F7" s="16"/>
      <c r="G7" s="42" t="s">
        <v>45</v>
      </c>
      <c r="H7" s="56">
        <f>AVERAGE(H5:H6)</f>
        <v>54.165</v>
      </c>
      <c r="I7" s="46">
        <v>0.6</v>
      </c>
      <c r="J7" s="1"/>
      <c r="K7" s="51" t="s">
        <v>36</v>
      </c>
      <c r="L7" s="51">
        <v>0</v>
      </c>
      <c r="M7" s="1"/>
      <c r="N7" s="71"/>
      <c r="O7" s="114"/>
      <c r="P7" s="114"/>
      <c r="Q7" s="114"/>
      <c r="R7" s="114"/>
      <c r="S7" s="114"/>
      <c r="T7" s="114"/>
      <c r="U7" s="114"/>
      <c r="V7" s="114"/>
      <c r="W7" s="114"/>
    </row>
    <row r="8" spans="1:23" ht="15">
      <c r="A8" s="4"/>
      <c r="B8" s="85" t="s">
        <v>3</v>
      </c>
      <c r="C8" s="16" t="s">
        <v>4</v>
      </c>
      <c r="D8" s="16"/>
      <c r="E8" s="16" t="s">
        <v>12</v>
      </c>
      <c r="F8" s="16"/>
      <c r="G8" s="42" t="s">
        <v>40</v>
      </c>
      <c r="H8" s="43" t="s">
        <v>48</v>
      </c>
      <c r="I8" s="4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4"/>
      <c r="B9" s="85" t="s">
        <v>5</v>
      </c>
      <c r="C9" s="16" t="s">
        <v>30</v>
      </c>
      <c r="D9" s="16"/>
      <c r="E9" s="16" t="s">
        <v>30</v>
      </c>
      <c r="F9" s="31"/>
      <c r="G9" s="4"/>
      <c r="H9" s="38"/>
      <c r="I9" s="3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1"/>
    </row>
    <row r="10" spans="1:23" ht="16.5" thickBot="1">
      <c r="A10" s="8"/>
      <c r="B10" s="85" t="s">
        <v>8</v>
      </c>
      <c r="C10" s="16">
        <v>40</v>
      </c>
      <c r="D10" s="87">
        <f>(0.55*40)</f>
        <v>22</v>
      </c>
      <c r="E10" s="9">
        <v>60</v>
      </c>
      <c r="F10" s="35">
        <f>0.55*60</f>
        <v>33</v>
      </c>
      <c r="G10" s="22"/>
      <c r="H10" s="12" t="s">
        <v>11</v>
      </c>
      <c r="I10" s="12" t="s">
        <v>13</v>
      </c>
      <c r="J10" s="13" t="s">
        <v>14</v>
      </c>
      <c r="K10" s="13" t="s">
        <v>15</v>
      </c>
      <c r="L10" s="13" t="s">
        <v>16</v>
      </c>
      <c r="M10" s="13" t="s">
        <v>17</v>
      </c>
      <c r="N10" s="13" t="s">
        <v>18</v>
      </c>
      <c r="O10" s="13" t="s">
        <v>19</v>
      </c>
      <c r="P10" s="13" t="s">
        <v>20</v>
      </c>
      <c r="Q10" s="13" t="s">
        <v>21</v>
      </c>
      <c r="R10" s="13" t="s">
        <v>26</v>
      </c>
      <c r="S10" s="13" t="s">
        <v>22</v>
      </c>
      <c r="T10" s="13" t="s">
        <v>23</v>
      </c>
      <c r="U10" s="13" t="s">
        <v>24</v>
      </c>
      <c r="V10" s="13" t="s">
        <v>25</v>
      </c>
      <c r="W10" s="21"/>
    </row>
    <row r="11" spans="1:23" ht="16.5" thickBot="1">
      <c r="A11" s="4">
        <v>1</v>
      </c>
      <c r="B11" s="14" t="s">
        <v>53</v>
      </c>
      <c r="C11" s="93">
        <v>20</v>
      </c>
      <c r="D11" s="10">
        <f>COUNTIF(C11:C21,"&gt;="&amp;D10)</f>
        <v>7</v>
      </c>
      <c r="E11" s="93">
        <v>15</v>
      </c>
      <c r="F11" s="32">
        <f>COUNTIF(E11:E21,"&gt;="&amp;F10)</f>
        <v>6</v>
      </c>
      <c r="G11" s="26" t="s">
        <v>6</v>
      </c>
      <c r="H11" s="89">
        <v>3</v>
      </c>
      <c r="I11" s="53">
        <v>3</v>
      </c>
      <c r="J11" s="54">
        <v>3</v>
      </c>
      <c r="K11" s="95">
        <v>3</v>
      </c>
      <c r="L11" s="54"/>
      <c r="M11" s="54">
        <v>3</v>
      </c>
      <c r="N11" s="54">
        <v>3</v>
      </c>
      <c r="O11" s="54">
        <v>3</v>
      </c>
      <c r="P11" s="54"/>
      <c r="Q11" s="54">
        <v>3</v>
      </c>
      <c r="R11" s="54">
        <v>3</v>
      </c>
      <c r="S11" s="54">
        <v>3</v>
      </c>
      <c r="T11" s="54">
        <v>3</v>
      </c>
      <c r="U11" s="54">
        <v>3</v>
      </c>
      <c r="V11" s="54">
        <v>3</v>
      </c>
      <c r="W11" s="21"/>
    </row>
    <row r="12" spans="1:23" ht="16.5" thickBot="1">
      <c r="A12" s="4">
        <v>2</v>
      </c>
      <c r="B12" s="14" t="s">
        <v>54</v>
      </c>
      <c r="C12" s="94">
        <v>15</v>
      </c>
      <c r="D12" s="66">
        <f>(7/12)*100</f>
        <v>58.333333333333336</v>
      </c>
      <c r="E12" s="94">
        <v>19</v>
      </c>
      <c r="F12" s="67">
        <f>(6/12)*100</f>
        <v>50</v>
      </c>
      <c r="G12" s="26" t="s">
        <v>7</v>
      </c>
      <c r="H12" s="91">
        <v>3</v>
      </c>
      <c r="I12" s="19">
        <v>1</v>
      </c>
      <c r="J12" s="25">
        <v>2</v>
      </c>
      <c r="K12" s="54">
        <v>3</v>
      </c>
      <c r="L12" s="25"/>
      <c r="M12" s="25">
        <v>2</v>
      </c>
      <c r="N12" s="25">
        <v>2</v>
      </c>
      <c r="O12" s="25">
        <v>2</v>
      </c>
      <c r="P12" s="25"/>
      <c r="Q12" s="25">
        <v>1</v>
      </c>
      <c r="R12" s="25">
        <v>1</v>
      </c>
      <c r="S12" s="25">
        <v>3</v>
      </c>
      <c r="T12" s="25">
        <v>2</v>
      </c>
      <c r="U12" s="25">
        <v>2</v>
      </c>
      <c r="V12" s="25">
        <v>2</v>
      </c>
      <c r="W12" s="21"/>
    </row>
    <row r="13" spans="1:23" ht="16.5" thickBot="1">
      <c r="A13" s="4">
        <v>3</v>
      </c>
      <c r="B13" s="14" t="s">
        <v>55</v>
      </c>
      <c r="C13" s="94">
        <v>26</v>
      </c>
      <c r="D13" s="10"/>
      <c r="E13" s="94">
        <v>33</v>
      </c>
      <c r="F13" s="33"/>
      <c r="G13" s="26" t="s">
        <v>9</v>
      </c>
      <c r="H13" s="91">
        <v>3</v>
      </c>
      <c r="I13" s="19">
        <v>3</v>
      </c>
      <c r="J13" s="25">
        <v>1</v>
      </c>
      <c r="K13" s="25">
        <v>2</v>
      </c>
      <c r="L13" s="25"/>
      <c r="M13" s="25">
        <v>2</v>
      </c>
      <c r="N13" s="25">
        <v>1</v>
      </c>
      <c r="O13" s="25">
        <v>3</v>
      </c>
      <c r="P13" s="25"/>
      <c r="Q13" s="25">
        <v>3</v>
      </c>
      <c r="R13" s="25">
        <v>3</v>
      </c>
      <c r="S13" s="25">
        <v>1</v>
      </c>
      <c r="T13" s="25">
        <v>2</v>
      </c>
      <c r="U13" s="25">
        <v>3</v>
      </c>
      <c r="V13" s="25">
        <v>1</v>
      </c>
      <c r="W13" s="21"/>
    </row>
    <row r="14" spans="1:23" ht="16.5" thickBot="1">
      <c r="A14" s="4">
        <v>4</v>
      </c>
      <c r="B14" s="14" t="s">
        <v>56</v>
      </c>
      <c r="C14" s="94">
        <v>26</v>
      </c>
      <c r="D14" s="10"/>
      <c r="E14" s="94">
        <v>43</v>
      </c>
      <c r="F14" s="33"/>
      <c r="G14" s="27" t="s">
        <v>44</v>
      </c>
      <c r="H14" s="20">
        <f>AVERAGE(H11:H13)</f>
        <v>3</v>
      </c>
      <c r="I14" s="20">
        <f>AVERAGE(I11:I13)</f>
        <v>2.3333333333333335</v>
      </c>
      <c r="J14" s="20">
        <f aca="true" t="shared" si="0" ref="J14:V14">AVERAGE(J11:J13)</f>
        <v>2</v>
      </c>
      <c r="K14" s="20">
        <f>AVERAGE(K11:K13)</f>
        <v>2.6666666666666665</v>
      </c>
      <c r="L14" s="20"/>
      <c r="M14" s="20">
        <f t="shared" si="0"/>
        <v>2.3333333333333335</v>
      </c>
      <c r="N14" s="20">
        <f>AVERAGE(N11:N13)</f>
        <v>2</v>
      </c>
      <c r="O14" s="20">
        <f>AVERAGE(O11:O13)</f>
        <v>2.6666666666666665</v>
      </c>
      <c r="P14" s="20"/>
      <c r="Q14" s="20">
        <f t="shared" si="0"/>
        <v>2.3333333333333335</v>
      </c>
      <c r="R14" s="20">
        <f t="shared" si="0"/>
        <v>2.3333333333333335</v>
      </c>
      <c r="S14" s="20">
        <f t="shared" si="0"/>
        <v>2.3333333333333335</v>
      </c>
      <c r="T14" s="20">
        <f>AVERAGE(T11:T13)</f>
        <v>2.3333333333333335</v>
      </c>
      <c r="U14" s="20">
        <f t="shared" si="0"/>
        <v>2.6666666666666665</v>
      </c>
      <c r="V14" s="20">
        <f t="shared" si="0"/>
        <v>2</v>
      </c>
      <c r="W14" s="21"/>
    </row>
    <row r="15" spans="1:23" ht="16.5" thickBot="1">
      <c r="A15" s="4">
        <v>5</v>
      </c>
      <c r="B15" s="14" t="s">
        <v>57</v>
      </c>
      <c r="C15" s="94">
        <v>21</v>
      </c>
      <c r="D15" s="10"/>
      <c r="E15" s="94">
        <v>26</v>
      </c>
      <c r="F15" s="33"/>
      <c r="G15" s="55" t="s">
        <v>46</v>
      </c>
      <c r="H15" s="72">
        <f>(54.17*H14)/100</f>
        <v>1.6251</v>
      </c>
      <c r="I15" s="72">
        <f aca="true" t="shared" si="1" ref="I15:V15">(54.17*I14)/100</f>
        <v>1.2639666666666667</v>
      </c>
      <c r="J15" s="72">
        <f t="shared" si="1"/>
        <v>1.0834000000000001</v>
      </c>
      <c r="K15" s="72">
        <f t="shared" si="1"/>
        <v>1.4445333333333332</v>
      </c>
      <c r="L15" s="72"/>
      <c r="M15" s="72">
        <f t="shared" si="1"/>
        <v>1.2639666666666667</v>
      </c>
      <c r="N15" s="72">
        <f t="shared" si="1"/>
        <v>1.0834000000000001</v>
      </c>
      <c r="O15" s="72">
        <f t="shared" si="1"/>
        <v>1.4445333333333332</v>
      </c>
      <c r="P15" s="72"/>
      <c r="Q15" s="72">
        <f t="shared" si="1"/>
        <v>1.2639666666666667</v>
      </c>
      <c r="R15" s="72">
        <f t="shared" si="1"/>
        <v>1.2639666666666667</v>
      </c>
      <c r="S15" s="72">
        <f t="shared" si="1"/>
        <v>1.2639666666666667</v>
      </c>
      <c r="T15" s="72">
        <f t="shared" si="1"/>
        <v>1.2639666666666667</v>
      </c>
      <c r="U15" s="72">
        <f t="shared" si="1"/>
        <v>1.4445333333333332</v>
      </c>
      <c r="V15" s="72">
        <f t="shared" si="1"/>
        <v>1.0834000000000001</v>
      </c>
      <c r="W15" s="21"/>
    </row>
    <row r="16" spans="1:23" ht="15.75" thickBot="1">
      <c r="A16" s="4">
        <v>6</v>
      </c>
      <c r="B16" s="14" t="s">
        <v>58</v>
      </c>
      <c r="C16" s="94">
        <v>29</v>
      </c>
      <c r="D16" s="10"/>
      <c r="E16" s="94">
        <v>39</v>
      </c>
      <c r="F16" s="33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"/>
    </row>
    <row r="17" spans="1:23" ht="15.75" thickBot="1">
      <c r="A17" s="4">
        <v>7</v>
      </c>
      <c r="B17" s="14" t="s">
        <v>59</v>
      </c>
      <c r="C17" s="94">
        <v>33</v>
      </c>
      <c r="D17" s="10"/>
      <c r="E17" s="94">
        <v>42</v>
      </c>
      <c r="F17" s="10"/>
      <c r="G17" s="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"/>
    </row>
    <row r="18" spans="1:23" ht="15.75" thickBot="1">
      <c r="A18" s="4">
        <v>8</v>
      </c>
      <c r="B18" s="14" t="s">
        <v>60</v>
      </c>
      <c r="C18" s="94">
        <v>26</v>
      </c>
      <c r="D18" s="10"/>
      <c r="E18" s="94">
        <v>41</v>
      </c>
      <c r="F18" s="34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15"/>
      <c r="R18" s="15"/>
      <c r="S18" s="15"/>
      <c r="T18" s="15"/>
      <c r="U18" s="15"/>
      <c r="V18" s="15"/>
      <c r="W18" s="15"/>
    </row>
    <row r="19" spans="1:23" ht="15.75" thickBot="1">
      <c r="A19" s="4">
        <v>9</v>
      </c>
      <c r="B19" s="14" t="s">
        <v>61</v>
      </c>
      <c r="C19" s="94">
        <v>26</v>
      </c>
      <c r="D19" s="10"/>
      <c r="E19" s="94">
        <v>31</v>
      </c>
      <c r="F19" s="34"/>
      <c r="G19" s="8"/>
      <c r="H19" s="21"/>
      <c r="I19" s="21"/>
      <c r="J19" s="21"/>
      <c r="K19" s="2"/>
      <c r="L19" s="2"/>
      <c r="M19" s="2"/>
      <c r="N19" s="2"/>
      <c r="O19" s="2"/>
      <c r="P19" s="2"/>
      <c r="Q19" s="1"/>
      <c r="R19" s="1"/>
      <c r="S19" s="1"/>
      <c r="T19" s="1"/>
      <c r="U19" s="1"/>
      <c r="V19" s="1"/>
      <c r="W19" s="15"/>
    </row>
    <row r="20" spans="1:23" ht="15.75" thickBot="1">
      <c r="A20" s="4">
        <v>10</v>
      </c>
      <c r="B20" s="14">
        <v>191705160010</v>
      </c>
      <c r="C20" s="94">
        <v>3</v>
      </c>
      <c r="D20" s="10"/>
      <c r="E20" s="94">
        <v>0</v>
      </c>
      <c r="F20" s="34"/>
      <c r="G20" s="4"/>
      <c r="H20" s="78"/>
      <c r="I20" s="116"/>
      <c r="J20" s="116"/>
      <c r="K20" s="1"/>
      <c r="L20" s="1"/>
      <c r="M20" s="38"/>
      <c r="N20" s="38"/>
      <c r="O20" s="38"/>
      <c r="P20" s="38"/>
      <c r="Q20" s="38"/>
      <c r="R20" s="1"/>
      <c r="S20" s="1"/>
      <c r="T20" s="1"/>
      <c r="U20" s="1"/>
      <c r="V20" s="1"/>
      <c r="W20" s="1"/>
    </row>
    <row r="21" spans="1:23" ht="15.75" thickBot="1">
      <c r="A21" s="4">
        <v>11</v>
      </c>
      <c r="B21" s="14">
        <v>191705160011</v>
      </c>
      <c r="C21" s="94">
        <v>24</v>
      </c>
      <c r="D21" s="10"/>
      <c r="E21" s="94">
        <v>38</v>
      </c>
      <c r="F21" s="34"/>
      <c r="G21" s="4"/>
      <c r="H21" s="61"/>
      <c r="I21" s="73"/>
      <c r="J21" s="73"/>
      <c r="K21" s="1"/>
      <c r="L21" s="1"/>
      <c r="M21" s="38"/>
      <c r="N21" s="38"/>
      <c r="O21" s="38"/>
      <c r="P21" s="38"/>
      <c r="Q21" s="38"/>
      <c r="R21" s="1"/>
      <c r="S21" s="1"/>
      <c r="T21" s="1"/>
      <c r="U21" s="1"/>
      <c r="V21" s="1"/>
      <c r="W21" s="1"/>
    </row>
    <row r="22" spans="1:6" ht="15.75" thickBot="1">
      <c r="A22" s="4">
        <v>12</v>
      </c>
      <c r="B22" s="96">
        <v>191705160012</v>
      </c>
      <c r="C22" s="94">
        <v>25</v>
      </c>
      <c r="D22" s="10"/>
      <c r="E22" s="94">
        <v>44</v>
      </c>
      <c r="F22" s="97"/>
    </row>
  </sheetData>
  <sheetProtection/>
  <mergeCells count="7">
    <mergeCell ref="I20:J20"/>
    <mergeCell ref="A1:E1"/>
    <mergeCell ref="G1:M1"/>
    <mergeCell ref="A2:E2"/>
    <mergeCell ref="A3:E3"/>
    <mergeCell ref="O3:W7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LCLAB01</dc:creator>
  <cp:keywords/>
  <dc:description/>
  <cp:lastModifiedBy>HP</cp:lastModifiedBy>
  <dcterms:created xsi:type="dcterms:W3CDTF">2021-09-06T09:19:21Z</dcterms:created>
  <dcterms:modified xsi:type="dcterms:W3CDTF">2022-11-05T15:14:55Z</dcterms:modified>
  <cp:category/>
  <cp:version/>
  <cp:contentType/>
  <cp:contentStatus/>
</cp:coreProperties>
</file>